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PS01 - Požární dveře" sheetId="8" r:id="rId2"/>
  </sheets>
  <definedNames>
    <definedName name="_xlnm._FilterDatabase" localSheetId="1" hidden="1">'PS01 - Požární dveře'!$C$116:$L$140</definedName>
    <definedName name="_xlnm.Print_Area" localSheetId="1">'PS01 - Požární dveře'!$C$4:$K$76,'PS01 - Požární dveře'!$C$104:$L$140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'PS01 - Požární dveře'!$116:$116</definedName>
  </definedNames>
  <calcPr calcId="152511"/>
  <extLst/>
</workbook>
</file>

<file path=xl/sharedStrings.xml><?xml version="1.0" encoding="utf-8"?>
<sst xmlns="http://schemas.openxmlformats.org/spreadsheetml/2006/main" count="349" uniqueCount="131">
  <si>
    <t>Export Komplet</t>
  </si>
  <si>
    <t/>
  </si>
  <si>
    <t>False</t>
  </si>
  <si>
    <t>True</t>
  </si>
  <si>
    <t>{bb2cdb33-694e-4cee-981b-24067576db01}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</si>
  <si>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</si>
  <si>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</si>
  <si>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</si>
  <si>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</si>
  <si>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</si>
  <si>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</si>
  <si>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</si>
  <si>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</si>
  <si>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</si>
  <si>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</si>
  <si>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</si>
  <si>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</si>
  <si>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</si>
  <si>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Datum:</t>
  </si>
  <si>
    <t>Zadavatel:</t>
  </si>
  <si>
    <t>IČ:</t>
  </si>
  <si>
    <t>UJEP Ústí nad Labem</t>
  </si>
  <si>
    <t>DIČ:</t>
  </si>
  <si>
    <t>Uchazeč:</t>
  </si>
  <si>
    <t>Vyplň údaj</t>
  </si>
  <si>
    <t>Projektant: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</si>
  <si>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</si>
  <si>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</si>
  <si>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</si>
  <si>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</si>
  <si>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</si>
  <si>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</si>
  <si>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</si>
  <si>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</si>
  <si>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</si>
  <si>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</si>
  <si>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</si>
  <si>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</si>
  <si>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</si>
  <si>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</si>
  <si>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</si>
  <si>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</si>
  <si>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</si>
  <si>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</si>
  <si>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</si>
  <si>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</si>
  <si>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</si>
  <si>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</si>
  <si>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</si>
  <si>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</si>
  <si>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</si>
  <si>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</si>
  <si>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</si>
  <si>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</si>
  <si>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z rozpočtů</t>
  </si>
  <si>
    <t>D</t>
  </si>
  <si>
    <t>0</t>
  </si>
  <si>
    <t>###NOIMPORT###</t>
  </si>
  <si>
    <t>IMPORT</t>
  </si>
  <si>
    <t>{00000000-0000-0000-0000-000000000000}</t>
  </si>
  <si>
    <t>PS01</t>
  </si>
  <si>
    <t>STA</t>
  </si>
  <si>
    <t>1</t>
  </si>
  <si>
    <t>{7c9a0b32-d53a-40c3-9bd0-4ad0b00a9aa0}</t>
  </si>
  <si>
    <t>2</t>
  </si>
  <si>
    <t>{fd6a14e3-2cf6-4afe-b516-ca5fe8ef0a1d}</t>
  </si>
  <si>
    <t>KRYCÍ LIST SOUPISU PRACÍ</t>
  </si>
  <si>
    <t>Objekt: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</si>
  <si>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</si>
  <si>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</si>
  <si>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</si>
  <si>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</si>
  <si>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</si>
  <si>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</si>
  <si>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</si>
  <si>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</si>
  <si>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</si>
  <si>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</si>
  <si>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</si>
  <si>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</si>
  <si>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</si>
  <si>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</si>
  <si>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</si>
  <si>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</si>
  <si>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</si>
  <si>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</si>
  <si>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</si>
  <si>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</si>
  <si>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</si>
  <si>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</si>
  <si>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</si>
  <si>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</si>
  <si>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</si>
  <si>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</si>
  <si>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</si>
  <si>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</si>
  <si>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ks</t>
  </si>
  <si>
    <t>PP</t>
  </si>
  <si>
    <t>16</t>
  </si>
  <si>
    <t>PSV - Práce a dodávky PSV</t>
  </si>
  <si>
    <t>P/22/056</t>
  </si>
  <si>
    <t>Kolej K3 UJEP Ústí nad Labem</t>
  </si>
  <si>
    <t>30.6.2022</t>
  </si>
  <si>
    <t>JIMI CZ a.s.</t>
  </si>
  <si>
    <t>Josef Rejzek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</si>
  <si>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</si>
  <si>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</si>
  <si>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</si>
  <si>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</si>
  <si>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</si>
  <si>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</si>
  <si>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</si>
  <si>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</si>
  <si>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</si>
  <si>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pol10</t>
  </si>
  <si>
    <t>pol11</t>
  </si>
  <si>
    <t>Požární dveře</t>
  </si>
  <si>
    <t>konstrukce truhlářské</t>
  </si>
  <si>
    <t>Požární dveře pravé , 900, kouřotěsné, samozavírací</t>
  </si>
  <si>
    <t>Požární dveře pravé , 900, PB 30 C2-S</t>
  </si>
  <si>
    <t>Požární dveře levé , 900, PB 30 C2-S</t>
  </si>
  <si>
    <t>Požární dveře levé , 800, PB 30 C2</t>
  </si>
  <si>
    <t>Požární dveře pravé , 800, PB 30 C2</t>
  </si>
  <si>
    <t>Zaměření dveří, koordinace</t>
  </si>
  <si>
    <t>Zaměření dveří, koordinace, certifikace</t>
  </si>
  <si>
    <t>Doprava, montáž a spotřební materiál</t>
  </si>
  <si>
    <t>UJEP Kolej K3 Výměna dveří za dveře s PO</t>
  </si>
  <si>
    <t>PS01 - Požární dveře</t>
  </si>
  <si>
    <t>Požární dveře pravé , 1400, PB 30 C2-S (dvoukřídlé)</t>
  </si>
  <si>
    <t>Požární dveře levé , 1400, PB 30 C2-S (dvoukřídlé)</t>
  </si>
  <si>
    <t>Požární dveře pravé , 1400, PO 30 C2 (dvoukřídlé)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</si>
</sst>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rgb="FF969696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2"/>
      <color rgb="FF969696"/>
      <name val="Arial CE"/>
      <family val="2"/>
    </font>
    <font>
      <b/>
      <sz val="10"/>
      <color rgb="FF464646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b/>
      <sz val="10"/>
      <color rgb="FF969696"/>
      <name val="Arial CE"/>
      <family val="2"/>
    </font>
    <font>
      <b/>
      <sz val="8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4" fontId="1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right" vertical="center"/>
      <protection locked="0"/>
    </xf>
    <xf numFmtId="0" fontId="26" fillId="0" borderId="0" xfId="0" applyFont="1" applyAlignment="1">
      <alignment horizontal="left"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vertical="center"/>
      <protection locked="0"/>
    </xf>
    <xf numFmtId="4" fontId="14" fillId="0" borderId="17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4" fontId="28" fillId="0" borderId="15" xfId="0" applyNumberFormat="1" applyFont="1" applyBorder="1"/>
    <xf numFmtId="166" fontId="28" fillId="0" borderId="15" xfId="0" applyNumberFormat="1" applyFont="1" applyBorder="1"/>
    <xf numFmtId="166" fontId="28" fillId="0" borderId="18" xfId="0" applyNumberFormat="1" applyFont="1" applyBorder="1"/>
    <xf numFmtId="4" fontId="10" fillId="0" borderId="0" xfId="0" applyNumberFormat="1" applyFont="1" applyAlignment="1">
      <alignment vertical="center"/>
    </xf>
    <xf numFmtId="0" fontId="15" fillId="0" borderId="3" xfId="0" applyFont="1" applyBorder="1"/>
    <xf numFmtId="0" fontId="15" fillId="0" borderId="0" xfId="0" applyFont="1" applyAlignment="1">
      <alignment horizontal="left"/>
    </xf>
    <xf numFmtId="0" fontId="15" fillId="0" borderId="0" xfId="0" applyFont="1" applyProtection="1">
      <protection locked="0"/>
    </xf>
    <xf numFmtId="4" fontId="14" fillId="0" borderId="0" xfId="0" applyNumberFormat="1" applyFont="1"/>
    <xf numFmtId="0" fontId="15" fillId="0" borderId="19" xfId="0" applyFont="1" applyBorder="1"/>
    <xf numFmtId="4" fontId="15" fillId="0" borderId="0" xfId="0" applyNumberFormat="1" applyFont="1"/>
    <xf numFmtId="166" fontId="15" fillId="0" borderId="0" xfId="0" applyNumberFormat="1" applyFont="1"/>
    <xf numFmtId="166" fontId="15" fillId="0" borderId="10" xfId="0" applyNumberFormat="1" applyFont="1" applyBorder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167" fontId="8" fillId="0" borderId="20" xfId="0" applyNumberFormat="1" applyFont="1" applyBorder="1" applyAlignment="1">
      <alignment vertical="center"/>
    </xf>
    <xf numFmtId="4" fontId="8" fillId="2" borderId="2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166" fontId="2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" fontId="3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161925</xdr:rowOff>
    </xdr:to>
    <xdr:pic>
      <xdr:nvPicPr>
        <xdr:cNvPr id="1026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98"/>
  <sheetViews>
    <sheetView showGridLines="0" tabSelected="1" workbookViewId="0" topLeftCell="A54">
      <selection activeCell="K7" sqref="K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5" width="66.421875" style="0" customWidth="1"/>
    <col min="57" max="77" width="9.28125" style="0" hidden="1" customWidth="1"/>
  </cols>
  <sheetData>
    <row r="1" spans="1:60" ht="12">
      <c r="A1" s="11" t="s">
        <v>0</v>
      </c>
      <c r="BF1" s="11" t="s">
        <v>2</v>
      </c>
      <c r="BG1" s="11" t="s">
        <v>3</v>
      </c>
      <c r="BH1" s="11" t="s">
        <v>4</v>
      </c>
    </row>
    <row r="2" spans="44:58" ht="36.95" customHeight="1">
      <c r="AR2" s="162"/>
      <c r="AS2" s="162"/>
      <c r="BE2" s="12" t="s">
        <v>5</v>
      </c>
      <c r="BF2" s="12" t="s">
        <v>6</v>
      </c>
    </row>
    <row r="3" spans="2:58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E3" s="12" t="s">
        <v>5</v>
      </c>
      <c r="BF3" s="12" t="s">
        <v>7</v>
      </c>
    </row>
    <row r="4" spans="2:57" ht="24.95" customHeight="1">
      <c r="B4" s="15"/>
      <c r="D4" s="16" t="s">
        <v>8</v>
      </c>
      <c r="AR4" s="15"/>
      <c r="AS4" s="17" t="s">
        <v>10</v>
      </c>
      <c r="BE4" s="12" t="s">
        <v>11</v>
      </c>
    </row>
    <row r="5" spans="2:57" ht="12" customHeight="1">
      <c r="B5" s="15"/>
      <c r="D5" s="18" t="s">
        <v>12</v>
      </c>
      <c r="K5" s="168" t="s">
        <v>100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5"/>
      <c r="AS5" s="177" t="s">
        <v>13</v>
      </c>
      <c r="BE5" s="12" t="s">
        <v>5</v>
      </c>
    </row>
    <row r="6" spans="2:57" ht="36.95" customHeight="1">
      <c r="B6" s="15"/>
      <c r="D6" s="20" t="s">
        <v>14</v>
      </c>
      <c r="K6" s="169" t="s">
        <v>126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5"/>
      <c r="AS6" s="178"/>
      <c r="BE6" s="12" t="s">
        <v>5</v>
      </c>
    </row>
    <row r="7" spans="2:57" ht="12" customHeight="1">
      <c r="B7" s="15"/>
      <c r="D7" s="21" t="s">
        <v>15</v>
      </c>
      <c r="K7" s="19" t="s">
        <v>1</v>
      </c>
      <c r="AK7" s="21" t="s">
        <v>16</v>
      </c>
      <c r="AN7" s="19" t="s">
        <v>1</v>
      </c>
      <c r="AR7" s="15"/>
      <c r="AS7" s="178"/>
      <c r="BE7" s="12" t="s">
        <v>5</v>
      </c>
    </row>
    <row r="8" spans="2:57" ht="12" customHeight="1">
      <c r="B8" s="15"/>
      <c r="D8" s="21" t="s">
        <v>17</v>
      </c>
      <c r="K8" s="19" t="s">
        <v>101</v>
      </c>
      <c r="AK8" s="21" t="s">
        <v>18</v>
      </c>
      <c r="AN8" s="23" t="s">
        <v>102</v>
      </c>
      <c r="AR8" s="15"/>
      <c r="AS8" s="178"/>
      <c r="BE8" s="12" t="s">
        <v>5</v>
      </c>
    </row>
    <row r="9" spans="2:57" ht="14.45" customHeight="1">
      <c r="B9" s="15"/>
      <c r="AR9" s="15"/>
      <c r="AS9" s="178"/>
      <c r="BE9" s="12" t="s">
        <v>5</v>
      </c>
    </row>
    <row r="10" spans="2:57" ht="12" customHeight="1">
      <c r="B10" s="15"/>
      <c r="D10" s="21" t="s">
        <v>19</v>
      </c>
      <c r="AK10" s="21" t="s">
        <v>20</v>
      </c>
      <c r="AN10" s="19" t="s">
        <v>1</v>
      </c>
      <c r="AR10" s="15"/>
      <c r="AS10" s="178"/>
      <c r="BE10" s="12" t="s">
        <v>5</v>
      </c>
    </row>
    <row r="11" spans="2:57" ht="18.4" customHeight="1">
      <c r="B11" s="15"/>
      <c r="E11" s="19" t="s">
        <v>21</v>
      </c>
      <c r="AK11" s="21" t="s">
        <v>22</v>
      </c>
      <c r="AN11" s="19" t="s">
        <v>1</v>
      </c>
      <c r="AR11" s="15"/>
      <c r="AS11" s="178"/>
      <c r="BE11" s="12" t="s">
        <v>5</v>
      </c>
    </row>
    <row r="12" spans="2:57" ht="6.95" customHeight="1">
      <c r="B12" s="15"/>
      <c r="AR12" s="15"/>
      <c r="AS12" s="178"/>
      <c r="BE12" s="12" t="s">
        <v>5</v>
      </c>
    </row>
    <row r="13" spans="2:57" ht="12" customHeight="1">
      <c r="B13" s="15"/>
      <c r="D13" s="21" t="s">
        <v>23</v>
      </c>
      <c r="AK13" s="21" t="s">
        <v>20</v>
      </c>
      <c r="AN13" s="23" t="s">
        <v>24</v>
      </c>
      <c r="AR13" s="15"/>
      <c r="AS13" s="178"/>
      <c r="BE13" s="12" t="s">
        <v>5</v>
      </c>
    </row>
    <row r="14" spans="2:57" ht="12.75">
      <c r="B14" s="15"/>
      <c r="E14" s="172" t="s">
        <v>24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21" t="s">
        <v>22</v>
      </c>
      <c r="AN14" s="23" t="s">
        <v>24</v>
      </c>
      <c r="AR14" s="15"/>
      <c r="AS14" s="178"/>
      <c r="BE14" s="12" t="s">
        <v>5</v>
      </c>
    </row>
    <row r="15" spans="2:57" ht="6.95" customHeight="1">
      <c r="B15" s="15"/>
      <c r="AR15" s="15"/>
      <c r="AS15" s="178"/>
      <c r="BE15" s="12" t="s">
        <v>2</v>
      </c>
    </row>
    <row r="16" spans="2:57" ht="12" customHeight="1">
      <c r="B16" s="15"/>
      <c r="D16" s="21" t="s">
        <v>25</v>
      </c>
      <c r="AK16" s="21" t="s">
        <v>20</v>
      </c>
      <c r="AN16" s="19" t="s">
        <v>1</v>
      </c>
      <c r="AR16" s="15"/>
      <c r="AS16" s="178"/>
      <c r="BE16" s="12" t="s">
        <v>2</v>
      </c>
    </row>
    <row r="17" spans="2:57" ht="18.4" customHeight="1">
      <c r="B17" s="15"/>
      <c r="E17" s="19" t="s">
        <v>103</v>
      </c>
      <c r="AK17" s="21" t="s">
        <v>22</v>
      </c>
      <c r="AN17" s="19" t="s">
        <v>1</v>
      </c>
      <c r="AR17" s="15"/>
      <c r="AS17" s="178"/>
      <c r="BE17" s="12" t="s">
        <v>3</v>
      </c>
    </row>
    <row r="18" spans="2:57" ht="6.95" customHeight="1">
      <c r="B18" s="15"/>
      <c r="AR18" s="15"/>
      <c r="AS18" s="178"/>
      <c r="BE18" s="12" t="s">
        <v>5</v>
      </c>
    </row>
    <row r="19" spans="2:57" ht="12" customHeight="1">
      <c r="B19" s="15"/>
      <c r="D19" s="21" t="s">
        <v>26</v>
      </c>
      <c r="AK19" s="21" t="s">
        <v>20</v>
      </c>
      <c r="AN19" s="19" t="s">
        <v>1</v>
      </c>
      <c r="AR19" s="15"/>
      <c r="AS19" s="178"/>
      <c r="BE19" s="12" t="s">
        <v>5</v>
      </c>
    </row>
    <row r="20" spans="2:57" ht="18.4" customHeight="1">
      <c r="B20" s="15"/>
      <c r="E20" s="19" t="s">
        <v>27</v>
      </c>
      <c r="AK20" s="21" t="s">
        <v>22</v>
      </c>
      <c r="AN20" s="19" t="s">
        <v>1</v>
      </c>
      <c r="AR20" s="15"/>
      <c r="AS20" s="178"/>
      <c r="BE20" s="12" t="s">
        <v>3</v>
      </c>
    </row>
    <row r="21" spans="2:45" ht="6.95" customHeight="1">
      <c r="B21" s="15"/>
      <c r="AR21" s="15"/>
      <c r="AS21" s="178"/>
    </row>
    <row r="22" spans="2:45" ht="12" customHeight="1">
      <c r="B22" s="15"/>
      <c r="D22" s="21" t="s">
        <v>28</v>
      </c>
      <c r="AR22" s="15"/>
      <c r="AS22" s="178"/>
    </row>
    <row r="23" spans="2:45" ht="16.5" customHeight="1">
      <c r="B23" s="15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5"/>
      <c r="AS23" s="178"/>
    </row>
    <row r="24" spans="2:45" ht="6.95" customHeight="1">
      <c r="B24" s="15"/>
      <c r="AR24" s="15"/>
      <c r="AS24" s="178"/>
    </row>
    <row r="25" spans="2:45" ht="6.95" customHeight="1">
      <c r="B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5"/>
      <c r="AS25" s="178"/>
    </row>
    <row r="26" spans="2:45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0">
        <f>ROUND(AG94,2)</f>
        <v>0</v>
      </c>
      <c r="AL26" s="181"/>
      <c r="AM26" s="181"/>
      <c r="AN26" s="181"/>
      <c r="AO26" s="181"/>
      <c r="AR26" s="25"/>
      <c r="AS26" s="178"/>
    </row>
    <row r="27" spans="2:45" s="1" customFormat="1" ht="6.95" customHeight="1">
      <c r="B27" s="25"/>
      <c r="AR27" s="25"/>
      <c r="AS27" s="178"/>
    </row>
    <row r="28" spans="2:45" s="1" customFormat="1" ht="12.75">
      <c r="B28" s="25"/>
      <c r="L28" s="175" t="s">
        <v>30</v>
      </c>
      <c r="M28" s="175"/>
      <c r="N28" s="175"/>
      <c r="O28" s="175"/>
      <c r="P28" s="175"/>
      <c r="W28" s="175" t="s">
        <v>31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32</v>
      </c>
      <c r="AL28" s="175"/>
      <c r="AM28" s="175"/>
      <c r="AN28" s="175"/>
      <c r="AO28" s="175"/>
      <c r="AR28" s="25"/>
      <c r="AS28" s="178"/>
    </row>
    <row r="29" spans="2:45" s="2" customFormat="1" ht="14.45" customHeight="1">
      <c r="B29" s="28"/>
      <c r="D29" s="21" t="s">
        <v>33</v>
      </c>
      <c r="F29" s="21" t="s">
        <v>34</v>
      </c>
      <c r="L29" s="176">
        <v>0.21</v>
      </c>
      <c r="M29" s="171"/>
      <c r="N29" s="171"/>
      <c r="O29" s="171"/>
      <c r="P29" s="171"/>
      <c r="W29" s="170">
        <f>AG94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W29*L29</f>
        <v>0</v>
      </c>
      <c r="AL29" s="171"/>
      <c r="AM29" s="171"/>
      <c r="AN29" s="171"/>
      <c r="AO29" s="171"/>
      <c r="AR29" s="28"/>
      <c r="AS29" s="179"/>
    </row>
    <row r="30" spans="2:45" s="2" customFormat="1" ht="14.45" customHeight="1">
      <c r="B30" s="28"/>
      <c r="F30" s="21" t="s">
        <v>35</v>
      </c>
      <c r="L30" s="176">
        <v>0.15</v>
      </c>
      <c r="M30" s="171"/>
      <c r="N30" s="171"/>
      <c r="O30" s="171"/>
      <c r="P30" s="171"/>
      <c r="W30" s="170"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v>0</v>
      </c>
      <c r="AL30" s="171"/>
      <c r="AM30" s="171"/>
      <c r="AN30" s="171"/>
      <c r="AO30" s="171"/>
      <c r="AR30" s="28"/>
      <c r="AS30" s="179"/>
    </row>
    <row r="31" spans="2:45" s="2" customFormat="1" ht="14.45" customHeight="1" hidden="1">
      <c r="B31" s="28"/>
      <c r="F31" s="21" t="s">
        <v>36</v>
      </c>
      <c r="L31" s="176">
        <v>0.21</v>
      </c>
      <c r="M31" s="171"/>
      <c r="N31" s="171"/>
      <c r="O31" s="171"/>
      <c r="P31" s="171"/>
      <c r="W31" s="170" t="e">
        <f>ROUND(#REF!,2)</f>
        <v>#REF!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28"/>
      <c r="AS31" s="179"/>
    </row>
    <row r="32" spans="2:45" s="2" customFormat="1" ht="14.45" customHeight="1" hidden="1">
      <c r="B32" s="28"/>
      <c r="F32" s="21" t="s">
        <v>37</v>
      </c>
      <c r="L32" s="176">
        <v>0.15</v>
      </c>
      <c r="M32" s="171"/>
      <c r="N32" s="171"/>
      <c r="O32" s="171"/>
      <c r="P32" s="171"/>
      <c r="W32" s="170" t="e">
        <f>ROUND(#REF!,2)</f>
        <v>#REF!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28"/>
      <c r="AS32" s="179"/>
    </row>
    <row r="33" spans="2:45" s="2" customFormat="1" ht="14.45" customHeight="1" hidden="1">
      <c r="B33" s="28"/>
      <c r="F33" s="21" t="s">
        <v>38</v>
      </c>
      <c r="L33" s="176">
        <v>0</v>
      </c>
      <c r="M33" s="171"/>
      <c r="N33" s="171"/>
      <c r="O33" s="171"/>
      <c r="P33" s="171"/>
      <c r="W33" s="170" t="e">
        <f>ROUND(#REF!,2)</f>
        <v>#REF!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28"/>
      <c r="AS33" s="179"/>
    </row>
    <row r="34" spans="2:45" s="1" customFormat="1" ht="6.95" customHeight="1">
      <c r="B34" s="25"/>
      <c r="AR34" s="25"/>
      <c r="AS34" s="178"/>
    </row>
    <row r="35" spans="2:44" s="1" customFormat="1" ht="25.9" customHeight="1">
      <c r="B35" s="25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57" t="s">
        <v>41</v>
      </c>
      <c r="Y35" s="158"/>
      <c r="Z35" s="158"/>
      <c r="AA35" s="158"/>
      <c r="AB35" s="158"/>
      <c r="AC35" s="31"/>
      <c r="AD35" s="31"/>
      <c r="AE35" s="31"/>
      <c r="AF35" s="31"/>
      <c r="AG35" s="31"/>
      <c r="AH35" s="31"/>
      <c r="AI35" s="31"/>
      <c r="AJ35" s="31"/>
      <c r="AK35" s="159">
        <f>SUM(AK26:AK33)</f>
        <v>0</v>
      </c>
      <c r="AL35" s="158"/>
      <c r="AM35" s="158"/>
      <c r="AN35" s="158"/>
      <c r="AO35" s="160"/>
      <c r="AP35" s="29"/>
      <c r="AQ35" s="29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5"/>
      <c r="AR38" s="15"/>
    </row>
    <row r="39" spans="2:44" ht="14.45" customHeight="1">
      <c r="B39" s="15"/>
      <c r="AR39" s="15"/>
    </row>
    <row r="40" spans="2:44" ht="14.45" customHeight="1">
      <c r="B40" s="15"/>
      <c r="AR40" s="15"/>
    </row>
    <row r="41" spans="2:44" ht="14.45" customHeight="1">
      <c r="B41" s="15"/>
      <c r="AR41" s="15"/>
    </row>
    <row r="42" spans="2:44" ht="14.45" customHeight="1">
      <c r="B42" s="15"/>
      <c r="AR42" s="15"/>
    </row>
    <row r="43" spans="2:44" ht="14.45" customHeight="1">
      <c r="B43" s="15"/>
      <c r="AR43" s="15"/>
    </row>
    <row r="44" spans="2:44" ht="14.45" customHeight="1">
      <c r="B44" s="15"/>
      <c r="AR44" s="15"/>
    </row>
    <row r="45" spans="2:44" ht="14.45" customHeight="1">
      <c r="B45" s="15"/>
      <c r="AR45" s="15"/>
    </row>
    <row r="46" spans="2:44" ht="14.45" customHeight="1">
      <c r="B46" s="15"/>
      <c r="AR46" s="15"/>
    </row>
    <row r="47" spans="2:44" ht="14.45" customHeight="1">
      <c r="B47" s="15"/>
      <c r="AR47" s="15"/>
    </row>
    <row r="48" spans="2:44" ht="14.45" customHeight="1">
      <c r="B48" s="15"/>
      <c r="AR48" s="15"/>
    </row>
    <row r="49" spans="2:44" s="1" customFormat="1" ht="14.45" customHeight="1">
      <c r="B49" s="25"/>
      <c r="D49" s="33" t="s">
        <v>42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43</v>
      </c>
      <c r="AI49" s="34"/>
      <c r="AJ49" s="34"/>
      <c r="AK49" s="34"/>
      <c r="AL49" s="34"/>
      <c r="AM49" s="34"/>
      <c r="AN49" s="34"/>
      <c r="AO49" s="34"/>
      <c r="AR49" s="25"/>
    </row>
    <row r="50" spans="2:44" ht="12">
      <c r="B50" s="15"/>
      <c r="AR50" s="15"/>
    </row>
    <row r="51" spans="2:44" ht="12">
      <c r="B51" s="15"/>
      <c r="AR51" s="15"/>
    </row>
    <row r="52" spans="2:44" ht="12">
      <c r="B52" s="15"/>
      <c r="AR52" s="15"/>
    </row>
    <row r="53" spans="2:44" ht="12">
      <c r="B53" s="15"/>
      <c r="AR53" s="15"/>
    </row>
    <row r="54" spans="2:44" ht="12">
      <c r="B54" s="15"/>
      <c r="AR54" s="15"/>
    </row>
    <row r="55" spans="2:44" ht="12">
      <c r="B55" s="15"/>
      <c r="AR55" s="15"/>
    </row>
    <row r="56" spans="2:44" ht="12">
      <c r="B56" s="15"/>
      <c r="AR56" s="15"/>
    </row>
    <row r="57" spans="2:44" ht="12">
      <c r="B57" s="15"/>
      <c r="AR57" s="15"/>
    </row>
    <row r="58" spans="2:44" ht="12">
      <c r="B58" s="15"/>
      <c r="AR58" s="15"/>
    </row>
    <row r="59" spans="2:44" ht="12">
      <c r="B59" s="15"/>
      <c r="AR59" s="15"/>
    </row>
    <row r="60" spans="2:44" s="1" customFormat="1" ht="12.75">
      <c r="B60" s="25"/>
      <c r="D60" s="35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5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5" t="s">
        <v>44</v>
      </c>
      <c r="AI60" s="27"/>
      <c r="AJ60" s="27"/>
      <c r="AK60" s="27"/>
      <c r="AL60" s="27"/>
      <c r="AM60" s="35" t="s">
        <v>45</v>
      </c>
      <c r="AN60" s="27"/>
      <c r="AO60" s="27"/>
      <c r="AR60" s="25"/>
    </row>
    <row r="61" spans="2:44" ht="12">
      <c r="B61" s="15"/>
      <c r="AR61" s="15"/>
    </row>
    <row r="62" spans="2:44" ht="12">
      <c r="B62" s="15"/>
      <c r="AR62" s="15"/>
    </row>
    <row r="63" spans="2:44" ht="12">
      <c r="B63" s="15"/>
      <c r="AR63" s="15"/>
    </row>
    <row r="64" spans="2:44" s="1" customFormat="1" ht="12.75">
      <c r="B64" s="25"/>
      <c r="D64" s="33" t="s">
        <v>46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47</v>
      </c>
      <c r="AI64" s="34"/>
      <c r="AJ64" s="34"/>
      <c r="AK64" s="34"/>
      <c r="AL64" s="34"/>
      <c r="AM64" s="34"/>
      <c r="AN64" s="34"/>
      <c r="AO64" s="34"/>
      <c r="AR64" s="25"/>
    </row>
    <row r="65" spans="2:44" ht="12">
      <c r="B65" s="15"/>
      <c r="AR65" s="15"/>
    </row>
    <row r="66" spans="2:44" ht="12">
      <c r="B66" s="15"/>
      <c r="AR66" s="15"/>
    </row>
    <row r="67" spans="2:44" ht="12">
      <c r="B67" s="15"/>
      <c r="AR67" s="15"/>
    </row>
    <row r="68" spans="2:44" ht="12">
      <c r="B68" s="15"/>
      <c r="AR68" s="15"/>
    </row>
    <row r="69" spans="2:44" ht="12">
      <c r="B69" s="15"/>
      <c r="AR69" s="15"/>
    </row>
    <row r="70" spans="2:44" ht="12">
      <c r="B70" s="15"/>
      <c r="AR70" s="15"/>
    </row>
    <row r="71" spans="2:44" ht="12">
      <c r="B71" s="15"/>
      <c r="AR71" s="15"/>
    </row>
    <row r="72" spans="2:44" ht="12">
      <c r="B72" s="15"/>
      <c r="AR72" s="15"/>
    </row>
    <row r="73" spans="2:44" ht="12">
      <c r="B73" s="15"/>
      <c r="AR73" s="15"/>
    </row>
    <row r="74" spans="2:44" ht="12">
      <c r="B74" s="15"/>
      <c r="AR74" s="15"/>
    </row>
    <row r="75" spans="2:44" s="1" customFormat="1" ht="12.75">
      <c r="B75" s="25"/>
      <c r="D75" s="35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5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5" t="s">
        <v>44</v>
      </c>
      <c r="AI75" s="27"/>
      <c r="AJ75" s="27"/>
      <c r="AK75" s="27"/>
      <c r="AL75" s="27"/>
      <c r="AM75" s="35" t="s">
        <v>45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5"/>
    </row>
    <row r="81" spans="2:44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5"/>
    </row>
    <row r="82" spans="2:44" s="1" customFormat="1" ht="24.95" customHeight="1">
      <c r="B82" s="25"/>
      <c r="C82" s="16" t="s">
        <v>48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0"/>
      <c r="C84" s="21" t="s">
        <v>12</v>
      </c>
      <c r="L84" s="3" t="str">
        <f>K5</f>
        <v>P/22/056</v>
      </c>
      <c r="AR84" s="40"/>
    </row>
    <row r="85" spans="2:44" s="4" customFormat="1" ht="36.95" customHeight="1">
      <c r="B85" s="41"/>
      <c r="C85" s="42" t="s">
        <v>14</v>
      </c>
      <c r="L85" s="165" t="str">
        <f>K6</f>
        <v>UJEP Kolej K3 Výměna dveří za dveře s PO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R85" s="41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1" t="s">
        <v>17</v>
      </c>
      <c r="L87" s="43" t="str">
        <f>IF(K8="","",K8)</f>
        <v>Kolej K3 UJEP Ústí nad Labem</v>
      </c>
      <c r="AI87" s="21" t="s">
        <v>18</v>
      </c>
      <c r="AM87" s="167" t="str">
        <f>IF(AN8="","",AN8)</f>
        <v>30.6.2022</v>
      </c>
      <c r="AN87" s="167"/>
      <c r="AR87" s="25"/>
    </row>
    <row r="88" spans="2:44" s="1" customFormat="1" ht="6.95" customHeight="1">
      <c r="B88" s="25"/>
      <c r="AR88" s="25"/>
    </row>
    <row r="89" spans="2:44" s="1" customFormat="1" ht="15.2" customHeight="1">
      <c r="B89" s="25"/>
      <c r="C89" s="21" t="s">
        <v>19</v>
      </c>
      <c r="L89" s="3" t="str">
        <f>IF(E11="","",E11)</f>
        <v>UJEP Ústí nad Labem</v>
      </c>
      <c r="AI89" s="21" t="s">
        <v>25</v>
      </c>
      <c r="AM89" s="163" t="str">
        <f>IF(E17="","",E17)</f>
        <v>JIMI CZ a.s.</v>
      </c>
      <c r="AN89" s="164"/>
      <c r="AO89" s="164"/>
      <c r="AP89" s="164"/>
      <c r="AR89" s="25"/>
    </row>
    <row r="90" spans="2:44" s="1" customFormat="1" ht="15.2" customHeight="1">
      <c r="B90" s="25"/>
      <c r="C90" s="21" t="s">
        <v>23</v>
      </c>
      <c r="L90" s="3" t="str">
        <f>IF(E14="Vyplň údaj","",E14)</f>
        <v/>
      </c>
      <c r="AI90" s="21" t="s">
        <v>26</v>
      </c>
      <c r="AM90" s="163" t="str">
        <f>IF(E20="","",E20)</f>
        <v xml:space="preserve"> </v>
      </c>
      <c r="AN90" s="164"/>
      <c r="AO90" s="164"/>
      <c r="AP90" s="164"/>
      <c r="AR90" s="25"/>
    </row>
    <row r="91" spans="2:44" s="1" customFormat="1" ht="10.9" customHeight="1">
      <c r="B91" s="25"/>
      <c r="AR91" s="25"/>
    </row>
    <row r="92" spans="2:44" s="1" customFormat="1" ht="29.25" customHeight="1">
      <c r="B92" s="25"/>
      <c r="C92" s="151" t="s">
        <v>49</v>
      </c>
      <c r="D92" s="152"/>
      <c r="E92" s="152"/>
      <c r="F92" s="152"/>
      <c r="G92" s="152"/>
      <c r="H92" s="45"/>
      <c r="I92" s="153" t="s">
        <v>50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4" t="s">
        <v>51</v>
      </c>
      <c r="AH92" s="152"/>
      <c r="AI92" s="152"/>
      <c r="AJ92" s="152"/>
      <c r="AK92" s="152"/>
      <c r="AL92" s="152"/>
      <c r="AM92" s="152"/>
      <c r="AN92" s="153" t="s">
        <v>52</v>
      </c>
      <c r="AO92" s="152"/>
      <c r="AP92" s="161"/>
      <c r="AQ92" s="46" t="s">
        <v>53</v>
      </c>
      <c r="AR92" s="25"/>
    </row>
    <row r="93" spans="2:44" s="1" customFormat="1" ht="10.9" customHeight="1">
      <c r="B93" s="25"/>
      <c r="AR93" s="25"/>
    </row>
    <row r="94" spans="2:76" s="5" customFormat="1" ht="32.45" customHeight="1">
      <c r="B94" s="52"/>
      <c r="C94" s="53" t="s">
        <v>54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155">
        <f>ROUND(SUM(AG95:AG97),2)</f>
        <v>0</v>
      </c>
      <c r="AH94" s="155"/>
      <c r="AI94" s="155"/>
      <c r="AJ94" s="155"/>
      <c r="AK94" s="155"/>
      <c r="AL94" s="155"/>
      <c r="AM94" s="155"/>
      <c r="AN94" s="156">
        <f>AN95+AN96+AN97</f>
        <v>0</v>
      </c>
      <c r="AO94" s="156"/>
      <c r="AP94" s="156"/>
      <c r="AQ94" s="56" t="s">
        <v>1</v>
      </c>
      <c r="AR94" s="52"/>
      <c r="BE94" s="57" t="s">
        <v>55</v>
      </c>
      <c r="BF94" s="57" t="s">
        <v>56</v>
      </c>
      <c r="BG94" s="58" t="s">
        <v>57</v>
      </c>
      <c r="BH94" s="57" t="s">
        <v>58</v>
      </c>
      <c r="BI94" s="57" t="s">
        <v>4</v>
      </c>
      <c r="BJ94" s="57" t="s">
        <v>59</v>
      </c>
      <c r="BX94" s="57" t="s">
        <v>1</v>
      </c>
    </row>
    <row r="95" spans="1:77" s="6" customFormat="1" ht="16.5" customHeight="1">
      <c r="A95" s="59"/>
      <c r="B95" s="60"/>
      <c r="C95" s="61"/>
      <c r="D95" s="148"/>
      <c r="E95" s="148"/>
      <c r="F95" s="148"/>
      <c r="G95" s="148"/>
      <c r="H95" s="148"/>
      <c r="I95" s="62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9"/>
      <c r="AH95" s="150"/>
      <c r="AI95" s="150"/>
      <c r="AJ95" s="150"/>
      <c r="AK95" s="150"/>
      <c r="AL95" s="150"/>
      <c r="AM95" s="150"/>
      <c r="AN95" s="149"/>
      <c r="AO95" s="150"/>
      <c r="AP95" s="150"/>
      <c r="AQ95" s="63" t="s">
        <v>61</v>
      </c>
      <c r="AR95" s="60"/>
      <c r="BF95" s="64" t="s">
        <v>62</v>
      </c>
      <c r="BH95" s="64" t="s">
        <v>58</v>
      </c>
      <c r="BI95" s="64" t="s">
        <v>63</v>
      </c>
      <c r="BJ95" s="64" t="s">
        <v>4</v>
      </c>
      <c r="BX95" s="64" t="s">
        <v>1</v>
      </c>
      <c r="BY95" s="64" t="s">
        <v>64</v>
      </c>
    </row>
    <row r="96" spans="1:77" s="6" customFormat="1" ht="16.5" customHeight="1">
      <c r="A96" s="59"/>
      <c r="B96" s="60"/>
      <c r="C96" s="61"/>
      <c r="D96" s="148"/>
      <c r="E96" s="148"/>
      <c r="F96" s="148"/>
      <c r="G96" s="148"/>
      <c r="H96" s="148"/>
      <c r="I96" s="62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/>
      <c r="AH96" s="150"/>
      <c r="AI96" s="150"/>
      <c r="AJ96" s="150"/>
      <c r="AK96" s="150"/>
      <c r="AL96" s="150"/>
      <c r="AM96" s="150"/>
      <c r="AN96" s="149"/>
      <c r="AO96" s="150"/>
      <c r="AP96" s="150"/>
      <c r="AQ96" s="63" t="s">
        <v>61</v>
      </c>
      <c r="AR96" s="60"/>
      <c r="BF96" s="64" t="s">
        <v>62</v>
      </c>
      <c r="BH96" s="64" t="s">
        <v>58</v>
      </c>
      <c r="BI96" s="64" t="s">
        <v>65</v>
      </c>
      <c r="BJ96" s="64" t="s">
        <v>4</v>
      </c>
      <c r="BX96" s="64" t="s">
        <v>1</v>
      </c>
      <c r="BY96" s="64" t="s">
        <v>64</v>
      </c>
    </row>
    <row r="97" spans="2:44" s="1" customFormat="1" ht="18" customHeight="1">
      <c r="B97" s="25"/>
      <c r="D97" s="148" t="s">
        <v>60</v>
      </c>
      <c r="E97" s="148"/>
      <c r="F97" s="148"/>
      <c r="G97" s="148"/>
      <c r="H97" s="148"/>
      <c r="I97" s="62"/>
      <c r="J97" s="148" t="s">
        <v>116</v>
      </c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9">
        <f>'PS01 - Požární dveře'!K32</f>
        <v>0</v>
      </c>
      <c r="AH97" s="150"/>
      <c r="AI97" s="150"/>
      <c r="AJ97" s="150"/>
      <c r="AK97" s="150"/>
      <c r="AL97" s="150"/>
      <c r="AM97" s="150"/>
      <c r="AN97" s="149">
        <f>AG97*1.21</f>
        <v>0</v>
      </c>
      <c r="AO97" s="150"/>
      <c r="AP97" s="150"/>
      <c r="AR97" s="25"/>
    </row>
    <row r="98" spans="2:44" s="1" customFormat="1" ht="6.9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25"/>
    </row>
  </sheetData>
  <sheetProtection formatColumns="0" formatRows="0"/>
  <mergeCells count="49">
    <mergeCell ref="AS5:AS34"/>
    <mergeCell ref="AK26:AO26"/>
    <mergeCell ref="W29:AE29"/>
    <mergeCell ref="AK29:AO29"/>
    <mergeCell ref="W30:AE30"/>
    <mergeCell ref="AK30:AO30"/>
    <mergeCell ref="AK31:AO31"/>
    <mergeCell ref="W33:AE33"/>
    <mergeCell ref="AK33:AO33"/>
    <mergeCell ref="W31:AE31"/>
    <mergeCell ref="L32:P32"/>
    <mergeCell ref="L33:P33"/>
    <mergeCell ref="W28:AE28"/>
    <mergeCell ref="AK28:AO28"/>
    <mergeCell ref="L29:P29"/>
    <mergeCell ref="L30:P30"/>
    <mergeCell ref="L31:P31"/>
    <mergeCell ref="X35:AB35"/>
    <mergeCell ref="AK35:AO35"/>
    <mergeCell ref="AN92:AP92"/>
    <mergeCell ref="AN95:AP95"/>
    <mergeCell ref="AR2:AS2"/>
    <mergeCell ref="AM90:AP90"/>
    <mergeCell ref="L85:AO85"/>
    <mergeCell ref="AM87:AN87"/>
    <mergeCell ref="AM89:AP89"/>
    <mergeCell ref="K5:AO5"/>
    <mergeCell ref="K6:AO6"/>
    <mergeCell ref="W32:AE32"/>
    <mergeCell ref="AK32:AO32"/>
    <mergeCell ref="E14:AJ14"/>
    <mergeCell ref="E23:AN23"/>
    <mergeCell ref="L28:P28"/>
    <mergeCell ref="D97:H97"/>
    <mergeCell ref="J97:AF97"/>
    <mergeCell ref="AG97:AM97"/>
    <mergeCell ref="AN97:AP97"/>
    <mergeCell ref="C92:G92"/>
    <mergeCell ref="I92:AF92"/>
    <mergeCell ref="D95:H95"/>
    <mergeCell ref="J95:AF95"/>
    <mergeCell ref="AG96:AM96"/>
    <mergeCell ref="D96:H96"/>
    <mergeCell ref="J96:AF96"/>
    <mergeCell ref="AG92:AM92"/>
    <mergeCell ref="AG95:AM95"/>
    <mergeCell ref="AN96:AP96"/>
    <mergeCell ref="AG94:AM94"/>
    <mergeCell ref="AN94:AP94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 topLeftCell="A75">
      <selection activeCell="F124" sqref="F12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65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3" width="9.28125" style="0" hidden="1" customWidth="1"/>
    <col min="64" max="64" width="22.00390625" style="0" customWidth="1"/>
    <col min="65" max="65" width="45.28125" style="0" customWidth="1"/>
  </cols>
  <sheetData>
    <row r="1" ht="12"/>
    <row r="2" spans="13:46" ht="36.95" customHeight="1"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T2" s="12" t="s">
        <v>65</v>
      </c>
    </row>
    <row r="3" spans="2:46" ht="6.95" customHeight="1">
      <c r="B3" s="13"/>
      <c r="C3" s="14"/>
      <c r="D3" s="14"/>
      <c r="E3" s="14"/>
      <c r="F3" s="14"/>
      <c r="G3" s="14"/>
      <c r="H3" s="14"/>
      <c r="I3" s="66"/>
      <c r="J3" s="66"/>
      <c r="K3" s="14"/>
      <c r="L3" s="14"/>
      <c r="M3" s="15"/>
      <c r="AT3" s="12" t="s">
        <v>64</v>
      </c>
    </row>
    <row r="4" spans="2:46" ht="24.95" customHeight="1">
      <c r="B4" s="15"/>
      <c r="D4" s="16" t="s">
        <v>66</v>
      </c>
      <c r="M4" s="15"/>
      <c r="N4" s="67" t="s">
        <v>9</v>
      </c>
      <c r="AT4" s="12" t="s">
        <v>2</v>
      </c>
    </row>
    <row r="5" spans="2:13" ht="6.95" customHeight="1">
      <c r="B5" s="15"/>
      <c r="M5" s="15"/>
    </row>
    <row r="6" spans="2:13" ht="12" customHeight="1">
      <c r="B6" s="15"/>
      <c r="D6" s="21" t="s">
        <v>14</v>
      </c>
      <c r="M6" s="15"/>
    </row>
    <row r="7" spans="2:13" ht="16.5" customHeight="1">
      <c r="B7" s="15"/>
      <c r="E7" s="183" t="str">
        <f>'Rekapitulace stavby'!K6</f>
        <v>UJEP Kolej K3 Výměna dveří za dveře s PO</v>
      </c>
      <c r="F7" s="184"/>
      <c r="G7" s="184"/>
      <c r="H7" s="184"/>
      <c r="M7" s="15"/>
    </row>
    <row r="8" spans="2:13" s="1" customFormat="1" ht="12" customHeight="1">
      <c r="B8" s="25"/>
      <c r="D8" s="21" t="s">
        <v>67</v>
      </c>
      <c r="I8" s="68"/>
      <c r="J8" s="68"/>
      <c r="M8" s="25"/>
    </row>
    <row r="9" spans="2:13" s="1" customFormat="1" ht="16.5" customHeight="1">
      <c r="B9" s="25"/>
      <c r="E9" s="165" t="s">
        <v>127</v>
      </c>
      <c r="F9" s="182"/>
      <c r="G9" s="182"/>
      <c r="H9" s="182"/>
      <c r="I9" s="68"/>
      <c r="J9" s="68"/>
      <c r="M9" s="25"/>
    </row>
    <row r="10" spans="2:13" s="1" customFormat="1" ht="12">
      <c r="B10" s="25"/>
      <c r="I10" s="68"/>
      <c r="J10" s="68"/>
      <c r="M10" s="25"/>
    </row>
    <row r="11" spans="2:13" s="1" customFormat="1" ht="12" customHeight="1">
      <c r="B11" s="25"/>
      <c r="D11" s="21" t="s">
        <v>15</v>
      </c>
      <c r="F11" s="19" t="s">
        <v>1</v>
      </c>
      <c r="I11" s="69" t="s">
        <v>16</v>
      </c>
      <c r="J11" s="70" t="s">
        <v>1</v>
      </c>
      <c r="M11" s="25"/>
    </row>
    <row r="12" spans="2:13" s="1" customFormat="1" ht="12" customHeight="1">
      <c r="B12" s="25"/>
      <c r="D12" s="21" t="s">
        <v>17</v>
      </c>
      <c r="F12" s="19" t="s">
        <v>101</v>
      </c>
      <c r="I12" s="69" t="s">
        <v>18</v>
      </c>
      <c r="J12" s="71" t="str">
        <f>'Rekapitulace stavby'!AN8</f>
        <v>30.6.2022</v>
      </c>
      <c r="M12" s="25"/>
    </row>
    <row r="13" spans="2:13" s="1" customFormat="1" ht="10.9" customHeight="1">
      <c r="B13" s="25"/>
      <c r="I13" s="68"/>
      <c r="J13" s="68"/>
      <c r="M13" s="25"/>
    </row>
    <row r="14" spans="2:13" s="1" customFormat="1" ht="12" customHeight="1">
      <c r="B14" s="25"/>
      <c r="D14" s="21" t="s">
        <v>19</v>
      </c>
      <c r="I14" s="69" t="s">
        <v>20</v>
      </c>
      <c r="J14" s="70" t="s">
        <v>1</v>
      </c>
      <c r="M14" s="25"/>
    </row>
    <row r="15" spans="2:13" s="1" customFormat="1" ht="18" customHeight="1">
      <c r="B15" s="25"/>
      <c r="E15" s="19" t="s">
        <v>21</v>
      </c>
      <c r="I15" s="69" t="s">
        <v>22</v>
      </c>
      <c r="J15" s="70" t="s">
        <v>1</v>
      </c>
      <c r="M15" s="25"/>
    </row>
    <row r="16" spans="2:13" s="1" customFormat="1" ht="6.95" customHeight="1">
      <c r="B16" s="25"/>
      <c r="I16" s="68"/>
      <c r="J16" s="68"/>
      <c r="M16" s="25"/>
    </row>
    <row r="17" spans="2:13" s="1" customFormat="1" ht="12" customHeight="1">
      <c r="B17" s="25"/>
      <c r="D17" s="21" t="s">
        <v>23</v>
      </c>
      <c r="I17" s="69" t="s">
        <v>20</v>
      </c>
      <c r="J17" s="22" t="str">
        <f>'Rekapitulace stavby'!AN13</f>
        <v>Vyplň údaj</v>
      </c>
      <c r="M17" s="25"/>
    </row>
    <row r="18" spans="2:13" s="1" customFormat="1" ht="18" customHeight="1">
      <c r="B18" s="25"/>
      <c r="E18" s="185" t="str">
        <f>'Rekapitulace stavby'!E14</f>
        <v>Vyplň údaj</v>
      </c>
      <c r="F18" s="168"/>
      <c r="G18" s="168"/>
      <c r="H18" s="168"/>
      <c r="I18" s="69" t="s">
        <v>22</v>
      </c>
      <c r="J18" s="22" t="str">
        <f>'Rekapitulace stavby'!AN14</f>
        <v>Vyplň údaj</v>
      </c>
      <c r="M18" s="25"/>
    </row>
    <row r="19" spans="2:13" s="1" customFormat="1" ht="6.95" customHeight="1">
      <c r="B19" s="25"/>
      <c r="I19" s="68"/>
      <c r="J19" s="68"/>
      <c r="M19" s="25"/>
    </row>
    <row r="20" spans="2:13" s="1" customFormat="1" ht="12" customHeight="1">
      <c r="B20" s="25"/>
      <c r="D20" s="21" t="s">
        <v>25</v>
      </c>
      <c r="I20" s="69" t="s">
        <v>20</v>
      </c>
      <c r="J20" s="70" t="s">
        <v>1</v>
      </c>
      <c r="M20" s="25"/>
    </row>
    <row r="21" spans="2:13" s="1" customFormat="1" ht="18" customHeight="1">
      <c r="B21" s="25"/>
      <c r="E21" s="19" t="s">
        <v>103</v>
      </c>
      <c r="I21" s="69" t="s">
        <v>22</v>
      </c>
      <c r="J21" s="70" t="s">
        <v>1</v>
      </c>
      <c r="M21" s="25"/>
    </row>
    <row r="22" spans="2:13" s="1" customFormat="1" ht="6.95" customHeight="1">
      <c r="B22" s="25"/>
      <c r="I22" s="68"/>
      <c r="J22" s="68"/>
      <c r="M22" s="25"/>
    </row>
    <row r="23" spans="2:13" s="1" customFormat="1" ht="12" customHeight="1">
      <c r="B23" s="25"/>
      <c r="D23" s="21" t="s">
        <v>26</v>
      </c>
      <c r="I23" s="69" t="s">
        <v>20</v>
      </c>
      <c r="J23" s="70" t="s">
        <v>1</v>
      </c>
      <c r="M23" s="25"/>
    </row>
    <row r="24" spans="2:13" s="1" customFormat="1" ht="18" customHeight="1">
      <c r="B24" s="25"/>
      <c r="E24" s="19" t="s">
        <v>104</v>
      </c>
      <c r="I24" s="69" t="s">
        <v>22</v>
      </c>
      <c r="J24" s="70" t="s">
        <v>1</v>
      </c>
      <c r="M24" s="25"/>
    </row>
    <row r="25" spans="2:13" s="1" customFormat="1" ht="6.95" customHeight="1">
      <c r="B25" s="25"/>
      <c r="I25" s="68"/>
      <c r="J25" s="68"/>
      <c r="M25" s="25"/>
    </row>
    <row r="26" spans="2:13" s="1" customFormat="1" ht="12" customHeight="1">
      <c r="B26" s="25"/>
      <c r="D26" s="21" t="s">
        <v>28</v>
      </c>
      <c r="I26" s="68"/>
      <c r="J26" s="68"/>
      <c r="M26" s="25"/>
    </row>
    <row r="27" spans="2:13" s="7" customFormat="1" ht="16.5" customHeight="1">
      <c r="B27" s="72"/>
      <c r="E27" s="174" t="s">
        <v>1</v>
      </c>
      <c r="F27" s="174"/>
      <c r="G27" s="174"/>
      <c r="H27" s="174"/>
      <c r="I27" s="73"/>
      <c r="J27" s="73"/>
      <c r="M27" s="72"/>
    </row>
    <row r="28" spans="2:13" s="1" customFormat="1" ht="6.95" customHeight="1">
      <c r="B28" s="25"/>
      <c r="I28" s="68"/>
      <c r="J28" s="68"/>
      <c r="M28" s="25"/>
    </row>
    <row r="29" spans="2:13" s="1" customFormat="1" ht="6.95" customHeight="1">
      <c r="B29" s="25"/>
      <c r="D29" s="51"/>
      <c r="E29" s="51"/>
      <c r="F29" s="51"/>
      <c r="G29" s="51"/>
      <c r="H29" s="51"/>
      <c r="I29" s="74"/>
      <c r="J29" s="74"/>
      <c r="K29" s="51"/>
      <c r="L29" s="51"/>
      <c r="M29" s="25"/>
    </row>
    <row r="30" spans="2:13" s="1" customFormat="1" ht="12.75">
      <c r="B30" s="25"/>
      <c r="E30" s="21" t="s">
        <v>68</v>
      </c>
      <c r="I30" s="68"/>
      <c r="J30" s="68"/>
      <c r="K30" s="75">
        <f>I96</f>
        <v>0</v>
      </c>
      <c r="M30" s="25"/>
    </row>
    <row r="31" spans="2:13" s="1" customFormat="1" ht="12.75">
      <c r="B31" s="25"/>
      <c r="E31" s="21" t="s">
        <v>69</v>
      </c>
      <c r="I31" s="68"/>
      <c r="J31" s="68"/>
      <c r="K31" s="75">
        <f>J96</f>
        <v>0</v>
      </c>
      <c r="M31" s="25"/>
    </row>
    <row r="32" spans="2:13" s="1" customFormat="1" ht="25.35" customHeight="1">
      <c r="B32" s="25"/>
      <c r="D32" s="76" t="s">
        <v>29</v>
      </c>
      <c r="I32" s="68"/>
      <c r="J32" s="68"/>
      <c r="K32" s="55">
        <f>ROUND(K117,2)</f>
        <v>0</v>
      </c>
      <c r="M32" s="25"/>
    </row>
    <row r="33" spans="2:13" s="1" customFormat="1" ht="6.95" customHeight="1">
      <c r="B33" s="25"/>
      <c r="D33" s="51"/>
      <c r="E33" s="51"/>
      <c r="F33" s="51"/>
      <c r="G33" s="51"/>
      <c r="H33" s="51"/>
      <c r="I33" s="74"/>
      <c r="J33" s="74"/>
      <c r="K33" s="51"/>
      <c r="L33" s="51"/>
      <c r="M33" s="25"/>
    </row>
    <row r="34" spans="2:13" s="1" customFormat="1" ht="14.45" customHeight="1">
      <c r="B34" s="25"/>
      <c r="F34" s="77" t="s">
        <v>31</v>
      </c>
      <c r="I34" s="78" t="s">
        <v>30</v>
      </c>
      <c r="J34" s="68"/>
      <c r="K34" s="77" t="s">
        <v>32</v>
      </c>
      <c r="M34" s="25"/>
    </row>
    <row r="35" spans="2:13" s="1" customFormat="1" ht="14.45" customHeight="1">
      <c r="B35" s="25"/>
      <c r="D35" s="79" t="s">
        <v>33</v>
      </c>
      <c r="E35" s="21" t="s">
        <v>34</v>
      </c>
      <c r="F35" s="75">
        <f>ROUND((SUM(BE117:BE140)),2)</f>
        <v>0</v>
      </c>
      <c r="I35" s="80">
        <v>0.21</v>
      </c>
      <c r="J35" s="68"/>
      <c r="K35" s="75">
        <f>ROUND(((SUM(BE117:BE140))*I35),2)</f>
        <v>0</v>
      </c>
      <c r="M35" s="25"/>
    </row>
    <row r="36" spans="2:13" s="1" customFormat="1" ht="14.45" customHeight="1">
      <c r="B36" s="25"/>
      <c r="E36" s="21" t="s">
        <v>35</v>
      </c>
      <c r="F36" s="75">
        <f>ROUND((SUM(BF117:BF140)),2)</f>
        <v>0</v>
      </c>
      <c r="I36" s="80">
        <v>0.15</v>
      </c>
      <c r="J36" s="68"/>
      <c r="K36" s="75">
        <f>ROUND(((SUM(BF117:BF140))*I36),2)</f>
        <v>0</v>
      </c>
      <c r="M36" s="25"/>
    </row>
    <row r="37" spans="2:13" s="1" customFormat="1" ht="14.45" customHeight="1" hidden="1">
      <c r="B37" s="25"/>
      <c r="E37" s="21" t="s">
        <v>36</v>
      </c>
      <c r="F37" s="75">
        <f>ROUND((SUM(BG117:BG140)),2)</f>
        <v>0</v>
      </c>
      <c r="I37" s="80">
        <v>0.21</v>
      </c>
      <c r="J37" s="68"/>
      <c r="K37" s="75">
        <f>0</f>
        <v>0</v>
      </c>
      <c r="M37" s="25"/>
    </row>
    <row r="38" spans="2:13" s="1" customFormat="1" ht="14.45" customHeight="1" hidden="1">
      <c r="B38" s="25"/>
      <c r="E38" s="21" t="s">
        <v>37</v>
      </c>
      <c r="F38" s="75">
        <f>ROUND((SUM(BH117:BH140)),2)</f>
        <v>0</v>
      </c>
      <c r="I38" s="80">
        <v>0.15</v>
      </c>
      <c r="J38" s="68"/>
      <c r="K38" s="75">
        <f>0</f>
        <v>0</v>
      </c>
      <c r="M38" s="25"/>
    </row>
    <row r="39" spans="2:13" s="1" customFormat="1" ht="14.45" customHeight="1" hidden="1">
      <c r="B39" s="25"/>
      <c r="E39" s="21" t="s">
        <v>38</v>
      </c>
      <c r="F39" s="75">
        <f>ROUND((SUM(BI117:BI140)),2)</f>
        <v>0</v>
      </c>
      <c r="I39" s="80">
        <v>0</v>
      </c>
      <c r="J39" s="68"/>
      <c r="K39" s="75">
        <f>0</f>
        <v>0</v>
      </c>
      <c r="M39" s="25"/>
    </row>
    <row r="40" spans="2:13" s="1" customFormat="1" ht="6.95" customHeight="1">
      <c r="B40" s="25"/>
      <c r="I40" s="68"/>
      <c r="J40" s="68"/>
      <c r="M40" s="25"/>
    </row>
    <row r="41" spans="2:13" s="1" customFormat="1" ht="25.35" customHeight="1">
      <c r="B41" s="25"/>
      <c r="C41" s="81"/>
      <c r="D41" s="82" t="s">
        <v>39</v>
      </c>
      <c r="E41" s="45"/>
      <c r="F41" s="45"/>
      <c r="G41" s="83" t="s">
        <v>40</v>
      </c>
      <c r="H41" s="84" t="s">
        <v>41</v>
      </c>
      <c r="I41" s="85"/>
      <c r="J41" s="85"/>
      <c r="K41" s="86">
        <f>SUM(K32:K39)</f>
        <v>0</v>
      </c>
      <c r="L41" s="87"/>
      <c r="M41" s="25"/>
    </row>
    <row r="42" spans="2:13" s="1" customFormat="1" ht="14.45" customHeight="1">
      <c r="B42" s="25"/>
      <c r="I42" s="68"/>
      <c r="J42" s="68"/>
      <c r="M42" s="25"/>
    </row>
    <row r="43" spans="2:13" ht="14.45" customHeight="1">
      <c r="B43" s="15"/>
      <c r="M43" s="15"/>
    </row>
    <row r="44" spans="2:13" ht="14.45" customHeight="1">
      <c r="B44" s="15"/>
      <c r="M44" s="15"/>
    </row>
    <row r="45" spans="2:13" ht="14.45" customHeight="1">
      <c r="B45" s="15"/>
      <c r="M45" s="15"/>
    </row>
    <row r="46" spans="2:13" ht="14.45" customHeight="1">
      <c r="B46" s="15"/>
      <c r="M46" s="15"/>
    </row>
    <row r="47" spans="2:13" ht="14.45" customHeight="1">
      <c r="B47" s="15"/>
      <c r="M47" s="15"/>
    </row>
    <row r="48" spans="2:13" ht="14.45" customHeight="1">
      <c r="B48" s="15"/>
      <c r="M48" s="15"/>
    </row>
    <row r="49" spans="2:13" ht="14.45" customHeight="1">
      <c r="B49" s="15"/>
      <c r="M49" s="15"/>
    </row>
    <row r="50" spans="2:13" s="1" customFormat="1" ht="14.45" customHeight="1">
      <c r="B50" s="25"/>
      <c r="D50" s="33" t="s">
        <v>42</v>
      </c>
      <c r="E50" s="34"/>
      <c r="F50" s="34"/>
      <c r="G50" s="33" t="s">
        <v>43</v>
      </c>
      <c r="H50" s="34"/>
      <c r="I50" s="88"/>
      <c r="J50" s="88"/>
      <c r="K50" s="34"/>
      <c r="L50" s="34"/>
      <c r="M50" s="25"/>
    </row>
    <row r="51" spans="2:13" ht="12">
      <c r="B51" s="15"/>
      <c r="M51" s="15"/>
    </row>
    <row r="52" spans="2:13" ht="12">
      <c r="B52" s="15"/>
      <c r="M52" s="15"/>
    </row>
    <row r="53" spans="2:13" ht="12">
      <c r="B53" s="15"/>
      <c r="M53" s="15"/>
    </row>
    <row r="54" spans="2:13" ht="12">
      <c r="B54" s="15"/>
      <c r="M54" s="15"/>
    </row>
    <row r="55" spans="2:13" ht="12">
      <c r="B55" s="15"/>
      <c r="M55" s="15"/>
    </row>
    <row r="56" spans="2:13" ht="12">
      <c r="B56" s="15"/>
      <c r="M56" s="15"/>
    </row>
    <row r="57" spans="2:13" ht="12">
      <c r="B57" s="15"/>
      <c r="M57" s="15"/>
    </row>
    <row r="58" spans="2:13" ht="12">
      <c r="B58" s="15"/>
      <c r="M58" s="15"/>
    </row>
    <row r="59" spans="2:13" ht="12">
      <c r="B59" s="15"/>
      <c r="M59" s="15"/>
    </row>
    <row r="60" spans="2:13" ht="12">
      <c r="B60" s="15"/>
      <c r="M60" s="15"/>
    </row>
    <row r="61" spans="2:13" s="1" customFormat="1" ht="12.75">
      <c r="B61" s="25"/>
      <c r="D61" s="35" t="s">
        <v>44</v>
      </c>
      <c r="E61" s="27"/>
      <c r="F61" s="89" t="s">
        <v>45</v>
      </c>
      <c r="G61" s="35" t="s">
        <v>44</v>
      </c>
      <c r="H61" s="27"/>
      <c r="I61" s="90"/>
      <c r="J61" s="91" t="s">
        <v>45</v>
      </c>
      <c r="K61" s="27"/>
      <c r="L61" s="27"/>
      <c r="M61" s="25"/>
    </row>
    <row r="62" spans="2:13" ht="12">
      <c r="B62" s="15"/>
      <c r="M62" s="15"/>
    </row>
    <row r="63" spans="2:13" ht="12">
      <c r="B63" s="15"/>
      <c r="M63" s="15"/>
    </row>
    <row r="64" spans="2:13" ht="12">
      <c r="B64" s="15"/>
      <c r="M64" s="15"/>
    </row>
    <row r="65" spans="2:13" s="1" customFormat="1" ht="12.75">
      <c r="B65" s="25"/>
      <c r="D65" s="33" t="s">
        <v>46</v>
      </c>
      <c r="E65" s="34"/>
      <c r="F65" s="34"/>
      <c r="G65" s="33" t="s">
        <v>47</v>
      </c>
      <c r="H65" s="34"/>
      <c r="I65" s="88"/>
      <c r="J65" s="88"/>
      <c r="K65" s="34"/>
      <c r="L65" s="34"/>
      <c r="M65" s="25"/>
    </row>
    <row r="66" spans="2:13" ht="12">
      <c r="B66" s="15"/>
      <c r="M66" s="15"/>
    </row>
    <row r="67" spans="2:13" ht="12">
      <c r="B67" s="15"/>
      <c r="M67" s="15"/>
    </row>
    <row r="68" spans="2:13" ht="12">
      <c r="B68" s="15"/>
      <c r="M68" s="15"/>
    </row>
    <row r="69" spans="2:13" ht="12">
      <c r="B69" s="15"/>
      <c r="M69" s="15"/>
    </row>
    <row r="70" spans="2:13" ht="12">
      <c r="B70" s="15"/>
      <c r="M70" s="15"/>
    </row>
    <row r="71" spans="2:13" ht="12">
      <c r="B71" s="15"/>
      <c r="M71" s="15"/>
    </row>
    <row r="72" spans="2:13" ht="12">
      <c r="B72" s="15"/>
      <c r="M72" s="15"/>
    </row>
    <row r="73" spans="2:13" ht="12">
      <c r="B73" s="15"/>
      <c r="M73" s="15"/>
    </row>
    <row r="74" spans="2:13" ht="12">
      <c r="B74" s="15"/>
      <c r="M74" s="15"/>
    </row>
    <row r="75" spans="2:13" ht="12">
      <c r="B75" s="15"/>
      <c r="M75" s="15"/>
    </row>
    <row r="76" spans="2:13" s="1" customFormat="1" ht="12.75">
      <c r="B76" s="25"/>
      <c r="D76" s="35" t="s">
        <v>44</v>
      </c>
      <c r="E76" s="27"/>
      <c r="F76" s="89" t="s">
        <v>45</v>
      </c>
      <c r="G76" s="35" t="s">
        <v>44</v>
      </c>
      <c r="H76" s="27"/>
      <c r="I76" s="90"/>
      <c r="J76" s="91" t="s">
        <v>45</v>
      </c>
      <c r="K76" s="27"/>
      <c r="L76" s="27"/>
      <c r="M76" s="25"/>
    </row>
    <row r="77" spans="2:13" s="1" customFormat="1" ht="14.45" customHeight="1">
      <c r="B77" s="36"/>
      <c r="C77" s="37"/>
      <c r="D77" s="37"/>
      <c r="E77" s="37"/>
      <c r="F77" s="37"/>
      <c r="G77" s="37"/>
      <c r="H77" s="37"/>
      <c r="I77" s="92"/>
      <c r="J77" s="92"/>
      <c r="K77" s="37"/>
      <c r="L77" s="37"/>
      <c r="M77" s="25"/>
    </row>
    <row r="78" ht="12" hidden="1"/>
    <row r="79" ht="12" hidden="1"/>
    <row r="80" ht="12" hidden="1"/>
    <row r="81" spans="2:13" s="1" customFormat="1" ht="6.95" customHeight="1" hidden="1">
      <c r="B81" s="38"/>
      <c r="C81" s="39"/>
      <c r="D81" s="39"/>
      <c r="E81" s="39"/>
      <c r="F81" s="39"/>
      <c r="G81" s="39"/>
      <c r="H81" s="39"/>
      <c r="I81" s="93"/>
      <c r="J81" s="93"/>
      <c r="K81" s="39"/>
      <c r="L81" s="39"/>
      <c r="M81" s="25"/>
    </row>
    <row r="82" spans="2:13" s="1" customFormat="1" ht="24.95" customHeight="1" hidden="1">
      <c r="B82" s="25"/>
      <c r="C82" s="16" t="s">
        <v>70</v>
      </c>
      <c r="I82" s="68"/>
      <c r="J82" s="68"/>
      <c r="M82" s="25"/>
    </row>
    <row r="83" spans="2:13" s="1" customFormat="1" ht="6.95" customHeight="1" hidden="1">
      <c r="B83" s="25"/>
      <c r="I83" s="68"/>
      <c r="J83" s="68"/>
      <c r="M83" s="25"/>
    </row>
    <row r="84" spans="2:13" s="1" customFormat="1" ht="12" customHeight="1" hidden="1">
      <c r="B84" s="25"/>
      <c r="C84" s="21" t="s">
        <v>14</v>
      </c>
      <c r="I84" s="68"/>
      <c r="J84" s="68"/>
      <c r="M84" s="25"/>
    </row>
    <row r="85" spans="2:13" s="1" customFormat="1" ht="16.5" customHeight="1" hidden="1">
      <c r="B85" s="25"/>
      <c r="E85" s="183" t="str">
        <f>E7</f>
        <v>UJEP Kolej K3 Výměna dveří za dveře s PO</v>
      </c>
      <c r="F85" s="184"/>
      <c r="G85" s="184"/>
      <c r="H85" s="184"/>
      <c r="I85" s="68"/>
      <c r="J85" s="68"/>
      <c r="M85" s="25"/>
    </row>
    <row r="86" spans="2:13" s="1" customFormat="1" ht="12" customHeight="1" hidden="1">
      <c r="B86" s="25"/>
      <c r="C86" s="21" t="s">
        <v>67</v>
      </c>
      <c r="I86" s="68"/>
      <c r="J86" s="68"/>
      <c r="M86" s="25"/>
    </row>
    <row r="87" spans="2:13" s="1" customFormat="1" ht="16.5" customHeight="1" hidden="1">
      <c r="B87" s="25"/>
      <c r="E87" s="165" t="str">
        <f>E9</f>
        <v>PS01 - Požární dveře</v>
      </c>
      <c r="F87" s="182"/>
      <c r="G87" s="182"/>
      <c r="H87" s="182"/>
      <c r="I87" s="68"/>
      <c r="J87" s="68"/>
      <c r="M87" s="25"/>
    </row>
    <row r="88" spans="2:13" s="1" customFormat="1" ht="6.95" customHeight="1" hidden="1">
      <c r="B88" s="25"/>
      <c r="I88" s="68"/>
      <c r="J88" s="68"/>
      <c r="M88" s="25"/>
    </row>
    <row r="89" spans="2:13" s="1" customFormat="1" ht="12" customHeight="1" hidden="1">
      <c r="B89" s="25"/>
      <c r="C89" s="21" t="s">
        <v>17</v>
      </c>
      <c r="F89" s="19" t="str">
        <f>F12</f>
        <v>Kolej K3 UJEP Ústí nad Labem</v>
      </c>
      <c r="I89" s="69" t="s">
        <v>18</v>
      </c>
      <c r="J89" s="71" t="str">
        <f>IF(J12="","",J12)</f>
        <v>30.6.2022</v>
      </c>
      <c r="M89" s="25"/>
    </row>
    <row r="90" spans="2:13" s="1" customFormat="1" ht="6.95" customHeight="1" hidden="1">
      <c r="B90" s="25"/>
      <c r="I90" s="68"/>
      <c r="J90" s="68"/>
      <c r="M90" s="25"/>
    </row>
    <row r="91" spans="2:13" s="1" customFormat="1" ht="15.2" customHeight="1" hidden="1">
      <c r="B91" s="25"/>
      <c r="C91" s="21" t="s">
        <v>19</v>
      </c>
      <c r="F91" s="19" t="str">
        <f>E15</f>
        <v>UJEP Ústí nad Labem</v>
      </c>
      <c r="I91" s="69" t="s">
        <v>25</v>
      </c>
      <c r="J91" s="94" t="str">
        <f>E21</f>
        <v>JIMI CZ a.s.</v>
      </c>
      <c r="M91" s="25"/>
    </row>
    <row r="92" spans="2:13" s="1" customFormat="1" ht="15.2" customHeight="1" hidden="1">
      <c r="B92" s="25"/>
      <c r="C92" s="21" t="s">
        <v>23</v>
      </c>
      <c r="F92" s="19" t="str">
        <f>IF(E18="","",E18)</f>
        <v>Vyplň údaj</v>
      </c>
      <c r="I92" s="69" t="s">
        <v>26</v>
      </c>
      <c r="J92" s="94" t="str">
        <f>E24</f>
        <v>Josef Rejzek</v>
      </c>
      <c r="M92" s="25"/>
    </row>
    <row r="93" spans="2:13" s="1" customFormat="1" ht="10.35" customHeight="1" hidden="1">
      <c r="B93" s="25"/>
      <c r="I93" s="68"/>
      <c r="J93" s="68"/>
      <c r="M93" s="25"/>
    </row>
    <row r="94" spans="2:13" s="1" customFormat="1" ht="29.25" customHeight="1" hidden="1">
      <c r="B94" s="25"/>
      <c r="C94" s="95" t="s">
        <v>71</v>
      </c>
      <c r="D94" s="81"/>
      <c r="E94" s="81"/>
      <c r="F94" s="81"/>
      <c r="G94" s="81"/>
      <c r="H94" s="81"/>
      <c r="I94" s="96" t="s">
        <v>72</v>
      </c>
      <c r="J94" s="96" t="s">
        <v>73</v>
      </c>
      <c r="K94" s="97" t="s">
        <v>74</v>
      </c>
      <c r="L94" s="81"/>
      <c r="M94" s="25"/>
    </row>
    <row r="95" spans="2:13" s="1" customFormat="1" ht="10.35" customHeight="1" hidden="1">
      <c r="B95" s="25"/>
      <c r="I95" s="68"/>
      <c r="J95" s="68"/>
      <c r="M95" s="25"/>
    </row>
    <row r="96" spans="2:47" s="1" customFormat="1" ht="22.9" customHeight="1" hidden="1">
      <c r="B96" s="25"/>
      <c r="C96" s="98" t="s">
        <v>75</v>
      </c>
      <c r="I96" s="99">
        <f aca="true" t="shared" si="0" ref="I96:J97">Q117</f>
        <v>0</v>
      </c>
      <c r="J96" s="99">
        <f t="shared" si="0"/>
        <v>0</v>
      </c>
      <c r="K96" s="55">
        <f>K117</f>
        <v>0</v>
      </c>
      <c r="M96" s="25"/>
      <c r="AU96" s="12" t="s">
        <v>76</v>
      </c>
    </row>
    <row r="97" spans="2:13" s="8" customFormat="1" ht="24.95" customHeight="1" hidden="1">
      <c r="B97" s="100"/>
      <c r="D97" s="101" t="s">
        <v>99</v>
      </c>
      <c r="E97" s="102"/>
      <c r="F97" s="102"/>
      <c r="G97" s="102"/>
      <c r="H97" s="102"/>
      <c r="I97" s="103">
        <f t="shared" si="0"/>
        <v>0</v>
      </c>
      <c r="J97" s="103">
        <f t="shared" si="0"/>
        <v>0</v>
      </c>
      <c r="K97" s="104">
        <f>K118</f>
        <v>0</v>
      </c>
      <c r="M97" s="100"/>
    </row>
    <row r="98" spans="2:13" s="1" customFormat="1" ht="21.75" customHeight="1" hidden="1">
      <c r="B98" s="25"/>
      <c r="I98" s="68"/>
      <c r="J98" s="68"/>
      <c r="M98" s="25"/>
    </row>
    <row r="99" spans="2:13" s="1" customFormat="1" ht="6.95" customHeight="1" hidden="1">
      <c r="B99" s="36"/>
      <c r="C99" s="37"/>
      <c r="D99" s="37"/>
      <c r="E99" s="37"/>
      <c r="F99" s="37"/>
      <c r="G99" s="37"/>
      <c r="H99" s="37"/>
      <c r="I99" s="92"/>
      <c r="J99" s="92"/>
      <c r="K99" s="37"/>
      <c r="L99" s="37"/>
      <c r="M99" s="25"/>
    </row>
    <row r="100" ht="12" hidden="1"/>
    <row r="101" ht="12" hidden="1"/>
    <row r="103" spans="2:13" s="1" customFormat="1" ht="6.95" customHeight="1">
      <c r="B103" s="38"/>
      <c r="C103" s="39"/>
      <c r="D103" s="39"/>
      <c r="E103" s="39"/>
      <c r="F103" s="39"/>
      <c r="G103" s="39"/>
      <c r="H103" s="39"/>
      <c r="I103" s="93"/>
      <c r="J103" s="93"/>
      <c r="K103" s="39"/>
      <c r="L103" s="39"/>
      <c r="M103" s="25"/>
    </row>
    <row r="104" spans="2:13" s="1" customFormat="1" ht="24.95" customHeight="1">
      <c r="B104" s="25"/>
      <c r="C104" s="16" t="s">
        <v>77</v>
      </c>
      <c r="I104" s="68"/>
      <c r="J104" s="68"/>
      <c r="M104" s="25"/>
    </row>
    <row r="105" spans="2:13" s="1" customFormat="1" ht="6.95" customHeight="1">
      <c r="B105" s="25"/>
      <c r="I105" s="68"/>
      <c r="J105" s="68"/>
      <c r="M105" s="25"/>
    </row>
    <row r="106" spans="2:13" s="1" customFormat="1" ht="12" customHeight="1">
      <c r="B106" s="25"/>
      <c r="C106" s="21" t="s">
        <v>14</v>
      </c>
      <c r="I106" s="68"/>
      <c r="J106" s="68"/>
      <c r="M106" s="25"/>
    </row>
    <row r="107" spans="2:13" s="1" customFormat="1" ht="16.5" customHeight="1">
      <c r="B107" s="25"/>
      <c r="E107" s="183" t="str">
        <f>E7</f>
        <v>UJEP Kolej K3 Výměna dveří za dveře s PO</v>
      </c>
      <c r="F107" s="184"/>
      <c r="G107" s="184"/>
      <c r="H107" s="184"/>
      <c r="I107" s="68"/>
      <c r="J107" s="68"/>
      <c r="M107" s="25"/>
    </row>
    <row r="108" spans="2:13" s="1" customFormat="1" ht="12" customHeight="1">
      <c r="B108" s="25"/>
      <c r="C108" s="21" t="s">
        <v>67</v>
      </c>
      <c r="I108" s="68"/>
      <c r="J108" s="68"/>
      <c r="M108" s="25"/>
    </row>
    <row r="109" spans="2:13" s="1" customFormat="1" ht="16.5" customHeight="1">
      <c r="B109" s="25"/>
      <c r="E109" s="165" t="str">
        <f>E9</f>
        <v>PS01 - Požární dveře</v>
      </c>
      <c r="F109" s="182"/>
      <c r="G109" s="182"/>
      <c r="H109" s="182"/>
      <c r="I109" s="68"/>
      <c r="J109" s="68"/>
      <c r="M109" s="25"/>
    </row>
    <row r="110" spans="2:13" s="1" customFormat="1" ht="6.95" customHeight="1">
      <c r="B110" s="25"/>
      <c r="I110" s="68"/>
      <c r="J110" s="68"/>
      <c r="M110" s="25"/>
    </row>
    <row r="111" spans="2:13" s="1" customFormat="1" ht="12" customHeight="1">
      <c r="B111" s="25"/>
      <c r="C111" s="21" t="s">
        <v>17</v>
      </c>
      <c r="F111" s="19" t="str">
        <f>F12</f>
        <v>Kolej K3 UJEP Ústí nad Labem</v>
      </c>
      <c r="I111" s="69" t="s">
        <v>18</v>
      </c>
      <c r="J111" s="71" t="str">
        <f>IF(J12="","",J12)</f>
        <v>30.6.2022</v>
      </c>
      <c r="M111" s="25"/>
    </row>
    <row r="112" spans="2:13" s="1" customFormat="1" ht="6.95" customHeight="1">
      <c r="B112" s="25"/>
      <c r="I112" s="68"/>
      <c r="J112" s="68"/>
      <c r="M112" s="25"/>
    </row>
    <row r="113" spans="2:13" s="1" customFormat="1" ht="15.2" customHeight="1">
      <c r="B113" s="25"/>
      <c r="C113" s="21" t="s">
        <v>19</v>
      </c>
      <c r="F113" s="19" t="str">
        <f>E15</f>
        <v>UJEP Ústí nad Labem</v>
      </c>
      <c r="I113" s="69" t="s">
        <v>25</v>
      </c>
      <c r="J113" s="94" t="str">
        <f>E21</f>
        <v>JIMI CZ a.s.</v>
      </c>
      <c r="M113" s="25"/>
    </row>
    <row r="114" spans="2:13" s="1" customFormat="1" ht="15.2" customHeight="1">
      <c r="B114" s="25"/>
      <c r="C114" s="21" t="s">
        <v>23</v>
      </c>
      <c r="F114" s="19" t="str">
        <f>IF(E18="","",E18)</f>
        <v>Vyplň údaj</v>
      </c>
      <c r="I114" s="69" t="s">
        <v>26</v>
      </c>
      <c r="J114" s="94" t="str">
        <f>E24</f>
        <v>Josef Rejzek</v>
      </c>
      <c r="M114" s="25"/>
    </row>
    <row r="115" spans="2:13" s="1" customFormat="1" ht="10.35" customHeight="1">
      <c r="B115" s="25"/>
      <c r="I115" s="68"/>
      <c r="J115" s="68"/>
      <c r="M115" s="25"/>
    </row>
    <row r="116" spans="2:24" s="9" customFormat="1" ht="29.25" customHeight="1">
      <c r="B116" s="105"/>
      <c r="C116" s="106" t="s">
        <v>78</v>
      </c>
      <c r="D116" s="107" t="s">
        <v>53</v>
      </c>
      <c r="E116" s="107" t="s">
        <v>49</v>
      </c>
      <c r="F116" s="107" t="s">
        <v>50</v>
      </c>
      <c r="G116" s="107" t="s">
        <v>79</v>
      </c>
      <c r="H116" s="107" t="s">
        <v>80</v>
      </c>
      <c r="I116" s="108" t="s">
        <v>81</v>
      </c>
      <c r="J116" s="108" t="s">
        <v>82</v>
      </c>
      <c r="K116" s="109" t="s">
        <v>74</v>
      </c>
      <c r="L116" s="110" t="s">
        <v>83</v>
      </c>
      <c r="M116" s="105"/>
      <c r="N116" s="47" t="s">
        <v>1</v>
      </c>
      <c r="O116" s="48" t="s">
        <v>33</v>
      </c>
      <c r="P116" s="48" t="s">
        <v>84</v>
      </c>
      <c r="Q116" s="48" t="s">
        <v>85</v>
      </c>
      <c r="R116" s="48" t="s">
        <v>86</v>
      </c>
      <c r="S116" s="48" t="s">
        <v>87</v>
      </c>
      <c r="T116" s="48" t="s">
        <v>88</v>
      </c>
      <c r="U116" s="48" t="s">
        <v>89</v>
      </c>
      <c r="V116" s="48" t="s">
        <v>90</v>
      </c>
      <c r="W116" s="48" t="s">
        <v>91</v>
      </c>
      <c r="X116" s="49" t="s">
        <v>92</v>
      </c>
    </row>
    <row r="117" spans="2:63" s="1" customFormat="1" ht="22.9" customHeight="1">
      <c r="B117" s="25"/>
      <c r="C117" s="53" t="s">
        <v>93</v>
      </c>
      <c r="I117" s="68"/>
      <c r="J117" s="68"/>
      <c r="K117" s="111">
        <f>K118</f>
        <v>0</v>
      </c>
      <c r="M117" s="25"/>
      <c r="N117" s="50"/>
      <c r="O117" s="51"/>
      <c r="P117" s="51"/>
      <c r="Q117" s="112">
        <f>Q118</f>
        <v>0</v>
      </c>
      <c r="R117" s="112">
        <f>R118</f>
        <v>0</v>
      </c>
      <c r="S117" s="51"/>
      <c r="T117" s="113" t="e">
        <f>T118</f>
        <v>#REF!</v>
      </c>
      <c r="U117" s="51"/>
      <c r="V117" s="113" t="e">
        <f>V118</f>
        <v>#REF!</v>
      </c>
      <c r="W117" s="51"/>
      <c r="X117" s="114" t="e">
        <f>X118</f>
        <v>#REF!</v>
      </c>
      <c r="AT117" s="12" t="s">
        <v>55</v>
      </c>
      <c r="AU117" s="12" t="s">
        <v>76</v>
      </c>
      <c r="BK117" s="115" t="e">
        <f>BK118</f>
        <v>#REF!</v>
      </c>
    </row>
    <row r="118" spans="2:63" s="10" customFormat="1" ht="25.9" customHeight="1">
      <c r="B118" s="116"/>
      <c r="D118" s="117" t="s">
        <v>55</v>
      </c>
      <c r="E118" s="147">
        <v>766</v>
      </c>
      <c r="F118" s="147" t="s">
        <v>117</v>
      </c>
      <c r="I118" s="118"/>
      <c r="J118" s="118"/>
      <c r="K118" s="119">
        <f>K119+K121+K123+K125+K127+K131+K129+K133+K135+K137+K139</f>
        <v>0</v>
      </c>
      <c r="M118" s="116"/>
      <c r="N118" s="120"/>
      <c r="Q118" s="121">
        <f>SUM(Q119:Q140)</f>
        <v>0</v>
      </c>
      <c r="R118" s="121">
        <f>SUM(R119:R139)</f>
        <v>0</v>
      </c>
      <c r="T118" s="122" t="e">
        <f>#REF!+#REF!</f>
        <v>#REF!</v>
      </c>
      <c r="V118" s="122" t="e">
        <f>#REF!+#REF!</f>
        <v>#REF!</v>
      </c>
      <c r="X118" s="123" t="e">
        <f>#REF!+#REF!</f>
        <v>#REF!</v>
      </c>
      <c r="AR118" s="117" t="s">
        <v>64</v>
      </c>
      <c r="AT118" s="124" t="s">
        <v>55</v>
      </c>
      <c r="AU118" s="124" t="s">
        <v>56</v>
      </c>
      <c r="AY118" s="117" t="s">
        <v>94</v>
      </c>
      <c r="BK118" s="125" t="e">
        <f>#REF!+#REF!</f>
        <v>#REF!</v>
      </c>
    </row>
    <row r="119" spans="2:65" s="1" customFormat="1" ht="40.5" customHeight="1">
      <c r="B119" s="25"/>
      <c r="C119" s="126">
        <v>0</v>
      </c>
      <c r="D119" s="126" t="s">
        <v>95</v>
      </c>
      <c r="E119" s="127" t="s">
        <v>105</v>
      </c>
      <c r="F119" s="128" t="s">
        <v>118</v>
      </c>
      <c r="G119" s="129" t="s">
        <v>96</v>
      </c>
      <c r="H119" s="130">
        <v>24</v>
      </c>
      <c r="I119" s="131"/>
      <c r="J119" s="131"/>
      <c r="K119" s="132">
        <f>H119*(I119+J119)</f>
        <v>0</v>
      </c>
      <c r="L119" s="133"/>
      <c r="M119" s="25"/>
      <c r="N119" s="134" t="s">
        <v>1</v>
      </c>
      <c r="O119" s="135" t="s">
        <v>34</v>
      </c>
      <c r="P119" s="136">
        <f>I119+J119</f>
        <v>0</v>
      </c>
      <c r="Q119" s="136">
        <f>ROUND(I119*H119,2)</f>
        <v>0</v>
      </c>
      <c r="R119" s="136">
        <f>ROUND(J119*H119,2)</f>
        <v>0</v>
      </c>
      <c r="T119" s="137">
        <f>S119*H119</f>
        <v>0</v>
      </c>
      <c r="U119" s="137">
        <v>0</v>
      </c>
      <c r="V119" s="137">
        <f>U119*H119</f>
        <v>0</v>
      </c>
      <c r="W119" s="137">
        <v>0</v>
      </c>
      <c r="X119" s="138">
        <f>W119*H119</f>
        <v>0</v>
      </c>
      <c r="AR119" s="139" t="s">
        <v>98</v>
      </c>
      <c r="AT119" s="139" t="s">
        <v>95</v>
      </c>
      <c r="AU119" s="139" t="s">
        <v>64</v>
      </c>
      <c r="AY119" s="12" t="s">
        <v>94</v>
      </c>
      <c r="BE119" s="140">
        <f>IF(O119="základní",K119,0)</f>
        <v>0</v>
      </c>
      <c r="BF119" s="140">
        <f>IF(O119="snížená",K119,0)</f>
        <v>0</v>
      </c>
      <c r="BG119" s="140">
        <f>IF(O119="zákl. přenesená",K119,0)</f>
        <v>0</v>
      </c>
      <c r="BH119" s="140">
        <f>IF(O119="sníž. přenesená",K119,0)</f>
        <v>0</v>
      </c>
      <c r="BI119" s="140">
        <f>IF(O119="nulová",K119,0)</f>
        <v>0</v>
      </c>
      <c r="BJ119" s="12" t="s">
        <v>62</v>
      </c>
      <c r="BK119" s="140">
        <f>ROUND(P119*H119,2)</f>
        <v>0</v>
      </c>
      <c r="BL119" s="12"/>
      <c r="BM119" s="139"/>
    </row>
    <row r="120" spans="2:47" s="1" customFormat="1" ht="12">
      <c r="B120" s="25"/>
      <c r="D120" s="141" t="s">
        <v>97</v>
      </c>
      <c r="F120" s="142" t="s">
        <v>118</v>
      </c>
      <c r="I120" s="68"/>
      <c r="J120" s="68"/>
      <c r="K120" s="132"/>
      <c r="M120" s="25"/>
      <c r="N120" s="143"/>
      <c r="X120" s="44"/>
      <c r="AT120" s="12" t="s">
        <v>97</v>
      </c>
      <c r="AU120" s="12" t="s">
        <v>64</v>
      </c>
    </row>
    <row r="121" spans="2:47" s="1" customFormat="1" ht="12">
      <c r="B121" s="25"/>
      <c r="C121" s="126">
        <v>0</v>
      </c>
      <c r="D121" s="126" t="s">
        <v>95</v>
      </c>
      <c r="E121" s="127" t="s">
        <v>106</v>
      </c>
      <c r="F121" s="128" t="s">
        <v>130</v>
      </c>
      <c r="G121" s="129" t="s">
        <v>96</v>
      </c>
      <c r="H121" s="130">
        <v>1</v>
      </c>
      <c r="I121" s="131"/>
      <c r="J121" s="131"/>
      <c r="K121" s="132">
        <f>H121*(I121+J121)</f>
        <v>0</v>
      </c>
      <c r="M121" s="25"/>
      <c r="N121" s="134" t="s">
        <v>1</v>
      </c>
      <c r="O121" s="135" t="s">
        <v>34</v>
      </c>
      <c r="P121" s="136">
        <f>I121+J121</f>
        <v>0</v>
      </c>
      <c r="Q121" s="136">
        <f>ROUND(I121*H121,2)</f>
        <v>0</v>
      </c>
      <c r="R121" s="136">
        <f>ROUND(J121*H121,2)</f>
        <v>0</v>
      </c>
      <c r="T121" s="137">
        <f>S121*H121</f>
        <v>0</v>
      </c>
      <c r="U121" s="137">
        <v>0</v>
      </c>
      <c r="V121" s="137">
        <f>U121*H121</f>
        <v>0</v>
      </c>
      <c r="W121" s="137">
        <v>0</v>
      </c>
      <c r="X121" s="138">
        <f>W121*H121</f>
        <v>0</v>
      </c>
      <c r="AT121" s="12"/>
      <c r="AU121" s="12"/>
    </row>
    <row r="122" spans="2:47" s="1" customFormat="1" ht="12">
      <c r="B122" s="25"/>
      <c r="D122" s="141" t="s">
        <v>97</v>
      </c>
      <c r="F122" s="142" t="s">
        <v>130</v>
      </c>
      <c r="I122" s="68"/>
      <c r="J122" s="68"/>
      <c r="K122" s="132"/>
      <c r="M122" s="25"/>
      <c r="N122" s="143"/>
      <c r="X122" s="44"/>
      <c r="AT122" s="12"/>
      <c r="AU122" s="12"/>
    </row>
    <row r="123" spans="2:47" s="1" customFormat="1" ht="12">
      <c r="B123" s="25"/>
      <c r="C123" s="126">
        <v>0</v>
      </c>
      <c r="D123" s="126" t="s">
        <v>95</v>
      </c>
      <c r="E123" s="127" t="s">
        <v>107</v>
      </c>
      <c r="F123" s="128" t="s">
        <v>119</v>
      </c>
      <c r="G123" s="129" t="s">
        <v>96</v>
      </c>
      <c r="H123" s="130">
        <v>1</v>
      </c>
      <c r="I123" s="131"/>
      <c r="J123" s="131"/>
      <c r="K123" s="132">
        <f>H123*(I123+J123)</f>
        <v>0</v>
      </c>
      <c r="M123" s="25"/>
      <c r="N123" s="134" t="s">
        <v>1</v>
      </c>
      <c r="O123" s="135" t="s">
        <v>34</v>
      </c>
      <c r="P123" s="136">
        <f>I123+J123</f>
        <v>0</v>
      </c>
      <c r="Q123" s="136">
        <f>ROUND(I123*H123,2)</f>
        <v>0</v>
      </c>
      <c r="R123" s="136">
        <f>ROUND(J123*H123,2)</f>
        <v>0</v>
      </c>
      <c r="T123" s="137">
        <f>S123*H123</f>
        <v>0</v>
      </c>
      <c r="U123" s="137">
        <v>0</v>
      </c>
      <c r="V123" s="137">
        <f>U123*H123</f>
        <v>0</v>
      </c>
      <c r="W123" s="137">
        <v>0</v>
      </c>
      <c r="X123" s="138">
        <f>W123*H123</f>
        <v>0</v>
      </c>
      <c r="AT123" s="12"/>
      <c r="AU123" s="12"/>
    </row>
    <row r="124" spans="2:47" s="1" customFormat="1" ht="12">
      <c r="B124" s="25"/>
      <c r="D124" s="141" t="s">
        <v>97</v>
      </c>
      <c r="F124" s="142" t="s">
        <v>119</v>
      </c>
      <c r="I124" s="68"/>
      <c r="J124" s="68"/>
      <c r="K124" s="132"/>
      <c r="M124" s="25"/>
      <c r="N124" s="143"/>
      <c r="X124" s="44"/>
      <c r="AT124" s="12"/>
      <c r="AU124" s="12"/>
    </row>
    <row r="125" spans="2:47" s="1" customFormat="1" ht="12">
      <c r="B125" s="25"/>
      <c r="C125" s="126">
        <v>0</v>
      </c>
      <c r="D125" s="126" t="s">
        <v>95</v>
      </c>
      <c r="E125" s="127" t="s">
        <v>108</v>
      </c>
      <c r="F125" s="128" t="s">
        <v>120</v>
      </c>
      <c r="G125" s="129" t="s">
        <v>96</v>
      </c>
      <c r="H125" s="130">
        <v>2</v>
      </c>
      <c r="I125" s="131"/>
      <c r="J125" s="131"/>
      <c r="K125" s="132">
        <f>H125*(I125+J125)</f>
        <v>0</v>
      </c>
      <c r="M125" s="25"/>
      <c r="N125" s="134" t="s">
        <v>1</v>
      </c>
      <c r="O125" s="135" t="s">
        <v>34</v>
      </c>
      <c r="P125" s="136">
        <f>I125+J125</f>
        <v>0</v>
      </c>
      <c r="Q125" s="136">
        <f>ROUND(I125*H125,2)</f>
        <v>0</v>
      </c>
      <c r="R125" s="136">
        <f>ROUND(J125*H125,2)</f>
        <v>0</v>
      </c>
      <c r="T125" s="137">
        <f>S125*H125</f>
        <v>0</v>
      </c>
      <c r="U125" s="137">
        <v>0</v>
      </c>
      <c r="V125" s="137">
        <f>U125*H125</f>
        <v>0</v>
      </c>
      <c r="W125" s="137">
        <v>0</v>
      </c>
      <c r="X125" s="138">
        <f>W125*H125</f>
        <v>0</v>
      </c>
      <c r="AT125" s="12"/>
      <c r="AU125" s="12"/>
    </row>
    <row r="126" spans="2:47" s="1" customFormat="1" ht="12">
      <c r="B126" s="25"/>
      <c r="D126" s="141" t="s">
        <v>97</v>
      </c>
      <c r="F126" s="142" t="s">
        <v>120</v>
      </c>
      <c r="I126" s="68"/>
      <c r="J126" s="68"/>
      <c r="K126" s="132"/>
      <c r="M126" s="25"/>
      <c r="N126" s="143"/>
      <c r="X126" s="44"/>
      <c r="AT126" s="12"/>
      <c r="AU126" s="12"/>
    </row>
    <row r="127" spans="2:47" s="1" customFormat="1" ht="12">
      <c r="B127" s="25"/>
      <c r="C127" s="126">
        <v>0</v>
      </c>
      <c r="D127" s="126" t="s">
        <v>95</v>
      </c>
      <c r="E127" s="127" t="s">
        <v>109</v>
      </c>
      <c r="F127" s="128" t="s">
        <v>128</v>
      </c>
      <c r="G127" s="129" t="s">
        <v>96</v>
      </c>
      <c r="H127" s="130">
        <v>2</v>
      </c>
      <c r="I127" s="131"/>
      <c r="J127" s="131"/>
      <c r="K127" s="132">
        <f>H127*(I127+J127)</f>
        <v>0</v>
      </c>
      <c r="M127" s="25"/>
      <c r="N127" s="134" t="s">
        <v>1</v>
      </c>
      <c r="O127" s="135" t="s">
        <v>34</v>
      </c>
      <c r="P127" s="136">
        <f>I127+J127</f>
        <v>0</v>
      </c>
      <c r="Q127" s="136">
        <f>ROUND(I127*H127,2)</f>
        <v>0</v>
      </c>
      <c r="R127" s="136">
        <f>ROUND(J127*H127,2)</f>
        <v>0</v>
      </c>
      <c r="T127" s="137">
        <f>S127*H127</f>
        <v>0</v>
      </c>
      <c r="U127" s="137">
        <v>0</v>
      </c>
      <c r="V127" s="137">
        <f>U127*H127</f>
        <v>0</v>
      </c>
      <c r="W127" s="137">
        <v>0</v>
      </c>
      <c r="X127" s="138">
        <f>W127*H127</f>
        <v>0</v>
      </c>
      <c r="AT127" s="12"/>
      <c r="AU127" s="12"/>
    </row>
    <row r="128" spans="2:47" s="1" customFormat="1" ht="12">
      <c r="B128" s="25"/>
      <c r="D128" s="141" t="s">
        <v>97</v>
      </c>
      <c r="F128" s="142" t="s">
        <v>130</v>
      </c>
      <c r="I128" s="68"/>
      <c r="J128" s="68"/>
      <c r="K128" s="132"/>
      <c r="M128" s="25"/>
      <c r="N128" s="143"/>
      <c r="X128" s="44"/>
      <c r="AT128" s="12"/>
      <c r="AU128" s="12"/>
    </row>
    <row r="129" spans="2:47" s="1" customFormat="1" ht="12">
      <c r="B129" s="25"/>
      <c r="C129" s="126">
        <v>0</v>
      </c>
      <c r="D129" s="126" t="s">
        <v>95</v>
      </c>
      <c r="E129" s="127" t="s">
        <v>110</v>
      </c>
      <c r="F129" s="128" t="s">
        <v>121</v>
      </c>
      <c r="G129" s="129" t="s">
        <v>96</v>
      </c>
      <c r="H129" s="130">
        <v>2</v>
      </c>
      <c r="I129" s="131"/>
      <c r="J129" s="131"/>
      <c r="K129" s="132">
        <f>H129*(I129+J129)</f>
        <v>0</v>
      </c>
      <c r="M129" s="25"/>
      <c r="N129" s="134" t="s">
        <v>1</v>
      </c>
      <c r="O129" s="135" t="s">
        <v>34</v>
      </c>
      <c r="P129" s="136">
        <f>I129+J129</f>
        <v>0</v>
      </c>
      <c r="Q129" s="136">
        <f>ROUND(I129*H129,2)</f>
        <v>0</v>
      </c>
      <c r="R129" s="136">
        <f>ROUND(J129*H129,2)</f>
        <v>0</v>
      </c>
      <c r="T129" s="137">
        <f>S129*H129</f>
        <v>0</v>
      </c>
      <c r="U129" s="137">
        <v>0</v>
      </c>
      <c r="V129" s="137">
        <f>U129*H129</f>
        <v>0</v>
      </c>
      <c r="W129" s="137">
        <v>0</v>
      </c>
      <c r="X129" s="138">
        <f>W129*H129</f>
        <v>0</v>
      </c>
      <c r="AT129" s="12"/>
      <c r="AU129" s="12"/>
    </row>
    <row r="130" spans="2:47" s="1" customFormat="1" ht="12">
      <c r="B130" s="25"/>
      <c r="D130" s="141" t="s">
        <v>97</v>
      </c>
      <c r="F130" s="142" t="s">
        <v>121</v>
      </c>
      <c r="I130" s="68"/>
      <c r="J130" s="68"/>
      <c r="K130" s="132"/>
      <c r="M130" s="25"/>
      <c r="N130" s="143"/>
      <c r="X130" s="44"/>
      <c r="AT130" s="12"/>
      <c r="AU130" s="12"/>
    </row>
    <row r="131" spans="2:47" s="1" customFormat="1" ht="12">
      <c r="B131" s="25"/>
      <c r="C131" s="126">
        <v>0</v>
      </c>
      <c r="D131" s="126" t="s">
        <v>95</v>
      </c>
      <c r="E131" s="127" t="s">
        <v>111</v>
      </c>
      <c r="F131" s="128" t="s">
        <v>129</v>
      </c>
      <c r="G131" s="129" t="s">
        <v>96</v>
      </c>
      <c r="H131" s="130">
        <v>2</v>
      </c>
      <c r="I131" s="131"/>
      <c r="J131" s="131"/>
      <c r="K131" s="132">
        <f>H131*(I131+J131)</f>
        <v>0</v>
      </c>
      <c r="M131" s="25"/>
      <c r="N131" s="134" t="s">
        <v>1</v>
      </c>
      <c r="O131" s="135" t="s">
        <v>34</v>
      </c>
      <c r="P131" s="136">
        <f>I131+J131</f>
        <v>0</v>
      </c>
      <c r="Q131" s="136">
        <f>ROUND(I131*H131,2)</f>
        <v>0</v>
      </c>
      <c r="R131" s="136">
        <f>ROUND(J131*H131,2)</f>
        <v>0</v>
      </c>
      <c r="T131" s="137">
        <f>S131*H131</f>
        <v>0</v>
      </c>
      <c r="U131" s="137">
        <v>0</v>
      </c>
      <c r="V131" s="137">
        <f>U131*H131</f>
        <v>0</v>
      </c>
      <c r="W131" s="137">
        <v>0</v>
      </c>
      <c r="X131" s="138">
        <f>W131*H131</f>
        <v>0</v>
      </c>
      <c r="AT131" s="12"/>
      <c r="AU131" s="12"/>
    </row>
    <row r="132" spans="2:47" s="1" customFormat="1" ht="12">
      <c r="B132" s="25"/>
      <c r="D132" s="141" t="s">
        <v>97</v>
      </c>
      <c r="F132" s="142" t="s">
        <v>129</v>
      </c>
      <c r="I132" s="68"/>
      <c r="J132" s="68"/>
      <c r="K132" s="132"/>
      <c r="M132" s="25"/>
      <c r="N132" s="143"/>
      <c r="X132" s="44"/>
      <c r="AT132" s="12"/>
      <c r="AU132" s="12"/>
    </row>
    <row r="133" spans="2:47" s="1" customFormat="1" ht="12">
      <c r="B133" s="25"/>
      <c r="C133" s="126">
        <v>0</v>
      </c>
      <c r="D133" s="126" t="s">
        <v>95</v>
      </c>
      <c r="E133" s="127" t="s">
        <v>112</v>
      </c>
      <c r="F133" s="128" t="s">
        <v>128</v>
      </c>
      <c r="G133" s="129" t="s">
        <v>96</v>
      </c>
      <c r="H133" s="130">
        <v>1</v>
      </c>
      <c r="I133" s="131"/>
      <c r="J133" s="131"/>
      <c r="K133" s="132">
        <f>H133*(I133+J133)</f>
        <v>0</v>
      </c>
      <c r="M133" s="25"/>
      <c r="N133" s="134" t="s">
        <v>1</v>
      </c>
      <c r="O133" s="135" t="s">
        <v>34</v>
      </c>
      <c r="P133" s="136">
        <f>I133+J133</f>
        <v>0</v>
      </c>
      <c r="Q133" s="136">
        <f>ROUND(I133*H133,2)</f>
        <v>0</v>
      </c>
      <c r="R133" s="136">
        <f>ROUND(J133*H133,2)</f>
        <v>0</v>
      </c>
      <c r="T133" s="137">
        <f>S133*H133</f>
        <v>0</v>
      </c>
      <c r="U133" s="137">
        <v>0</v>
      </c>
      <c r="V133" s="137">
        <f>U133*H133</f>
        <v>0</v>
      </c>
      <c r="W133" s="137">
        <v>0</v>
      </c>
      <c r="X133" s="138">
        <f>W133*H133</f>
        <v>0</v>
      </c>
      <c r="AT133" s="12"/>
      <c r="AU133" s="12"/>
    </row>
    <row r="134" spans="2:47" s="1" customFormat="1" ht="12">
      <c r="B134" s="25"/>
      <c r="D134" s="141" t="s">
        <v>97</v>
      </c>
      <c r="F134" s="142" t="s">
        <v>128</v>
      </c>
      <c r="I134" s="68"/>
      <c r="J134" s="68"/>
      <c r="K134" s="132"/>
      <c r="M134" s="25"/>
      <c r="N134" s="143"/>
      <c r="X134" s="44"/>
      <c r="AT134" s="12"/>
      <c r="AU134" s="12"/>
    </row>
    <row r="135" spans="2:47" s="1" customFormat="1" ht="12">
      <c r="B135" s="25"/>
      <c r="C135" s="126">
        <v>0</v>
      </c>
      <c r="D135" s="126" t="s">
        <v>95</v>
      </c>
      <c r="E135" s="127" t="s">
        <v>113</v>
      </c>
      <c r="F135" s="128" t="s">
        <v>122</v>
      </c>
      <c r="G135" s="129" t="s">
        <v>96</v>
      </c>
      <c r="H135" s="130">
        <v>1</v>
      </c>
      <c r="I135" s="131"/>
      <c r="J135" s="131"/>
      <c r="K135" s="132">
        <f>H135*(I135+J135)</f>
        <v>0</v>
      </c>
      <c r="M135" s="25"/>
      <c r="N135" s="134" t="s">
        <v>1</v>
      </c>
      <c r="O135" s="135" t="s">
        <v>34</v>
      </c>
      <c r="P135" s="136">
        <f>I135+J135</f>
        <v>0</v>
      </c>
      <c r="Q135" s="136">
        <f>ROUND(I135*H135,2)</f>
        <v>0</v>
      </c>
      <c r="R135" s="136">
        <f>ROUND(J135*H135,2)</f>
        <v>0</v>
      </c>
      <c r="T135" s="137">
        <f>S135*H135</f>
        <v>0</v>
      </c>
      <c r="U135" s="137">
        <v>0</v>
      </c>
      <c r="V135" s="137">
        <f>U135*H135</f>
        <v>0</v>
      </c>
      <c r="W135" s="137">
        <v>0</v>
      </c>
      <c r="X135" s="138">
        <f>W135*H135</f>
        <v>0</v>
      </c>
      <c r="AT135" s="12"/>
      <c r="AU135" s="12"/>
    </row>
    <row r="136" spans="2:47" s="1" customFormat="1" ht="12">
      <c r="B136" s="25"/>
      <c r="D136" s="141" t="s">
        <v>97</v>
      </c>
      <c r="F136" s="142" t="s">
        <v>122</v>
      </c>
      <c r="I136" s="68"/>
      <c r="J136" s="68"/>
      <c r="K136" s="132"/>
      <c r="M136" s="25"/>
      <c r="N136" s="143"/>
      <c r="X136" s="44"/>
      <c r="AT136" s="12"/>
      <c r="AU136" s="12"/>
    </row>
    <row r="137" spans="2:47" s="1" customFormat="1" ht="12">
      <c r="B137" s="25"/>
      <c r="C137" s="126">
        <v>0</v>
      </c>
      <c r="D137" s="126" t="s">
        <v>95</v>
      </c>
      <c r="E137" s="127" t="s">
        <v>114</v>
      </c>
      <c r="F137" s="128" t="s">
        <v>124</v>
      </c>
      <c r="G137" s="129" t="s">
        <v>96</v>
      </c>
      <c r="H137" s="130">
        <v>1</v>
      </c>
      <c r="I137" s="131"/>
      <c r="J137" s="131"/>
      <c r="K137" s="132">
        <f>H137*(I137+J137)</f>
        <v>0</v>
      </c>
      <c r="M137" s="25"/>
      <c r="N137" s="134" t="s">
        <v>1</v>
      </c>
      <c r="O137" s="135" t="s">
        <v>34</v>
      </c>
      <c r="P137" s="136">
        <f>I137+J137</f>
        <v>0</v>
      </c>
      <c r="Q137" s="136">
        <f>ROUND(I137*H137,2)</f>
        <v>0</v>
      </c>
      <c r="R137" s="136">
        <f>ROUND(J137*H137,2)</f>
        <v>0</v>
      </c>
      <c r="T137" s="137">
        <f>S137*H137</f>
        <v>0</v>
      </c>
      <c r="U137" s="137">
        <v>0</v>
      </c>
      <c r="V137" s="137">
        <f>U137*H137</f>
        <v>0</v>
      </c>
      <c r="W137" s="137">
        <v>0</v>
      </c>
      <c r="X137" s="138">
        <f>W137*H137</f>
        <v>0</v>
      </c>
      <c r="AT137" s="12"/>
      <c r="AU137" s="12"/>
    </row>
    <row r="138" spans="2:47" s="1" customFormat="1" ht="12">
      <c r="B138" s="25"/>
      <c r="D138" s="141" t="s">
        <v>97</v>
      </c>
      <c r="F138" s="142" t="s">
        <v>123</v>
      </c>
      <c r="I138" s="68"/>
      <c r="J138" s="68"/>
      <c r="K138" s="132"/>
      <c r="M138" s="25"/>
      <c r="N138" s="143"/>
      <c r="X138" s="44"/>
      <c r="AT138" s="12"/>
      <c r="AU138" s="12"/>
    </row>
    <row r="139" spans="2:47" s="1" customFormat="1" ht="12">
      <c r="B139" s="25"/>
      <c r="C139" s="126">
        <v>0</v>
      </c>
      <c r="D139" s="126" t="s">
        <v>95</v>
      </c>
      <c r="E139" s="127" t="s">
        <v>115</v>
      </c>
      <c r="F139" s="128" t="s">
        <v>125</v>
      </c>
      <c r="G139" s="129" t="s">
        <v>96</v>
      </c>
      <c r="H139" s="130">
        <v>1</v>
      </c>
      <c r="I139" s="131"/>
      <c r="J139" s="131"/>
      <c r="K139" s="132">
        <f>H139*(I139+J139)</f>
        <v>0</v>
      </c>
      <c r="M139" s="25"/>
      <c r="N139" s="134" t="s">
        <v>1</v>
      </c>
      <c r="O139" s="135" t="s">
        <v>34</v>
      </c>
      <c r="P139" s="136">
        <f>I139+J139</f>
        <v>0</v>
      </c>
      <c r="Q139" s="136">
        <f>ROUND(I139*H139,2)</f>
        <v>0</v>
      </c>
      <c r="R139" s="136">
        <f>ROUND(J139*H139,2)</f>
        <v>0</v>
      </c>
      <c r="T139" s="137">
        <f>S139*H139</f>
        <v>0</v>
      </c>
      <c r="U139" s="137">
        <v>0</v>
      </c>
      <c r="V139" s="137">
        <f>U139*H139</f>
        <v>0</v>
      </c>
      <c r="W139" s="137">
        <v>0</v>
      </c>
      <c r="X139" s="138">
        <f>W139*H139</f>
        <v>0</v>
      </c>
      <c r="AT139" s="12" t="s">
        <v>97</v>
      </c>
      <c r="AU139" s="12" t="s">
        <v>64</v>
      </c>
    </row>
    <row r="140" spans="2:47" s="1" customFormat="1" ht="12">
      <c r="B140" s="25"/>
      <c r="D140" s="141" t="s">
        <v>97</v>
      </c>
      <c r="F140" s="142" t="s">
        <v>125</v>
      </c>
      <c r="I140" s="68"/>
      <c r="J140" s="68"/>
      <c r="K140" s="132"/>
      <c r="M140" s="25"/>
      <c r="N140" s="144"/>
      <c r="O140" s="145"/>
      <c r="P140" s="145"/>
      <c r="Q140" s="145"/>
      <c r="R140" s="145"/>
      <c r="S140" s="145"/>
      <c r="T140" s="145"/>
      <c r="U140" s="145"/>
      <c r="V140" s="145"/>
      <c r="W140" s="145"/>
      <c r="X140" s="146"/>
      <c r="AT140" s="12" t="s">
        <v>97</v>
      </c>
      <c r="AU140" s="12" t="s">
        <v>64</v>
      </c>
    </row>
    <row r="141" spans="2:13" s="1" customFormat="1" ht="6.95" customHeight="1">
      <c r="B141" s="36"/>
      <c r="C141" s="37"/>
      <c r="D141" s="37"/>
      <c r="E141" s="37"/>
      <c r="F141" s="37"/>
      <c r="G141" s="37"/>
      <c r="H141" s="37"/>
      <c r="I141" s="92"/>
      <c r="J141" s="92"/>
      <c r="K141" s="37"/>
      <c r="L141" s="37"/>
      <c r="M141" s="25"/>
    </row>
  </sheetData>
  <sheetProtection formatColumns="0" formatRows="0" autoFilter="0"/>
  <autoFilter ref="C116:L140"/>
  <mergeCells count="9">
    <mergeCell ref="E87:H87"/>
    <mergeCell ref="E107:H107"/>
    <mergeCell ref="E109:H109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jezkovas</cp:lastModifiedBy>
  <dcterms:created xsi:type="dcterms:W3CDTF">2020-06-02T05:21:54Z</dcterms:created>
  <dcterms:modified xsi:type="dcterms:W3CDTF">2023-02-10T09:41:39Z</dcterms:modified>
  <cp:category/>
  <cp:version/>
  <cp:contentType/>
  <cp:contentStatus/>
</cp:coreProperties>
</file>