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1"/>
  </bookViews>
  <sheets>
    <sheet name="Rekapitulace stavby" sheetId="1" r:id="rId1"/>
    <sheet name="VM-001 - Vnitřní mobiliář" sheetId="2" r:id="rId2"/>
  </sheets>
  <definedNames>
    <definedName name="_xlnm.Print_Area" localSheetId="0">'Rekapitulace stavby'!$C$4:$AP$70,'Rekapitulace stavby'!$C$76:$AP$93</definedName>
    <definedName name="_xlnm.Print_Area" localSheetId="1">'VM-001 - Vnitřní mobiliář'!$C$4:$Q$70,'VM-001 - Vnitřní mobiliář'!$C$76:$Q$98,'VM-001 - Vnitřní mobiliář'!$C$104:$Q$190</definedName>
    <definedName name="_xlnm.Print_Titles" localSheetId="0">'Rekapitulace stavby'!$85:$85</definedName>
    <definedName name="_xlnm.Print_Titles" localSheetId="1">'VM-001 - Vnitřní mobiliář'!$114:$114</definedName>
  </definedNames>
  <calcPr calcId="152511"/>
</workbook>
</file>

<file path=xl/sharedStrings.xml><?xml version="1.0" encoding="utf-8"?>
<sst xmlns="http://schemas.openxmlformats.org/spreadsheetml/2006/main" count="686" uniqueCount="259">
  <si>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</si>
  <si>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</si>
  <si>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</si>
  <si>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</si>
  <si>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</si>
  <si>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</si>
  <si>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</si>
  <si>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</si>
  <si>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</si>
  <si>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</si>
  <si>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</si>
  <si>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</si>
  <si>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</si>
  <si>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</si>
  <si>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</si>
  <si>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</si>
  <si>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20171210-004b</t>
  </si>
  <si>
    <t>Stavba:</t>
  </si>
  <si>
    <t>JKSO:</t>
  </si>
  <si>
    <t>801 35 16</t>
  </si>
  <si>
    <t>CC-CZ:</t>
  </si>
  <si>
    <t>Místo:</t>
  </si>
  <si>
    <t>Ústí nad Labem</t>
  </si>
  <si>
    <t>Datum:</t>
  </si>
  <si>
    <t>Objednatel:</t>
  </si>
  <si>
    <t>IČ:</t>
  </si>
  <si>
    <t>44555601</t>
  </si>
  <si>
    <t>UJEP Pasteurova 3544/1, 400 96 ÚnL</t>
  </si>
  <si>
    <t>DIČ:</t>
  </si>
  <si>
    <t>CZ44555601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</si>
  <si>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</si>
  <si>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</si>
  <si>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</si>
  <si>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</si>
  <si>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</si>
  <si>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</si>
  <si>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</si>
  <si>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</si>
  <si>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</si>
  <si>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</si>
  <si>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</si>
  <si>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</si>
  <si>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</si>
  <si>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</si>
  <si>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</si>
  <si>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</si>
  <si>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</si>
  <si>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</si>
  <si>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</si>
  <si>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</si>
  <si>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</si>
  <si>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</si>
  <si>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</si>
  <si>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</si>
  <si>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</si>
  <si>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</si>
  <si>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</si>
  <si>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</si>
  <si>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</si>
  <si>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</si>
  <si>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</si>
  <si>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</si>
  <si>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</si>
  <si>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</si>
  <si>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</si>
  <si>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</si>
  <si>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</si>
  <si>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</si>
  <si>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</si>
  <si>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</si>
  <si>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</si>
  <si>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</si>
  <si>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</si>
  <si>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</si>
  <si>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</si>
  <si>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</si>
  <si>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</si>
  <si>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</si>
  <si>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{db9448e2-099b-42d2-a003-ffca9505cb61}</t>
  </si>
  <si>
    <t>{00000000-0000-0000-0000-000000000000}</t>
  </si>
  <si>
    <t>VM-001</t>
  </si>
  <si>
    <t>Vnitřní mobiliář</t>
  </si>
  <si>
    <t>1</t>
  </si>
  <si>
    <t>{7b7c15a2-7865-4c95-ba71-22e4b72d8a3a}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</si>
  <si>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</si>
  <si>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</si>
  <si>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</si>
  <si>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</si>
  <si>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</si>
  <si>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</si>
  <si>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</si>
  <si>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</si>
  <si>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2</t>
  </si>
  <si>
    <t>KRYCÍ LIST ROZPOČTU</t>
  </si>
  <si>
    <t>Objekt:</t>
  </si>
  <si>
    <t>VM-001 - Vnitřní mobiliář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</si>
  <si>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</si>
  <si>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</si>
  <si>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</si>
  <si>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</si>
  <si>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</si>
  <si>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</si>
  <si>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</si>
  <si>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</si>
  <si>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766 - Konstrukce truhlářské</t>
  </si>
  <si>
    <t>HZS - Hodinové zúčtovací sazby</t>
  </si>
  <si>
    <t>OST -  Ostatní</t>
  </si>
  <si>
    <t xml:space="preserve">    OST-002 -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</si>
  <si>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</si>
  <si>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</si>
  <si>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</si>
  <si>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</si>
  <si>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</si>
  <si>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</si>
  <si>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</si>
  <si>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</si>
  <si>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</si>
  <si>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</si>
  <si>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</si>
  <si>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</si>
  <si>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</si>
  <si>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</si>
  <si>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</si>
  <si>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</si>
  <si>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M</t>
  </si>
  <si>
    <t>kus</t>
  </si>
  <si>
    <t>32</t>
  </si>
  <si>
    <t>16</t>
  </si>
  <si>
    <t>-1268909813</t>
  </si>
  <si>
    <t>P</t>
  </si>
  <si>
    <t>217631758</t>
  </si>
  <si>
    <t>3</t>
  </si>
  <si>
    <t>1021059102</t>
  </si>
  <si>
    <t>4</t>
  </si>
  <si>
    <t>-1582332126</t>
  </si>
  <si>
    <t>5</t>
  </si>
  <si>
    <t>489863081</t>
  </si>
  <si>
    <t>6</t>
  </si>
  <si>
    <t>-2141215056</t>
  </si>
  <si>
    <t>7</t>
  </si>
  <si>
    <t>Kancelářský psací stůl rovný 160x80 cm</t>
  </si>
  <si>
    <t>1102013809</t>
  </si>
  <si>
    <t>8</t>
  </si>
  <si>
    <t>109771756</t>
  </si>
  <si>
    <t>9</t>
  </si>
  <si>
    <t>616942246</t>
  </si>
  <si>
    <t>10</t>
  </si>
  <si>
    <t>-1505888961</t>
  </si>
  <si>
    <t>11</t>
  </si>
  <si>
    <t>257027069</t>
  </si>
  <si>
    <t>12</t>
  </si>
  <si>
    <t>-1175646687</t>
  </si>
  <si>
    <t>13</t>
  </si>
  <si>
    <t>14</t>
  </si>
  <si>
    <t>-937901440</t>
  </si>
  <si>
    <t>-1867175339</t>
  </si>
  <si>
    <t>Konferenční sedačka dvoumístná</t>
  </si>
  <si>
    <t>-1003391001</t>
  </si>
  <si>
    <t>17</t>
  </si>
  <si>
    <t>-1113812611</t>
  </si>
  <si>
    <t>18</t>
  </si>
  <si>
    <t>687175688</t>
  </si>
  <si>
    <t>19</t>
  </si>
  <si>
    <t>1441765268</t>
  </si>
  <si>
    <t>20</t>
  </si>
  <si>
    <t>22</t>
  </si>
  <si>
    <t>620208205</t>
  </si>
  <si>
    <t>23</t>
  </si>
  <si>
    <t>24</t>
  </si>
  <si>
    <t>K</t>
  </si>
  <si>
    <t>HZS2121</t>
  </si>
  <si>
    <t>Hodinová zúčtovací sazba truhlář</t>
  </si>
  <si>
    <t>hod</t>
  </si>
  <si>
    <t>512</t>
  </si>
  <si>
    <t>511332061</t>
  </si>
  <si>
    <t>VV</t>
  </si>
  <si>
    <t>25</t>
  </si>
  <si>
    <t>Pol1.1</t>
  </si>
  <si>
    <t>doprava dodávek</t>
  </si>
  <si>
    <t>%</t>
  </si>
  <si>
    <t>262144</t>
  </si>
  <si>
    <t>-1517943018</t>
  </si>
  <si>
    <t>Skříňka s posuvnými dvířky</t>
  </si>
  <si>
    <t>Rohový kancelářšký psací stůl 160x110cm</t>
  </si>
  <si>
    <t>Sada 2 kusů konferenčních stolků</t>
  </si>
  <si>
    <t>Konferenční stolek</t>
  </si>
  <si>
    <t>Mobilní zásuvkový kontejner, 3 zásuvky</t>
  </si>
  <si>
    <t>Jednací stůl 2800 x 1400 mm</t>
  </si>
  <si>
    <t>Kancelářská židle s područkami</t>
  </si>
  <si>
    <t>Křeslo</t>
  </si>
  <si>
    <t>Šatní lavička</t>
  </si>
  <si>
    <t>Relaxační lehátko/lenoška</t>
  </si>
  <si>
    <t>Věšák nástěnný</t>
  </si>
  <si>
    <t>Šatní skříň šířka 100 cm</t>
  </si>
  <si>
    <t>Šatní skříň šířka 75 cm</t>
  </si>
  <si>
    <t>Nástěnná skříňka s dvířky</t>
  </si>
  <si>
    <t>Nástěnná skříňka bez dvířek</t>
  </si>
  <si>
    <t>Odkládací stolek</t>
  </si>
  <si>
    <t>Stolek na notebook</t>
  </si>
  <si>
    <t>26</t>
  </si>
  <si>
    <t>27</t>
  </si>
  <si>
    <t>28</t>
  </si>
  <si>
    <t>29</t>
  </si>
  <si>
    <t>30</t>
  </si>
  <si>
    <t>33</t>
  </si>
  <si>
    <t>34</t>
  </si>
  <si>
    <t>35</t>
  </si>
  <si>
    <t>Závěsná skříňka s dvířky</t>
  </si>
  <si>
    <t>Policový regál typ 1</t>
  </si>
  <si>
    <t>Policový regál typ 2</t>
  </si>
  <si>
    <t>Kartotéka</t>
  </si>
  <si>
    <t>Šatní skříň šířka 50 cm typ 1</t>
  </si>
  <si>
    <t>Šatní skříň šířka 50 cm typ 2</t>
  </si>
  <si>
    <t>Věšák stojanový</t>
  </si>
  <si>
    <t>Mobilní skříňka</t>
  </si>
  <si>
    <t>Konferenční židle typ 1</t>
  </si>
  <si>
    <t>Konferenční židle typ 2</t>
  </si>
  <si>
    <t>Skříňka s podnožím</t>
  </si>
  <si>
    <t>kpl</t>
  </si>
  <si>
    <t>Sedací vaky</t>
  </si>
  <si>
    <t>Šatní skříň dvoudílná</t>
  </si>
  <si>
    <t>"montáž nábytku a vybavení"</t>
  </si>
  <si>
    <t>Výstavba poradenského centra UJEP, č.p. 771, ul. Pasteurova - Mobiliář</t>
  </si>
  <si>
    <t xml:space="preserve">    767 - Konstrukce zámečnické</t>
  </si>
  <si>
    <t>Trezorová skříň policová</t>
  </si>
  <si>
    <t>36</t>
  </si>
  <si>
    <t>ROZMĚRY: 1600 x 1200 x 450 mm
MATERIÁL: dřevotříska, dřevěná dýha, 
DOPLŇKY: zamykání dvířek, tlumič zavírání dveří, police                                                           ZÁRUKA: min. 60 měsíců
Před dodáním bude vyvzorkováno k odsouhlasení investorem a uživatelem stavby. Splňuje požadavky na odolnost a stabilitu dle následujících norem: EN 14073, EN14074.</t>
  </si>
  <si>
    <t>ROZMĚRY: 510 x 1200 x 450 mm
MATERIÁL: dřevotříska, dřevěná dýha, 
DOPLŇKY: zamykání dvířek, tlumič zavírání dveří, 48 závěsných pořadačů                                              ZÁRUKA: min. 60 měsíců
Před dodáním bude vyvzorkováno k odsouhlasení investorem a uživatelem stavby. Splňuje požadavky na odolnost a stabilitu dle následujících norem: EN 14073, EN14074.</t>
  </si>
  <si>
    <t>ROZMĚRY SKŘÍŇKY: 700 x 700 x 350 mm                               DOPLŇKY: podnož, 4 přihrádky
MATERIÁL: dřevotříska, papírová výplň se strukturou vč. pláství, dřevovláknitá deska                                   ZÁRUKA: min. 24 měsíců
Před dodáním bude vyvzorkováno k odsouhlasení investorem a uživatelem stavby.</t>
  </si>
  <si>
    <t>ROZMĚRY SKŘÍŇKY: 1200 x 640 x 400 mm                              ROZMĚR DVÍŘEK: 600 x 640 mm (2 ks)                           DOPLŇKY: závěsná lišta, pant s jemným dovíracím a otevíracím mechanismem, 2 police
MATERIÁL: dřevotříska, papírová výplň se strukturou vč. pláství, dřevovláknitá deska                                ZÁRUKA: min. 24 měsíců
Před dodáním bude vyvzorkováno k odsouhlasení investorem a uživatelem stavby.</t>
  </si>
  <si>
    <t>ROZMĚRY SKŘÍŇKY: 350 x 350 x 350 mm                                                        DOPLŇKY: závěsná lišta, dvířka, otevírací mechanismus
MATERIÁL: dřevotříska, papírová výplň se strukturou vč. pláství, dřevovláknitá deska                                 ZÁRUKA: min. 24 měsíců
Před dodáním bude vyvzorkováno k odsouhlasení investorem a uživatelem stavby.</t>
  </si>
  <si>
    <t>ROZMĚRY SKŘÍŇKY: 350 x 350 x 350 mm                                                        DOPLŇKY: závěsná lišta,
MATERIÁL: dřevotříska, papírová výplň se strukturou vč. pláství, dřevovláknitá deska                               ZÁRUKA: min. 24 měsíců
Před dodáním bude vyvzorkováno k odsouhlasení investorem a uživatelem stavby.</t>
  </si>
  <si>
    <t>ROZMĚRY: 1000 x 2360 x 350 mm
MATERIÁL: dřevotříska, dřevovláknitá deska  
DOPLŇKY: hladce zavírací panty, šatní tyč, 3 police, otevírací mechanismus zatlačením                      ZÁRUKA: min. 60 měsíců
Před dodáním bude vyvzorkováno k odsouhlasení investorem a uživatelem stavby.</t>
  </si>
  <si>
    <r>
      <t xml:space="preserve">ROZMĚRY: 500 x 2360 x 350 mm
MATERIÁL: dřevotříška        
DOPLŇKY: hladce zavírací </t>
    </r>
    <r>
      <rPr>
        <i/>
        <sz val="7"/>
        <color theme="0" tint="-0.3499799966812134"/>
        <rFont val="Trebuchet MS"/>
        <family val="2"/>
      </rPr>
      <t>panty, 5 polic, otevírac</t>
    </r>
    <r>
      <rPr>
        <i/>
        <sz val="7"/>
        <color rgb="FF969696"/>
        <rFont val="Trebuchet MS"/>
        <family val="2"/>
      </rPr>
      <t>í mechanismus zatlačením                                       ZÁRUKA: min. 60 měsíců
Před dodáním bude vyvzorkováno k odsouhlasení investorem a uživatelem stavby.</t>
    </r>
  </si>
  <si>
    <t>ROZMĚRY š x v x h: 600 x 1900 x 420 mm
MATERIÁL DVEŘÍ: laminovaná dřevotříska                           
DOPLŇKY: zamykání dvířek zámkem cylindrickým, dvojháček, 2 police                                             ZÁRUKA: min. 24 měsíců
Před dodáním bude vyvzorkováno k odsouhlasení investorem a uživatelem stavby.</t>
  </si>
  <si>
    <t>Rozměry š x h  1600 x 800 mm
Materiál: dřevotříska, dřevěná dýha, ABS plast, podnož: ocel, hliník 
Doplňky: uspořádání kabelů, zaoblené rohy, nastavitelná výška stolu                                                        ZÁRUKA: min. 60 měsíců
Před dodáním bude vyvzorkováno k odsouhlasení investorem a uživatelem stavby.</t>
  </si>
  <si>
    <t>Rozměry š x h 1600 x 1100 mm
Materiál: dřevotříska, dřevěná dýha, ABS plast, podnož: ocel, hliník 
Doplňky: uspořádání kabelů, zaoblené rohy, nastavitelná výška stolu                                    ZÁRUKA: min. 60 měsíců
Před dodáním bude vyvzorkováno k odsouhlasení investorem a uživatelem stavby.</t>
  </si>
  <si>
    <t>Rozměry: 1 ks průměr 490 mm, výška 510 mm, 1 ks průměr 350 mm, výška 450 mm
Materiál: dřevovláknitá deska, podnoží - masiv, akrylová barva                                                                     ZÁRUKA: min. 24 měsíců
Před dodáním bude vyvzorkováno k odsouhlasení investorem a uživatelem stavby.</t>
  </si>
  <si>
    <t>Rozměry: průměr 380 mm, výška 450 mm
Materiál: polyamidový plast, ocel, překližka                        ZÁRUKA: min. 24 měsíců
Před dodáním bude vyvzorkováno k odsouhlasení investorem a uživatelem stavby.</t>
  </si>
  <si>
    <t>Rozměry š x h x v (mm) 350 x 550 x 650 mm
Materiál: ocel, tvrzené sklo                                     ZÁRUKA: min. 24 měsíců
Před dodáním bude vyvzorkováno k odsouhlasení investorem a uživatelem stavby.</t>
  </si>
  <si>
    <t>Rozměry: průměr 900 mm, výška 450 mm
Materiál: deska - dřevotříska, dřevěná dýha, podnoží - masiv                                                                    ZÁRUKA: min. 24 měsíců
Před dodáním bude vyvzorkováno k odsouhlasení investorem a uživatelem stavby.</t>
  </si>
  <si>
    <t>Rozměry š x h x v (mm) 450 x 600 x 550 mm
Materiál: dřevotříska, dřevěná dýha
Doplňky: zamykání dvířek, tlumič zavírání zásuvek, zarážky v zásuvkách, kolečka                              ZÁRUKA: min. 60 měsíců
Před dodáním bude vyvzorkováno k odsouhlasení investorem a uživatelem stavby.</t>
  </si>
  <si>
    <t>Rozměry š x h x v (mm) 610 x 1010 x 450mm
Materiál: dřevotříska, dřevěná dýha, melaminová fólie, ocel
Doplňky: tlumič zavírání zásuvek, 1x  police, 1x zásuvka                                                          ZÁRUKA: min. 60 měsíců
Před dodáním bude vyvzorkováno k odsouhlasení investorem a uživatelem stavby.</t>
  </si>
  <si>
    <t>Rozměry: 2800 x 1400 x 730 mm
Materiál: stolová deska z dřevotřísky, dřevěná dýha, ABS plast
Podnož: polyamidový plast
Doplňky: zaoblené rohy, ukládání kabelů, vestavěná výklopná zásuvka (230V, datové zásuvky)                  ZÁRUKA: min. 60 měsíců
Před dodáním bude vyvzorkováno k odsouhlasení investorem a uživatelem stavby.</t>
  </si>
  <si>
    <t>Rozměry š x h mm  1370 x 840 mm
Počet míst  2
A - Výška sedáku (cm)  46
B - hloubka sedáku (cm)  49                                        ZÁRUKA: min. 24 měsíců
Před dodáním bude vyvzorkováno k odsouhlasení investorem a uživatelem stavby.</t>
  </si>
  <si>
    <t>Moderní konferenční židle
Materiál konstrukce: masiv
A - celková výška (cm)  75
B - Výška sedáku (cm)  44
C - Hloubka sedáku (cm)  48
D - Šířka sedáku (cm)  45
Materiál sedáku  látka                                          ZÁRUKA: min. 60 měsíců
Před dodáním bude vyvzorkováno k odsouhlasení investorem a uživatelem stavby.</t>
  </si>
  <si>
    <t>Výška (mm) 500
Šířka (mm) 1080
Hloubka (mm) 340                                                           Materiál: masiv, ocel, dřevotříska                            ZÁRUKA: min. 24 měsíců
Před dodáním bude vyvzorkováno k odsouhlasení investorem a uživatelem stavby.</t>
  </si>
  <si>
    <t>Rozměry: 170 x 77 cm
materiál: hladká tkanina                                     ZÁRUKA: min. 24 měsíců
Před dodáním bude vyvzorkováno k odsouhlasení investorem a uživatelem stavby.</t>
  </si>
  <si>
    <t>designový věšák z masivu
max. šířka:  190 mm
max. výška:  780 mm                                               ZÁRUKA: min. 24 měsíců
Před dodáním bude vyvzorkováno k odsouhlasení investorem a uživatelem stavby.</t>
  </si>
  <si>
    <t>designový věšák z ocele a masivu
max. výška:  1930 mm                                           ZÁRUKA: min. 24 měsíců
Před dodáním bude vyvzorkováno k odsouhlasení investorem a uživatelem stavby.</t>
  </si>
  <si>
    <t>Materiál: nylon                                                                    Výplň: polystyrenové kuličky
rozměry min.:179 x 140 cm                                         ZÁRUKA: min. 24 měsíců
Před dodáním bude vyvzorkováno k odsouhlasení investorem a uživatelem stavby.</t>
  </si>
  <si>
    <t>ROZMĚRY: 750 x 2360 x 580 mm
MATERIÁL: dřevotříska, dřevovláknitá deska
DOPLŇKY: hladce zavírací panty, šatní tyč,  3 police, madla ocelová - pochromováno, jedna část dveří zrcadlová                                                         ZÁRUKA: min. 60 měsíců
Před dodáním bude vyvzorkováno k odsouhlasení investorem a uživatelem stavby.</t>
  </si>
  <si>
    <t>ROZMĚRY: 500 x 2360 x 350 mm
MATERIÁL: dřevotříska, dřevovláknitá deska  
DOPLŇKY: hladce zavírací panty, vysouvací šatní tyč, 4 police, otevírací mechanismus zatlačením                                                        ZÁRUKA: min. 60 měsíců
Před dodáním bude vyvzorkováno k odsouhlasení investorem a uživatelem stavby.</t>
  </si>
  <si>
    <t>Nosnost (kg) min.  110
Područky  Ano
Opěrka hlavy  ano
Bederní opěrka  ano
A - celková výška (cm) max 140
B - Výška sedáku (cm)  45 - 56
C - Hloubka sedáku (cm)  46
D - Šířka sedáku (cm) 52                                          Výplň sedáku: Vysoce pružná polyuretanová pěna (studená pěna) min. 60kg/m3
Doplňky: síťovaný materiál opěrky zad, bederní opěrka, opěrka hlavy, podložka na ochranu podlahy               ZÁRUKA: min. 60 měsíců
Před dodáním bude vyvzorkováno k odsouhlasení investorem a uživatelem stavby.</t>
  </si>
  <si>
    <t>A - celková výška (cm)  max. 86
B - Výška sedáku (cm)  43 - 56
C - hloubka sedáku (cm)  40
Výplň sedáku: Vysoce pružná polyuretanová pěna (studená pěna) min. 35kg/m3                                    ZÁRUKA: min. 60 měsíců
Před dodáním bude vyvzorkováno k odsouhlasení investorem a uživatelem stavby.</t>
  </si>
  <si>
    <r>
      <t xml:space="preserve">Rozměry trezoru: výška min. 1700 mm, šířka 700-1200 mm, hloubka 400 - 500 mm
Bezpečnostní třída: S1
Zámek: klíčový
</t>
    </r>
    <r>
      <rPr>
        <i/>
        <sz val="7"/>
        <color theme="0" tint="-0.3499799966812134"/>
        <rFont val="Trebuchet MS"/>
        <family val="2"/>
      </rPr>
      <t>Trezor je nutné umístnit do 4. NP (Rozměry výtahových dveří: Výška 2000mm, šířka 900mm, nosnost výtahu 630 kg)                                                                          ZÁRUKA: min. 24 měsíců</t>
    </r>
    <r>
      <rPr>
        <i/>
        <sz val="7"/>
        <color rgb="FF969696"/>
        <rFont val="Trebuchet MS"/>
        <family val="2"/>
      </rPr>
      <t xml:space="preserve">
Před dodáním bude vyvzorkováno k odsouhlasení investorem a uživatelem stavby</t>
    </r>
  </si>
  <si>
    <t>A - celková výška (cm)  max. 92 cm
B - Výška sedáku (cm)  43 - 53
C - hloubka sedáku (cm)  41
Výplň sedáku: Vysoce pružná polyuretanová pěna (studená pěna) min. 65kg/m3                                                                                DOPLŇKY: kolečka                                                 ZÁRUKA: min. 60 měsíců
Před dodáním bude vyvzorkováno k odsouhlasení investorem a uživatelem stavby.</t>
  </si>
  <si>
    <t>ROZMĚRY: 2000 x 1750 x 360 mm
MATERIÁL: ocel, tvrzené sklo, 4 police                               ZÁRUKA: min. 24 měsíců
Před dodáním bude vyvzorkováno k odsouhlasení investorem a uživatelem stavby.</t>
  </si>
  <si>
    <t>ROZMĚRY: 510 x 1750 x 360 mm
MATERIÁL: ocel, tvrzené sklo, 4 police                              ZÁRUKA: min. 24 měsíců
Před dodáním bude vyvzorkováno k odsouhlasení investorem a uživatelem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</si>
</sst>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z val="8"/>
      <color rgb="FFFF0000"/>
      <name val="Trebuchet MS"/>
      <family val="2"/>
    </font>
    <font>
      <i/>
      <sz val="8"/>
      <color rgb="FF2F1FA9"/>
      <name val="Trebuchet MS"/>
      <family val="2"/>
    </font>
    <font>
      <i/>
      <sz val="8"/>
      <color rgb="FF3C34A2"/>
      <name val="Trebuchet MS"/>
      <family val="2"/>
    </font>
    <font>
      <i/>
      <sz val="7"/>
      <color theme="0" tint="-0.3499799966812134"/>
      <name val="Trebuchet MS"/>
      <family val="2"/>
    </font>
    <font>
      <i/>
      <sz val="7"/>
      <color theme="0" tint="-0.4999699890613556"/>
      <name val="Trebuchet MS"/>
      <family val="2"/>
    </font>
    <font>
      <sz val="8"/>
      <color theme="0" tint="-0.4999699890613556"/>
      <name val="Trebuchet MS"/>
      <family val="2"/>
    </font>
    <font>
      <sz val="8"/>
      <color rgb="FF2F1FA9"/>
      <name val="Trebuchet MS"/>
      <family val="2"/>
    </font>
    <font>
      <i/>
      <sz val="8"/>
      <color rgb="FF4343BD"/>
      <name val="Trebuchet MS"/>
      <family val="2"/>
    </font>
    <font>
      <sz val="8"/>
      <color rgb="FF4343BD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29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right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25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66" fontId="3" fillId="0" borderId="14" xfId="0" applyNumberFormat="1" applyFont="1" applyBorder="1" applyAlignment="1" applyProtection="1">
      <alignment vertical="center"/>
      <protection/>
    </xf>
    <xf numFmtId="0" fontId="37" fillId="0" borderId="0" xfId="20" applyFont="1" applyProtection="1"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Fill="1" applyBorder="1" applyAlignment="1" applyProtection="1">
      <alignment vertical="center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36" fillId="0" borderId="0" xfId="20" applyProtection="1">
      <protection/>
    </xf>
    <xf numFmtId="0" fontId="37" fillId="0" borderId="0" xfId="20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/>
      <protection/>
    </xf>
    <xf numFmtId="49" fontId="45" fillId="0" borderId="24" xfId="0" applyNumberFormat="1" applyFont="1" applyBorder="1" applyAlignment="1" applyProtection="1">
      <alignment horizontal="left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167" fontId="45" fillId="0" borderId="24" xfId="0" applyNumberFormat="1" applyFont="1" applyBorder="1" applyAlignment="1" applyProtection="1">
      <alignment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66" fontId="3" fillId="0" borderId="14" xfId="0" applyNumberFormat="1" applyFont="1" applyBorder="1" applyAlignment="1" applyProtection="1">
      <alignment vertical="center"/>
      <protection/>
    </xf>
    <xf numFmtId="0" fontId="36" fillId="0" borderId="0" xfId="20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66" fontId="3" fillId="0" borderId="16" xfId="0" applyNumberFormat="1" applyFont="1" applyBorder="1" applyAlignment="1" applyProtection="1">
      <alignment vertical="center"/>
      <protection/>
    </xf>
    <xf numFmtId="166" fontId="3" fillId="0" borderId="17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1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5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4" fontId="25" fillId="4" borderId="0" xfId="0" applyNumberFormat="1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6" borderId="24" xfId="0" applyNumberFormat="1" applyFont="1" applyFill="1" applyBorder="1" applyAlignment="1" applyProtection="1">
      <alignment vertical="center"/>
      <protection locked="0"/>
    </xf>
    <xf numFmtId="4" fontId="34" fillId="6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0" fontId="45" fillId="0" borderId="24" xfId="0" applyFont="1" applyBorder="1" applyAlignment="1" applyProtection="1">
      <alignment horizontal="left" vertical="center" wrapText="1"/>
      <protection/>
    </xf>
    <xf numFmtId="4" fontId="45" fillId="6" borderId="24" xfId="0" applyNumberFormat="1" applyFont="1" applyFill="1" applyBorder="1" applyAlignment="1" applyProtection="1">
      <alignment vertical="center"/>
      <protection locked="0"/>
    </xf>
    <xf numFmtId="4" fontId="45" fillId="0" borderId="24" xfId="0" applyNumberFormat="1" applyFont="1" applyBorder="1" applyAlignment="1" applyProtection="1">
      <alignment vertical="center"/>
      <protection/>
    </xf>
    <xf numFmtId="4" fontId="46" fillId="0" borderId="24" xfId="0" applyNumberFormat="1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40" fillId="6" borderId="24" xfId="0" applyNumberFormat="1" applyFont="1" applyFill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left" vertical="center" wrapText="1"/>
      <protection/>
    </xf>
    <xf numFmtId="4" fontId="34" fillId="6" borderId="21" xfId="0" applyNumberFormat="1" applyFont="1" applyFill="1" applyBorder="1" applyAlignment="1" applyProtection="1">
      <alignment vertical="center"/>
      <protection locked="0"/>
    </xf>
    <xf numFmtId="4" fontId="34" fillId="6" borderId="23" xfId="0" applyNumberFormat="1" applyFont="1" applyFill="1" applyBorder="1" applyAlignment="1" applyProtection="1">
      <alignment vertical="center"/>
      <protection locked="0"/>
    </xf>
    <xf numFmtId="4" fontId="34" fillId="0" borderId="21" xfId="0" applyNumberFormat="1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0" borderId="23" xfId="0" applyNumberFormat="1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4" fontId="5" fillId="4" borderId="25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 wrapText="1"/>
      <protection/>
    </xf>
    <xf numFmtId="0" fontId="4" fillId="4" borderId="23" xfId="0" applyFont="1" applyFill="1" applyBorder="1" applyAlignment="1" applyProtection="1">
      <alignment horizontal="center" vertical="center" wrapText="1"/>
      <protection/>
    </xf>
    <xf numFmtId="4" fontId="39" fillId="6" borderId="24" xfId="0" applyNumberFormat="1" applyFont="1" applyFill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/>
    </xf>
    <xf numFmtId="4" fontId="44" fillId="0" borderId="24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0" fillId="0" borderId="0" xfId="0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Normální 2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4"/>
  <sheetViews>
    <sheetView showGridLines="0" workbookViewId="0" topLeftCell="A1">
      <pane ySplit="1" topLeftCell="A63" activePane="bottomLeft" state="frozen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30" t="s">
        <v>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57" t="s">
        <v>8</v>
      </c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4" t="s">
        <v>9</v>
      </c>
      <c r="BT2" s="14" t="s">
        <v>10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6.95" customHeight="1">
      <c r="B4" s="18"/>
      <c r="C4" s="232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19"/>
      <c r="AS4" s="13" t="s">
        <v>13</v>
      </c>
      <c r="BS4" s="14" t="s">
        <v>14</v>
      </c>
    </row>
    <row r="5" spans="2:71" ht="14.45" customHeight="1">
      <c r="B5" s="18"/>
      <c r="C5" s="20"/>
      <c r="D5" s="21" t="s">
        <v>15</v>
      </c>
      <c r="E5" s="20"/>
      <c r="F5" s="20"/>
      <c r="G5" s="20"/>
      <c r="H5" s="20"/>
      <c r="I5" s="20"/>
      <c r="J5" s="20"/>
      <c r="K5" s="234" t="s">
        <v>16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0"/>
      <c r="AQ5" s="19"/>
      <c r="BS5" s="14" t="s">
        <v>9</v>
      </c>
    </row>
    <row r="6" spans="2:71" ht="36.95" customHeight="1">
      <c r="B6" s="18"/>
      <c r="C6" s="20"/>
      <c r="D6" s="23" t="s">
        <v>17</v>
      </c>
      <c r="E6" s="20"/>
      <c r="F6" s="20"/>
      <c r="G6" s="20"/>
      <c r="H6" s="20"/>
      <c r="I6" s="20"/>
      <c r="J6" s="20"/>
      <c r="K6" s="236" t="s">
        <v>222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0"/>
      <c r="AQ6" s="19"/>
      <c r="BS6" s="14" t="s">
        <v>9</v>
      </c>
    </row>
    <row r="7" spans="2:71" ht="14.45" customHeight="1">
      <c r="B7" s="18"/>
      <c r="C7" s="20"/>
      <c r="D7" s="24" t="s">
        <v>18</v>
      </c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4" t="s">
        <v>20</v>
      </c>
      <c r="AL7" s="20"/>
      <c r="AM7" s="20"/>
      <c r="AN7" s="22" t="s">
        <v>5</v>
      </c>
      <c r="AO7" s="20"/>
      <c r="AP7" s="20"/>
      <c r="AQ7" s="19"/>
      <c r="BS7" s="14" t="s">
        <v>9</v>
      </c>
    </row>
    <row r="8" spans="2:71" ht="14.45" customHeight="1">
      <c r="B8" s="18"/>
      <c r="C8" s="20"/>
      <c r="D8" s="24" t="s">
        <v>21</v>
      </c>
      <c r="E8" s="20"/>
      <c r="F8" s="20"/>
      <c r="G8" s="20"/>
      <c r="H8" s="20"/>
      <c r="I8" s="20"/>
      <c r="J8" s="20"/>
      <c r="K8" s="22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4" t="s">
        <v>23</v>
      </c>
      <c r="AL8" s="20"/>
      <c r="AM8" s="20"/>
      <c r="AN8" s="22"/>
      <c r="AO8" s="20"/>
      <c r="AP8" s="20"/>
      <c r="AQ8" s="19"/>
      <c r="BS8" s="14" t="s">
        <v>9</v>
      </c>
    </row>
    <row r="9" spans="2:71" ht="14.45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9"/>
      <c r="BS9" s="14" t="s">
        <v>9</v>
      </c>
    </row>
    <row r="10" spans="2:71" ht="14.45" customHeight="1">
      <c r="B10" s="18"/>
      <c r="C10" s="20"/>
      <c r="D10" s="24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4" t="s">
        <v>25</v>
      </c>
      <c r="AL10" s="20"/>
      <c r="AM10" s="20"/>
      <c r="AN10" s="22" t="s">
        <v>26</v>
      </c>
      <c r="AO10" s="20"/>
      <c r="AP10" s="20"/>
      <c r="AQ10" s="19"/>
      <c r="BS10" s="14" t="s">
        <v>9</v>
      </c>
    </row>
    <row r="11" spans="2:71" ht="18.4" customHeight="1">
      <c r="B11" s="18"/>
      <c r="C11" s="20"/>
      <c r="D11" s="20"/>
      <c r="E11" s="22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4" t="s">
        <v>28</v>
      </c>
      <c r="AL11" s="20"/>
      <c r="AM11" s="20"/>
      <c r="AN11" s="22" t="s">
        <v>29</v>
      </c>
      <c r="AO11" s="20"/>
      <c r="AP11" s="20"/>
      <c r="AQ11" s="19"/>
      <c r="BS11" s="14" t="s">
        <v>9</v>
      </c>
    </row>
    <row r="12" spans="2:71" ht="6.95" customHeight="1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9"/>
      <c r="BS12" s="14" t="s">
        <v>9</v>
      </c>
    </row>
    <row r="13" spans="2:71" ht="14.45" customHeight="1">
      <c r="B13" s="18"/>
      <c r="C13" s="20"/>
      <c r="D13" s="24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4" t="s">
        <v>25</v>
      </c>
      <c r="AL13" s="20"/>
      <c r="AM13" s="20"/>
      <c r="AN13" s="22" t="s">
        <v>5</v>
      </c>
      <c r="AO13" s="20"/>
      <c r="AP13" s="20"/>
      <c r="AQ13" s="19"/>
      <c r="BS13" s="14" t="s">
        <v>9</v>
      </c>
    </row>
    <row r="14" spans="2:71" ht="15">
      <c r="B14" s="18"/>
      <c r="C14" s="20"/>
      <c r="D14" s="20"/>
      <c r="E14" s="22" t="s">
        <v>31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4" t="s">
        <v>28</v>
      </c>
      <c r="AL14" s="20"/>
      <c r="AM14" s="20"/>
      <c r="AN14" s="22" t="s">
        <v>5</v>
      </c>
      <c r="AO14" s="20"/>
      <c r="AP14" s="20"/>
      <c r="AQ14" s="19"/>
      <c r="BS14" s="14" t="s">
        <v>9</v>
      </c>
    </row>
    <row r="15" spans="2:71" ht="6.95" customHeight="1"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/>
      <c r="BS15" s="14" t="s">
        <v>6</v>
      </c>
    </row>
    <row r="16" spans="2:71" ht="14.45" customHeight="1">
      <c r="B16" s="18"/>
      <c r="C16" s="20"/>
      <c r="D16" s="24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4" t="s">
        <v>25</v>
      </c>
      <c r="AL16" s="20"/>
      <c r="AM16" s="20"/>
      <c r="AN16" s="22"/>
      <c r="AO16" s="20"/>
      <c r="AP16" s="20"/>
      <c r="AQ16" s="19"/>
      <c r="BS16" s="14" t="s">
        <v>6</v>
      </c>
    </row>
    <row r="17" spans="2:71" ht="18.4" customHeight="1">
      <c r="B17" s="18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4" t="s">
        <v>28</v>
      </c>
      <c r="AL17" s="20"/>
      <c r="AM17" s="20"/>
      <c r="AN17" s="22"/>
      <c r="AO17" s="20"/>
      <c r="AP17" s="20"/>
      <c r="AQ17" s="19"/>
      <c r="BS17" s="14" t="s">
        <v>33</v>
      </c>
    </row>
    <row r="18" spans="2:71" ht="6.95" customHeight="1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9"/>
      <c r="BS18" s="14" t="s">
        <v>9</v>
      </c>
    </row>
    <row r="19" spans="2:71" ht="14.45" customHeight="1">
      <c r="B19" s="18"/>
      <c r="C19" s="20"/>
      <c r="D19" s="24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4" t="s">
        <v>25</v>
      </c>
      <c r="AL19" s="20"/>
      <c r="AM19" s="20"/>
      <c r="AN19" s="22"/>
      <c r="AO19" s="20"/>
      <c r="AP19" s="20"/>
      <c r="AQ19" s="19"/>
      <c r="BS19" s="14" t="s">
        <v>9</v>
      </c>
    </row>
    <row r="20" spans="2:43" ht="18.4" customHeight="1">
      <c r="B20" s="18"/>
      <c r="C20" s="20"/>
      <c r="D20" s="20"/>
      <c r="E20" s="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4" t="s">
        <v>28</v>
      </c>
      <c r="AL20" s="20"/>
      <c r="AM20" s="20"/>
      <c r="AN20" s="22"/>
      <c r="AO20" s="20"/>
      <c r="AP20" s="20"/>
      <c r="AQ20" s="19"/>
    </row>
    <row r="21" spans="2:43" ht="6.95" customHeight="1"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9"/>
    </row>
    <row r="22" spans="2:43" ht="15">
      <c r="B22" s="18"/>
      <c r="C22" s="20"/>
      <c r="D22" s="24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9"/>
    </row>
    <row r="23" spans="2:43" ht="71.25" customHeight="1">
      <c r="B23" s="18"/>
      <c r="C23" s="20"/>
      <c r="D23" s="20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0"/>
      <c r="AP23" s="20"/>
      <c r="AQ23" s="19"/>
    </row>
    <row r="24" spans="2:43" ht="6.95" customHeight="1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9"/>
    </row>
    <row r="25" spans="2:43" ht="6.95" customHeight="1">
      <c r="B25" s="18"/>
      <c r="C25" s="2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19"/>
    </row>
    <row r="26" spans="2:43" ht="14.45" customHeight="1">
      <c r="B26" s="18"/>
      <c r="C26" s="20"/>
      <c r="D26" s="26" t="s">
        <v>36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1">
        <f>ROUND(AG87,2)</f>
        <v>0</v>
      </c>
      <c r="AL26" s="235"/>
      <c r="AM26" s="235"/>
      <c r="AN26" s="235"/>
      <c r="AO26" s="235"/>
      <c r="AP26" s="20"/>
      <c r="AQ26" s="19"/>
    </row>
    <row r="27" spans="2:43" ht="14.45" customHeight="1">
      <c r="B27" s="18"/>
      <c r="C27" s="20"/>
      <c r="D27" s="26" t="s">
        <v>37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61">
        <f>ROUND(AG91,2)</f>
        <v>0</v>
      </c>
      <c r="AL27" s="261"/>
      <c r="AM27" s="261"/>
      <c r="AN27" s="261"/>
      <c r="AO27" s="261"/>
      <c r="AP27" s="20"/>
      <c r="AQ27" s="19"/>
    </row>
    <row r="28" spans="2:43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9" customHeight="1">
      <c r="B29" s="27"/>
      <c r="C29" s="28"/>
      <c r="D29" s="30" t="s">
        <v>38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62">
        <f>ROUND(AK26+AK27,2)</f>
        <v>0</v>
      </c>
      <c r="AL29" s="263"/>
      <c r="AM29" s="263"/>
      <c r="AN29" s="263"/>
      <c r="AO29" s="263"/>
      <c r="AP29" s="28"/>
      <c r="AQ29" s="29"/>
    </row>
    <row r="30" spans="2:43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45" customHeight="1">
      <c r="B31" s="32"/>
      <c r="C31" s="33"/>
      <c r="D31" s="34" t="s">
        <v>39</v>
      </c>
      <c r="E31" s="33"/>
      <c r="F31" s="34" t="s">
        <v>40</v>
      </c>
      <c r="G31" s="33"/>
      <c r="H31" s="33"/>
      <c r="I31" s="33"/>
      <c r="J31" s="33"/>
      <c r="K31" s="33"/>
      <c r="L31" s="227">
        <v>0.21</v>
      </c>
      <c r="M31" s="228"/>
      <c r="N31" s="228"/>
      <c r="O31" s="228"/>
      <c r="P31" s="33"/>
      <c r="Q31" s="33"/>
      <c r="R31" s="33"/>
      <c r="S31" s="33"/>
      <c r="T31" s="35" t="s">
        <v>41</v>
      </c>
      <c r="U31" s="33"/>
      <c r="V31" s="33"/>
      <c r="W31" s="229">
        <f>ROUND(AZ87+SUM(CD92),2)</f>
        <v>0</v>
      </c>
      <c r="X31" s="228"/>
      <c r="Y31" s="228"/>
      <c r="Z31" s="228"/>
      <c r="AA31" s="228"/>
      <c r="AB31" s="228"/>
      <c r="AC31" s="228"/>
      <c r="AD31" s="228"/>
      <c r="AE31" s="228"/>
      <c r="AF31" s="33"/>
      <c r="AG31" s="33"/>
      <c r="AH31" s="33"/>
      <c r="AI31" s="33"/>
      <c r="AJ31" s="33"/>
      <c r="AK31" s="229">
        <f>ROUND(AV87+SUM(BY92),2)</f>
        <v>0</v>
      </c>
      <c r="AL31" s="228"/>
      <c r="AM31" s="228"/>
      <c r="AN31" s="228"/>
      <c r="AO31" s="228"/>
      <c r="AP31" s="33"/>
      <c r="AQ31" s="36"/>
    </row>
    <row r="32" spans="2:43" s="2" customFormat="1" ht="14.45" customHeight="1">
      <c r="B32" s="32"/>
      <c r="C32" s="33"/>
      <c r="D32" s="33"/>
      <c r="E32" s="33"/>
      <c r="F32" s="34" t="s">
        <v>42</v>
      </c>
      <c r="G32" s="33"/>
      <c r="H32" s="33"/>
      <c r="I32" s="33"/>
      <c r="J32" s="33"/>
      <c r="K32" s="33"/>
      <c r="L32" s="227">
        <v>0.15</v>
      </c>
      <c r="M32" s="228"/>
      <c r="N32" s="228"/>
      <c r="O32" s="228"/>
      <c r="P32" s="33"/>
      <c r="Q32" s="33"/>
      <c r="R32" s="33"/>
      <c r="S32" s="33"/>
      <c r="T32" s="35" t="s">
        <v>41</v>
      </c>
      <c r="U32" s="33"/>
      <c r="V32" s="33"/>
      <c r="W32" s="229">
        <f>ROUND(BA87+SUM(CE92),2)</f>
        <v>0</v>
      </c>
      <c r="X32" s="228"/>
      <c r="Y32" s="228"/>
      <c r="Z32" s="228"/>
      <c r="AA32" s="228"/>
      <c r="AB32" s="228"/>
      <c r="AC32" s="228"/>
      <c r="AD32" s="228"/>
      <c r="AE32" s="228"/>
      <c r="AF32" s="33"/>
      <c r="AG32" s="33"/>
      <c r="AH32" s="33"/>
      <c r="AI32" s="33"/>
      <c r="AJ32" s="33"/>
      <c r="AK32" s="229">
        <f>ROUND(AW87+SUM(BZ92),2)</f>
        <v>0</v>
      </c>
      <c r="AL32" s="228"/>
      <c r="AM32" s="228"/>
      <c r="AN32" s="228"/>
      <c r="AO32" s="228"/>
      <c r="AP32" s="33"/>
      <c r="AQ32" s="36"/>
    </row>
    <row r="33" spans="2:43" s="2" customFormat="1" ht="14.45" customHeight="1" hidden="1">
      <c r="B33" s="32"/>
      <c r="C33" s="33"/>
      <c r="D33" s="33"/>
      <c r="E33" s="33"/>
      <c r="F33" s="34" t="s">
        <v>43</v>
      </c>
      <c r="G33" s="33"/>
      <c r="H33" s="33"/>
      <c r="I33" s="33"/>
      <c r="J33" s="33"/>
      <c r="K33" s="33"/>
      <c r="L33" s="227">
        <v>0.21</v>
      </c>
      <c r="M33" s="228"/>
      <c r="N33" s="228"/>
      <c r="O33" s="228"/>
      <c r="P33" s="33"/>
      <c r="Q33" s="33"/>
      <c r="R33" s="33"/>
      <c r="S33" s="33"/>
      <c r="T33" s="35" t="s">
        <v>41</v>
      </c>
      <c r="U33" s="33"/>
      <c r="V33" s="33"/>
      <c r="W33" s="229">
        <f>ROUND(BB87+SUM(CF92),2)</f>
        <v>0</v>
      </c>
      <c r="X33" s="228"/>
      <c r="Y33" s="228"/>
      <c r="Z33" s="228"/>
      <c r="AA33" s="228"/>
      <c r="AB33" s="228"/>
      <c r="AC33" s="228"/>
      <c r="AD33" s="228"/>
      <c r="AE33" s="228"/>
      <c r="AF33" s="33"/>
      <c r="AG33" s="33"/>
      <c r="AH33" s="33"/>
      <c r="AI33" s="33"/>
      <c r="AJ33" s="33"/>
      <c r="AK33" s="229">
        <v>0</v>
      </c>
      <c r="AL33" s="228"/>
      <c r="AM33" s="228"/>
      <c r="AN33" s="228"/>
      <c r="AO33" s="228"/>
      <c r="AP33" s="33"/>
      <c r="AQ33" s="36"/>
    </row>
    <row r="34" spans="2:43" s="2" customFormat="1" ht="14.45" customHeight="1" hidden="1">
      <c r="B34" s="32"/>
      <c r="C34" s="33"/>
      <c r="D34" s="33"/>
      <c r="E34" s="33"/>
      <c r="F34" s="34" t="s">
        <v>44</v>
      </c>
      <c r="G34" s="33"/>
      <c r="H34" s="33"/>
      <c r="I34" s="33"/>
      <c r="J34" s="33"/>
      <c r="K34" s="33"/>
      <c r="L34" s="227">
        <v>0.15</v>
      </c>
      <c r="M34" s="228"/>
      <c r="N34" s="228"/>
      <c r="O34" s="228"/>
      <c r="P34" s="33"/>
      <c r="Q34" s="33"/>
      <c r="R34" s="33"/>
      <c r="S34" s="33"/>
      <c r="T34" s="35" t="s">
        <v>41</v>
      </c>
      <c r="U34" s="33"/>
      <c r="V34" s="33"/>
      <c r="W34" s="229">
        <f>ROUND(BC87+SUM(CG92),2)</f>
        <v>0</v>
      </c>
      <c r="X34" s="228"/>
      <c r="Y34" s="228"/>
      <c r="Z34" s="228"/>
      <c r="AA34" s="228"/>
      <c r="AB34" s="228"/>
      <c r="AC34" s="228"/>
      <c r="AD34" s="228"/>
      <c r="AE34" s="228"/>
      <c r="AF34" s="33"/>
      <c r="AG34" s="33"/>
      <c r="AH34" s="33"/>
      <c r="AI34" s="33"/>
      <c r="AJ34" s="33"/>
      <c r="AK34" s="229">
        <v>0</v>
      </c>
      <c r="AL34" s="228"/>
      <c r="AM34" s="228"/>
      <c r="AN34" s="228"/>
      <c r="AO34" s="228"/>
      <c r="AP34" s="33"/>
      <c r="AQ34" s="36"/>
    </row>
    <row r="35" spans="2:43" s="2" customFormat="1" ht="14.45" customHeight="1" hidden="1">
      <c r="B35" s="32"/>
      <c r="C35" s="33"/>
      <c r="D35" s="33"/>
      <c r="E35" s="33"/>
      <c r="F35" s="34" t="s">
        <v>45</v>
      </c>
      <c r="G35" s="33"/>
      <c r="H35" s="33"/>
      <c r="I35" s="33"/>
      <c r="J35" s="33"/>
      <c r="K35" s="33"/>
      <c r="L35" s="227">
        <v>0</v>
      </c>
      <c r="M35" s="228"/>
      <c r="N35" s="228"/>
      <c r="O35" s="228"/>
      <c r="P35" s="33"/>
      <c r="Q35" s="33"/>
      <c r="R35" s="33"/>
      <c r="S35" s="33"/>
      <c r="T35" s="35" t="s">
        <v>41</v>
      </c>
      <c r="U35" s="33"/>
      <c r="V35" s="33"/>
      <c r="W35" s="229">
        <f>ROUND(BD87+SUM(CH92),2)</f>
        <v>0</v>
      </c>
      <c r="X35" s="228"/>
      <c r="Y35" s="228"/>
      <c r="Z35" s="228"/>
      <c r="AA35" s="228"/>
      <c r="AB35" s="228"/>
      <c r="AC35" s="228"/>
      <c r="AD35" s="228"/>
      <c r="AE35" s="228"/>
      <c r="AF35" s="33"/>
      <c r="AG35" s="33"/>
      <c r="AH35" s="33"/>
      <c r="AI35" s="33"/>
      <c r="AJ35" s="33"/>
      <c r="AK35" s="229">
        <v>0</v>
      </c>
      <c r="AL35" s="228"/>
      <c r="AM35" s="228"/>
      <c r="AN35" s="228"/>
      <c r="AO35" s="228"/>
      <c r="AP35" s="33"/>
      <c r="AQ35" s="36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>
      <c r="B37" s="27"/>
      <c r="C37" s="37"/>
      <c r="D37" s="38" t="s">
        <v>46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s">
        <v>47</v>
      </c>
      <c r="U37" s="39"/>
      <c r="V37" s="39"/>
      <c r="W37" s="39"/>
      <c r="X37" s="238" t="s">
        <v>48</v>
      </c>
      <c r="Y37" s="239"/>
      <c r="Z37" s="239"/>
      <c r="AA37" s="239"/>
      <c r="AB37" s="239"/>
      <c r="AC37" s="39"/>
      <c r="AD37" s="39"/>
      <c r="AE37" s="39"/>
      <c r="AF37" s="39"/>
      <c r="AG37" s="39"/>
      <c r="AH37" s="39"/>
      <c r="AI37" s="39"/>
      <c r="AJ37" s="39"/>
      <c r="AK37" s="240">
        <f>SUM(AK29:AK35)</f>
        <v>0</v>
      </c>
      <c r="AL37" s="239"/>
      <c r="AM37" s="239"/>
      <c r="AN37" s="239"/>
      <c r="AO37" s="241"/>
      <c r="AP37" s="37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9"/>
    </row>
    <row r="40" spans="2:43" ht="13.5"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9"/>
    </row>
    <row r="41" spans="2:43" ht="13.5"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9"/>
    </row>
    <row r="42" spans="2:43" ht="13.5">
      <c r="B42" s="1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9"/>
    </row>
    <row r="43" spans="2:43" ht="13.5"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9"/>
    </row>
    <row r="44" spans="2:43" ht="13.5"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9"/>
    </row>
    <row r="45" spans="2:43" ht="13.5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9"/>
    </row>
    <row r="46" spans="2:43" ht="13.5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9"/>
    </row>
    <row r="47" spans="2:43" ht="13.5"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9"/>
    </row>
    <row r="48" spans="2:43" ht="13.5"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9"/>
    </row>
    <row r="49" spans="2:43" s="1" customFormat="1" ht="15">
      <c r="B49" s="27"/>
      <c r="C49" s="28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28"/>
      <c r="AB49" s="28"/>
      <c r="AC49" s="41" t="s">
        <v>50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  <c r="AP49" s="28"/>
      <c r="AQ49" s="29"/>
    </row>
    <row r="50" spans="2:43" ht="13.5">
      <c r="B50" s="18"/>
      <c r="C50" s="20"/>
      <c r="D50" s="4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5"/>
      <c r="AA50" s="20"/>
      <c r="AB50" s="20"/>
      <c r="AC50" s="44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5"/>
      <c r="AP50" s="20"/>
      <c r="AQ50" s="19"/>
    </row>
    <row r="51" spans="2:43" ht="13.5">
      <c r="B51" s="18"/>
      <c r="C51" s="20"/>
      <c r="D51" s="4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5"/>
      <c r="AA51" s="20"/>
      <c r="AB51" s="20"/>
      <c r="AC51" s="44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5"/>
      <c r="AP51" s="20"/>
      <c r="AQ51" s="19"/>
    </row>
    <row r="52" spans="2:43" ht="13.5">
      <c r="B52" s="18"/>
      <c r="C52" s="20"/>
      <c r="D52" s="4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5"/>
      <c r="AA52" s="20"/>
      <c r="AB52" s="20"/>
      <c r="AC52" s="44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5"/>
      <c r="AP52" s="20"/>
      <c r="AQ52" s="19"/>
    </row>
    <row r="53" spans="2:43" ht="13.5">
      <c r="B53" s="18"/>
      <c r="C53" s="20"/>
      <c r="D53" s="4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5"/>
      <c r="AA53" s="20"/>
      <c r="AB53" s="20"/>
      <c r="AC53" s="44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5"/>
      <c r="AP53" s="20"/>
      <c r="AQ53" s="19"/>
    </row>
    <row r="54" spans="2:43" ht="13.5">
      <c r="B54" s="18"/>
      <c r="C54" s="20"/>
      <c r="D54" s="4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5"/>
      <c r="AA54" s="20"/>
      <c r="AB54" s="20"/>
      <c r="AC54" s="44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5"/>
      <c r="AP54" s="20"/>
      <c r="AQ54" s="19"/>
    </row>
    <row r="55" spans="2:43" ht="13.5">
      <c r="B55" s="18"/>
      <c r="C55" s="20"/>
      <c r="D55" s="4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5"/>
      <c r="AA55" s="20"/>
      <c r="AB55" s="20"/>
      <c r="AC55" s="44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5"/>
      <c r="AP55" s="20"/>
      <c r="AQ55" s="19"/>
    </row>
    <row r="56" spans="2:43" ht="13.5">
      <c r="B56" s="18"/>
      <c r="C56" s="20"/>
      <c r="D56" s="4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5"/>
      <c r="AA56" s="20"/>
      <c r="AB56" s="20"/>
      <c r="AC56" s="44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5"/>
      <c r="AP56" s="20"/>
      <c r="AQ56" s="19"/>
    </row>
    <row r="57" spans="2:43" ht="13.5">
      <c r="B57" s="18"/>
      <c r="C57" s="20"/>
      <c r="D57" s="4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5"/>
      <c r="AA57" s="20"/>
      <c r="AB57" s="20"/>
      <c r="AC57" s="44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5"/>
      <c r="AP57" s="20"/>
      <c r="AQ57" s="19"/>
    </row>
    <row r="58" spans="2:43" s="1" customFormat="1" ht="15">
      <c r="B58" s="27"/>
      <c r="C58" s="28"/>
      <c r="D58" s="46" t="s">
        <v>51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 t="s">
        <v>52</v>
      </c>
      <c r="S58" s="47"/>
      <c r="T58" s="47"/>
      <c r="U58" s="47"/>
      <c r="V58" s="47"/>
      <c r="W58" s="47"/>
      <c r="X58" s="47"/>
      <c r="Y58" s="47"/>
      <c r="Z58" s="49"/>
      <c r="AA58" s="28"/>
      <c r="AB58" s="28"/>
      <c r="AC58" s="46" t="s">
        <v>51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8" t="s">
        <v>52</v>
      </c>
      <c r="AN58" s="47"/>
      <c r="AO58" s="49"/>
      <c r="AP58" s="28"/>
      <c r="AQ58" s="29"/>
    </row>
    <row r="59" spans="2:43" ht="13.5">
      <c r="B59" s="1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9"/>
    </row>
    <row r="60" spans="2:43" s="1" customFormat="1" ht="15">
      <c r="B60" s="27"/>
      <c r="C60" s="28"/>
      <c r="D60" s="41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/>
      <c r="AA60" s="28"/>
      <c r="AB60" s="28"/>
      <c r="AC60" s="41" t="s">
        <v>54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3"/>
      <c r="AP60" s="28"/>
      <c r="AQ60" s="29"/>
    </row>
    <row r="61" spans="2:43" ht="13.5">
      <c r="B61" s="18"/>
      <c r="C61" s="20"/>
      <c r="D61" s="4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5"/>
      <c r="AA61" s="20"/>
      <c r="AB61" s="20"/>
      <c r="AC61" s="44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5"/>
      <c r="AP61" s="20"/>
      <c r="AQ61" s="19"/>
    </row>
    <row r="62" spans="2:43" ht="13.5">
      <c r="B62" s="18"/>
      <c r="C62" s="20"/>
      <c r="D62" s="44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5"/>
      <c r="AA62" s="20"/>
      <c r="AB62" s="20"/>
      <c r="AC62" s="44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5"/>
      <c r="AP62" s="20"/>
      <c r="AQ62" s="19"/>
    </row>
    <row r="63" spans="2:43" ht="13.5">
      <c r="B63" s="18"/>
      <c r="C63" s="20"/>
      <c r="D63" s="4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5"/>
      <c r="AA63" s="20"/>
      <c r="AB63" s="20"/>
      <c r="AC63" s="44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5"/>
      <c r="AP63" s="20"/>
      <c r="AQ63" s="19"/>
    </row>
    <row r="64" spans="2:43" ht="13.5">
      <c r="B64" s="18"/>
      <c r="C64" s="20"/>
      <c r="D64" s="44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5"/>
      <c r="AA64" s="20"/>
      <c r="AB64" s="20"/>
      <c r="AC64" s="44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5"/>
      <c r="AP64" s="20"/>
      <c r="AQ64" s="19"/>
    </row>
    <row r="65" spans="2:43" ht="13.5">
      <c r="B65" s="18"/>
      <c r="C65" s="20"/>
      <c r="D65" s="44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5"/>
      <c r="AA65" s="20"/>
      <c r="AB65" s="20"/>
      <c r="AC65" s="44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5"/>
      <c r="AP65" s="20"/>
      <c r="AQ65" s="19"/>
    </row>
    <row r="66" spans="2:43" ht="13.5">
      <c r="B66" s="18"/>
      <c r="C66" s="20"/>
      <c r="D66" s="4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5"/>
      <c r="AA66" s="20"/>
      <c r="AB66" s="20"/>
      <c r="AC66" s="44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5"/>
      <c r="AP66" s="20"/>
      <c r="AQ66" s="19"/>
    </row>
    <row r="67" spans="2:43" ht="13.5">
      <c r="B67" s="18"/>
      <c r="C67" s="20"/>
      <c r="D67" s="4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5"/>
      <c r="AA67" s="20"/>
      <c r="AB67" s="20"/>
      <c r="AC67" s="44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5"/>
      <c r="AP67" s="20"/>
      <c r="AQ67" s="19"/>
    </row>
    <row r="68" spans="2:43" ht="13.5">
      <c r="B68" s="18"/>
      <c r="C68" s="20"/>
      <c r="D68" s="4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5"/>
      <c r="AA68" s="20"/>
      <c r="AB68" s="20"/>
      <c r="AC68" s="44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5"/>
      <c r="AP68" s="20"/>
      <c r="AQ68" s="19"/>
    </row>
    <row r="69" spans="2:43" s="1" customFormat="1" ht="15">
      <c r="B69" s="27"/>
      <c r="C69" s="28"/>
      <c r="D69" s="46" t="s">
        <v>51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 t="s">
        <v>52</v>
      </c>
      <c r="S69" s="47"/>
      <c r="T69" s="47"/>
      <c r="U69" s="47"/>
      <c r="V69" s="47"/>
      <c r="W69" s="47"/>
      <c r="X69" s="47"/>
      <c r="Y69" s="47"/>
      <c r="Z69" s="49"/>
      <c r="AA69" s="28"/>
      <c r="AB69" s="28"/>
      <c r="AC69" s="46" t="s">
        <v>51</v>
      </c>
      <c r="AD69" s="47"/>
      <c r="AE69" s="47"/>
      <c r="AF69" s="47"/>
      <c r="AG69" s="47"/>
      <c r="AH69" s="47"/>
      <c r="AI69" s="47"/>
      <c r="AJ69" s="47"/>
      <c r="AK69" s="47"/>
      <c r="AL69" s="47"/>
      <c r="AM69" s="48" t="s">
        <v>52</v>
      </c>
      <c r="AN69" s="47"/>
      <c r="AO69" s="49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2"/>
    </row>
    <row r="75" spans="2:43" s="1" customFormat="1" ht="6.9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5"/>
    </row>
    <row r="76" spans="2:43" s="1" customFormat="1" ht="36.95" customHeight="1">
      <c r="B76" s="27"/>
      <c r="C76" s="232" t="s">
        <v>55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9"/>
    </row>
    <row r="77" spans="2:43" s="3" customFormat="1" ht="14.45" customHeight="1">
      <c r="B77" s="56"/>
      <c r="C77" s="24" t="s">
        <v>15</v>
      </c>
      <c r="D77" s="57"/>
      <c r="E77" s="57"/>
      <c r="F77" s="57"/>
      <c r="G77" s="57"/>
      <c r="H77" s="57"/>
      <c r="I77" s="57"/>
      <c r="J77" s="57"/>
      <c r="K77" s="57"/>
      <c r="L77" s="57" t="str">
        <f>K5</f>
        <v>20171210-004b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</row>
    <row r="78" spans="2:43" s="4" customFormat="1" ht="36.95" customHeight="1">
      <c r="B78" s="59"/>
      <c r="C78" s="60" t="s">
        <v>17</v>
      </c>
      <c r="D78" s="61"/>
      <c r="E78" s="61"/>
      <c r="F78" s="61"/>
      <c r="G78" s="61"/>
      <c r="H78" s="61"/>
      <c r="I78" s="61"/>
      <c r="J78" s="61"/>
      <c r="K78" s="61"/>
      <c r="L78" s="242" t="str">
        <f>K6</f>
        <v>Výstavba poradenského centra UJEP, č.p. 771, ul. Pasteurova - Mobiliář</v>
      </c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61"/>
      <c r="AQ78" s="62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3" t="str">
        <f>IF(K8="","",K8)</f>
        <v>Ústí nad Labem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4" t="str">
        <f>IF(AN8="","",AN8)</f>
        <v/>
      </c>
      <c r="AN80" s="28"/>
      <c r="AO80" s="28"/>
      <c r="AP80" s="28"/>
      <c r="AQ80" s="29"/>
    </row>
    <row r="81" spans="2:43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24</v>
      </c>
      <c r="D82" s="28"/>
      <c r="E82" s="28"/>
      <c r="F82" s="28"/>
      <c r="G82" s="28"/>
      <c r="H82" s="28"/>
      <c r="I82" s="28"/>
      <c r="J82" s="28"/>
      <c r="K82" s="28"/>
      <c r="L82" s="57" t="str">
        <f>IF(E11="","",E11)</f>
        <v>UJEP Pasteurova 3544/1, 400 96 ÚnL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32</v>
      </c>
      <c r="AJ82" s="28"/>
      <c r="AK82" s="28"/>
      <c r="AL82" s="28"/>
      <c r="AM82" s="244" t="str">
        <f>IF(E17="","",E17)</f>
        <v/>
      </c>
      <c r="AN82" s="244"/>
      <c r="AO82" s="244"/>
      <c r="AP82" s="244"/>
      <c r="AQ82" s="29"/>
      <c r="AS82" s="248" t="s">
        <v>56</v>
      </c>
      <c r="AT82" s="249"/>
      <c r="AU82" s="42"/>
      <c r="AV82" s="42"/>
      <c r="AW82" s="42"/>
      <c r="AX82" s="42"/>
      <c r="AY82" s="42"/>
      <c r="AZ82" s="42"/>
      <c r="BA82" s="42"/>
      <c r="BB82" s="42"/>
      <c r="BC82" s="42"/>
      <c r="BD82" s="43"/>
    </row>
    <row r="83" spans="2:56" s="1" customFormat="1" ht="15">
      <c r="B83" s="27"/>
      <c r="C83" s="24" t="s">
        <v>30</v>
      </c>
      <c r="D83" s="28"/>
      <c r="E83" s="28"/>
      <c r="F83" s="28"/>
      <c r="G83" s="28"/>
      <c r="H83" s="28"/>
      <c r="I83" s="28"/>
      <c r="J83" s="28"/>
      <c r="K83" s="28"/>
      <c r="L83" s="57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34</v>
      </c>
      <c r="AJ83" s="28"/>
      <c r="AK83" s="28"/>
      <c r="AL83" s="28"/>
      <c r="AM83" s="244" t="str">
        <f>IF(E20="","",E20)</f>
        <v/>
      </c>
      <c r="AN83" s="244"/>
      <c r="AO83" s="244"/>
      <c r="AP83" s="244"/>
      <c r="AQ83" s="29"/>
      <c r="AS83" s="250"/>
      <c r="AT83" s="251"/>
      <c r="AU83" s="28"/>
      <c r="AV83" s="28"/>
      <c r="AW83" s="28"/>
      <c r="AX83" s="28"/>
      <c r="AY83" s="28"/>
      <c r="AZ83" s="28"/>
      <c r="BA83" s="28"/>
      <c r="BB83" s="28"/>
      <c r="BC83" s="28"/>
      <c r="BD83" s="65"/>
    </row>
    <row r="84" spans="2:56" s="1" customFormat="1" ht="10.9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250"/>
      <c r="AT84" s="251"/>
      <c r="AU84" s="28"/>
      <c r="AV84" s="28"/>
      <c r="AW84" s="28"/>
      <c r="AX84" s="28"/>
      <c r="AY84" s="28"/>
      <c r="AZ84" s="28"/>
      <c r="BA84" s="28"/>
      <c r="BB84" s="28"/>
      <c r="BC84" s="28"/>
      <c r="BD84" s="65"/>
    </row>
    <row r="85" spans="2:56" s="1" customFormat="1" ht="29.25" customHeight="1">
      <c r="B85" s="27"/>
      <c r="C85" s="252" t="s">
        <v>57</v>
      </c>
      <c r="D85" s="253"/>
      <c r="E85" s="253"/>
      <c r="F85" s="253"/>
      <c r="G85" s="253"/>
      <c r="H85" s="66"/>
      <c r="I85" s="254" t="s">
        <v>58</v>
      </c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4" t="s">
        <v>59</v>
      </c>
      <c r="AH85" s="253"/>
      <c r="AI85" s="253"/>
      <c r="AJ85" s="253"/>
      <c r="AK85" s="253"/>
      <c r="AL85" s="253"/>
      <c r="AM85" s="253"/>
      <c r="AN85" s="254" t="s">
        <v>60</v>
      </c>
      <c r="AO85" s="253"/>
      <c r="AP85" s="255"/>
      <c r="AQ85" s="29"/>
      <c r="AS85" s="67" t="s">
        <v>61</v>
      </c>
      <c r="AT85" s="68" t="s">
        <v>62</v>
      </c>
      <c r="AU85" s="68" t="s">
        <v>63</v>
      </c>
      <c r="AV85" s="68" t="s">
        <v>64</v>
      </c>
      <c r="AW85" s="68" t="s">
        <v>65</v>
      </c>
      <c r="AX85" s="68" t="s">
        <v>66</v>
      </c>
      <c r="AY85" s="68" t="s">
        <v>67</v>
      </c>
      <c r="AZ85" s="68" t="s">
        <v>68</v>
      </c>
      <c r="BA85" s="68" t="s">
        <v>69</v>
      </c>
      <c r="BB85" s="68" t="s">
        <v>70</v>
      </c>
      <c r="BC85" s="68" t="s">
        <v>71</v>
      </c>
      <c r="BD85" s="69" t="s">
        <v>72</v>
      </c>
    </row>
    <row r="86" spans="2:56" s="1" customFormat="1" ht="10.9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0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3"/>
    </row>
    <row r="87" spans="2:76" s="4" customFormat="1" ht="32.45" customHeight="1">
      <c r="B87" s="59"/>
      <c r="C87" s="71" t="s">
        <v>73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46">
        <f>ROUND(AG88,2)</f>
        <v>0</v>
      </c>
      <c r="AH87" s="246"/>
      <c r="AI87" s="246"/>
      <c r="AJ87" s="246"/>
      <c r="AK87" s="246"/>
      <c r="AL87" s="246"/>
      <c r="AM87" s="246"/>
      <c r="AN87" s="247">
        <f>SUM(AG87,AT87)</f>
        <v>0</v>
      </c>
      <c r="AO87" s="247"/>
      <c r="AP87" s="247"/>
      <c r="AQ87" s="62"/>
      <c r="AS87" s="73">
        <f>ROUND(AS88,2)</f>
        <v>0</v>
      </c>
      <c r="AT87" s="74">
        <f>ROUND(SUM(AV87:AW87),2)</f>
        <v>0</v>
      </c>
      <c r="AU87" s="75" t="e">
        <f>ROUND(AU88,5)</f>
        <v>#REF!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74</v>
      </c>
      <c r="BT87" s="77" t="s">
        <v>75</v>
      </c>
      <c r="BU87" s="78" t="s">
        <v>76</v>
      </c>
      <c r="BV87" s="77" t="s">
        <v>77</v>
      </c>
      <c r="BW87" s="77" t="s">
        <v>78</v>
      </c>
      <c r="BX87" s="77" t="s">
        <v>79</v>
      </c>
    </row>
    <row r="88" spans="1:76" s="5" customFormat="1" ht="16.5" customHeight="1">
      <c r="A88" s="79"/>
      <c r="B88" s="80"/>
      <c r="C88" s="81"/>
      <c r="D88" s="245" t="s">
        <v>80</v>
      </c>
      <c r="E88" s="245"/>
      <c r="F88" s="245"/>
      <c r="G88" s="245"/>
      <c r="H88" s="245"/>
      <c r="I88" s="82"/>
      <c r="J88" s="245" t="s">
        <v>81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59">
        <f>'VM-001 - Vnitřní mobiliář'!M30</f>
        <v>0</v>
      </c>
      <c r="AH88" s="260"/>
      <c r="AI88" s="260"/>
      <c r="AJ88" s="260"/>
      <c r="AK88" s="260"/>
      <c r="AL88" s="260"/>
      <c r="AM88" s="260"/>
      <c r="AN88" s="259">
        <f>SUM(AG88,AT88)</f>
        <v>0</v>
      </c>
      <c r="AO88" s="260"/>
      <c r="AP88" s="260"/>
      <c r="AQ88" s="83"/>
      <c r="AS88" s="84">
        <f>'VM-001 - Vnitřní mobiliář'!M28</f>
        <v>0</v>
      </c>
      <c r="AT88" s="85">
        <f>ROUND(SUM(AV88:AW88),2)</f>
        <v>0</v>
      </c>
      <c r="AU88" s="86" t="e">
        <f>'VM-001 - Vnitřní mobiliář'!V115</f>
        <v>#REF!</v>
      </c>
      <c r="AV88" s="85">
        <f>'VM-001 - Vnitřní mobiliář'!M32</f>
        <v>0</v>
      </c>
      <c r="AW88" s="85">
        <f>'VM-001 - Vnitřní mobiliář'!M33</f>
        <v>0</v>
      </c>
      <c r="AX88" s="85">
        <f>'VM-001 - Vnitřní mobiliář'!M34</f>
        <v>0</v>
      </c>
      <c r="AY88" s="85">
        <f>'VM-001 - Vnitřní mobiliář'!M35</f>
        <v>0</v>
      </c>
      <c r="AZ88" s="85">
        <f>'VM-001 - Vnitřní mobiliář'!H32</f>
        <v>0</v>
      </c>
      <c r="BA88" s="85">
        <f>'VM-001 - Vnitřní mobiliář'!H33</f>
        <v>0</v>
      </c>
      <c r="BB88" s="85">
        <f>'VM-001 - Vnitřní mobiliář'!H34</f>
        <v>0</v>
      </c>
      <c r="BC88" s="85">
        <f>'VM-001 - Vnitřní mobiliář'!H35</f>
        <v>0</v>
      </c>
      <c r="BD88" s="87">
        <f>'VM-001 - Vnitřní mobiliář'!H36</f>
        <v>0</v>
      </c>
      <c r="BT88" s="88" t="s">
        <v>82</v>
      </c>
      <c r="BV88" s="88" t="s">
        <v>77</v>
      </c>
      <c r="BW88" s="88" t="s">
        <v>83</v>
      </c>
      <c r="BX88" s="88" t="s">
        <v>78</v>
      </c>
    </row>
    <row r="89" spans="1:76" s="5" customFormat="1" ht="16.5" customHeight="1">
      <c r="A89" s="79"/>
      <c r="B89" s="80"/>
      <c r="C89" s="81"/>
      <c r="D89" s="264"/>
      <c r="E89" s="245"/>
      <c r="F89" s="245"/>
      <c r="G89" s="245"/>
      <c r="H89" s="245"/>
      <c r="I89" s="93"/>
      <c r="J89" s="264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59"/>
      <c r="AH89" s="265"/>
      <c r="AI89" s="265"/>
      <c r="AJ89" s="265"/>
      <c r="AK89" s="265"/>
      <c r="AL89" s="265"/>
      <c r="AM89" s="265"/>
      <c r="AN89" s="259"/>
      <c r="AO89" s="260"/>
      <c r="AP89" s="260"/>
      <c r="AQ89" s="83"/>
      <c r="AS89" s="94"/>
      <c r="AT89" s="94"/>
      <c r="AU89" s="95"/>
      <c r="AV89" s="94"/>
      <c r="AW89" s="94"/>
      <c r="AX89" s="94"/>
      <c r="AY89" s="94"/>
      <c r="AZ89" s="94"/>
      <c r="BA89" s="94"/>
      <c r="BB89" s="94"/>
      <c r="BC89" s="94"/>
      <c r="BD89" s="94"/>
      <c r="BT89" s="88"/>
      <c r="BV89" s="88"/>
      <c r="BW89" s="88"/>
      <c r="BX89" s="88"/>
    </row>
    <row r="90" spans="2:43" ht="13.5">
      <c r="B90" s="1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19"/>
    </row>
    <row r="91" spans="2:48" s="1" customFormat="1" ht="30" customHeight="1">
      <c r="B91" s="27"/>
      <c r="C91" s="71" t="s">
        <v>84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47">
        <v>0</v>
      </c>
      <c r="AH91" s="247"/>
      <c r="AI91" s="247"/>
      <c r="AJ91" s="247"/>
      <c r="AK91" s="247"/>
      <c r="AL91" s="247"/>
      <c r="AM91" s="247"/>
      <c r="AN91" s="247">
        <v>0</v>
      </c>
      <c r="AO91" s="247"/>
      <c r="AP91" s="247"/>
      <c r="AQ91" s="29"/>
      <c r="AS91" s="67" t="s">
        <v>85</v>
      </c>
      <c r="AT91" s="68" t="s">
        <v>86</v>
      </c>
      <c r="AU91" s="68" t="s">
        <v>39</v>
      </c>
      <c r="AV91" s="69" t="s">
        <v>62</v>
      </c>
    </row>
    <row r="92" spans="2:48" s="1" customFormat="1" ht="10.9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9"/>
      <c r="AS92" s="89"/>
      <c r="AT92" s="47"/>
      <c r="AU92" s="47"/>
      <c r="AV92" s="49"/>
    </row>
    <row r="93" spans="2:43" s="1" customFormat="1" ht="30" customHeight="1">
      <c r="B93" s="27"/>
      <c r="C93" s="90" t="s">
        <v>87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256">
        <f>ROUND(AG88+AG89+AG91,2)</f>
        <v>0</v>
      </c>
      <c r="AH93" s="256"/>
      <c r="AI93" s="256"/>
      <c r="AJ93" s="256"/>
      <c r="AK93" s="256"/>
      <c r="AL93" s="256"/>
      <c r="AM93" s="256"/>
      <c r="AN93" s="256">
        <f>AN88+AN89+AN91</f>
        <v>0</v>
      </c>
      <c r="AO93" s="256"/>
      <c r="AP93" s="256"/>
      <c r="AQ93" s="29"/>
    </row>
    <row r="94" spans="2:43" s="1" customFormat="1" ht="6.95" customHeight="1"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2"/>
    </row>
  </sheetData>
  <sheetProtection algorithmName="SHA-512" hashValue="Dm93oLM684P+1Btx7O4p1UISdJJ8k/Vzu8yn8HOZVUdyLwJHdEw5IXI05WghRmQs3KmpE0+0utm34CZ4yxzlQA==" saltValue="AQQ6xWOPVEQxZp2IbuPX+A==" spinCount="100000" sheet="1" objects="1" scenarios="1"/>
  <mergeCells count="49">
    <mergeCell ref="D89:H89"/>
    <mergeCell ref="J89:AF89"/>
    <mergeCell ref="AG89:AM89"/>
    <mergeCell ref="AN89:AP89"/>
    <mergeCell ref="AG91:AM91"/>
    <mergeCell ref="AN91:AP91"/>
    <mergeCell ref="AG93:AM93"/>
    <mergeCell ref="AN93:AP93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1"/>
  <sheetViews>
    <sheetView showGridLines="0" tabSelected="1" workbookViewId="0" topLeftCell="A1">
      <pane ySplit="1" topLeftCell="A118" activePane="bottomLeft" state="frozen"/>
      <selection pane="bottomLeft" activeCell="AC124" sqref="AC124"/>
    </sheetView>
  </sheetViews>
  <sheetFormatPr defaultColWidth="9.33203125" defaultRowHeight="13.5"/>
  <cols>
    <col min="1" max="1" width="8.33203125" style="217" customWidth="1"/>
    <col min="2" max="2" width="1.66796875" style="217" customWidth="1"/>
    <col min="3" max="3" width="4.16015625" style="217" customWidth="1"/>
    <col min="4" max="4" width="4.33203125" style="217" customWidth="1"/>
    <col min="5" max="5" width="17.16015625" style="217" customWidth="1"/>
    <col min="6" max="7" width="11.16015625" style="217" customWidth="1"/>
    <col min="8" max="8" width="12.5" style="217" customWidth="1"/>
    <col min="9" max="9" width="7" style="217" customWidth="1"/>
    <col min="10" max="10" width="5.16015625" style="217" customWidth="1"/>
    <col min="11" max="11" width="11.5" style="217" customWidth="1"/>
    <col min="12" max="12" width="12" style="217" customWidth="1"/>
    <col min="13" max="14" width="6" style="217" customWidth="1"/>
    <col min="15" max="15" width="2" style="217" customWidth="1"/>
    <col min="16" max="16" width="12.5" style="217" customWidth="1"/>
    <col min="17" max="17" width="4.16015625" style="217" customWidth="1"/>
    <col min="18" max="18" width="1.66796875" style="217" customWidth="1"/>
    <col min="19" max="19" width="29.66015625" style="217" hidden="1" customWidth="1"/>
    <col min="20" max="20" width="16.33203125" style="217" hidden="1" customWidth="1"/>
    <col min="21" max="21" width="12.33203125" style="217" hidden="1" customWidth="1"/>
    <col min="22" max="22" width="16.33203125" style="217" hidden="1" customWidth="1"/>
    <col min="23" max="23" width="12.16015625" style="217" hidden="1" customWidth="1"/>
    <col min="24" max="24" width="15" style="217" hidden="1" customWidth="1"/>
    <col min="25" max="25" width="11" style="217" hidden="1" customWidth="1"/>
    <col min="26" max="26" width="15" style="217" hidden="1" customWidth="1"/>
    <col min="27" max="27" width="16.33203125" style="217" hidden="1" customWidth="1"/>
    <col min="28" max="28" width="11" style="217" customWidth="1"/>
    <col min="29" max="29" width="15" style="217" customWidth="1"/>
    <col min="30" max="30" width="16.33203125" style="217" customWidth="1"/>
    <col min="31" max="42" width="9.33203125" style="217" customWidth="1"/>
    <col min="43" max="64" width="9.33203125" style="217" hidden="1" customWidth="1"/>
    <col min="65" max="16384" width="9.33203125" style="217" customWidth="1"/>
  </cols>
  <sheetData>
    <row r="1" spans="1:65" ht="21.75" customHeight="1">
      <c r="A1" s="92"/>
      <c r="B1" s="7"/>
      <c r="C1" s="7"/>
      <c r="D1" s="8" t="s">
        <v>1</v>
      </c>
      <c r="E1" s="7"/>
      <c r="F1" s="9" t="s">
        <v>88</v>
      </c>
      <c r="G1" s="9"/>
      <c r="H1" s="336" t="s">
        <v>89</v>
      </c>
      <c r="I1" s="336"/>
      <c r="J1" s="336"/>
      <c r="K1" s="336"/>
      <c r="L1" s="9" t="s">
        <v>90</v>
      </c>
      <c r="M1" s="7"/>
      <c r="N1" s="7"/>
      <c r="O1" s="8" t="s">
        <v>91</v>
      </c>
      <c r="P1" s="7"/>
      <c r="Q1" s="7"/>
      <c r="R1" s="7"/>
      <c r="S1" s="9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</row>
    <row r="2" spans="3:45" ht="36.95" customHeight="1">
      <c r="C2" s="291" t="s">
        <v>7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S2" s="337"/>
      <c r="T2" s="337"/>
      <c r="U2" s="337"/>
      <c r="V2" s="337"/>
      <c r="W2" s="337"/>
      <c r="X2" s="337"/>
      <c r="Y2" s="337"/>
      <c r="Z2" s="337"/>
      <c r="AA2" s="337"/>
      <c r="AB2" s="337"/>
      <c r="AS2" s="96" t="s">
        <v>83</v>
      </c>
    </row>
    <row r="3" spans="2:45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AS3" s="96" t="s">
        <v>92</v>
      </c>
    </row>
    <row r="4" spans="2:45" ht="36.95" customHeight="1">
      <c r="B4" s="100"/>
      <c r="C4" s="293" t="s">
        <v>93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101"/>
      <c r="S4" s="226" t="s">
        <v>13</v>
      </c>
      <c r="AS4" s="96" t="s">
        <v>6</v>
      </c>
    </row>
    <row r="5" spans="2:18" ht="6.95" customHeight="1">
      <c r="B5" s="100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1"/>
    </row>
    <row r="6" spans="2:18" ht="25.35" customHeight="1">
      <c r="B6" s="100"/>
      <c r="C6" s="102"/>
      <c r="D6" s="219" t="s">
        <v>17</v>
      </c>
      <c r="E6" s="102"/>
      <c r="F6" s="295" t="str">
        <f>'Rekapitulace stavby'!K6</f>
        <v>Výstavba poradenského centra UJEP, č.p. 771, ul. Pasteurova - Mobiliář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102"/>
      <c r="R6" s="101"/>
    </row>
    <row r="7" spans="2:18" s="103" customFormat="1" ht="32.85" customHeight="1">
      <c r="B7" s="104"/>
      <c r="C7" s="220"/>
      <c r="D7" s="105" t="s">
        <v>94</v>
      </c>
      <c r="E7" s="220"/>
      <c r="F7" s="297" t="s">
        <v>95</v>
      </c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20"/>
      <c r="R7" s="106"/>
    </row>
    <row r="8" spans="2:18" s="103" customFormat="1" ht="14.45" customHeight="1">
      <c r="B8" s="104"/>
      <c r="C8" s="220"/>
      <c r="D8" s="219" t="s">
        <v>18</v>
      </c>
      <c r="E8" s="220"/>
      <c r="F8" s="221" t="s">
        <v>19</v>
      </c>
      <c r="G8" s="220"/>
      <c r="H8" s="220"/>
      <c r="I8" s="220"/>
      <c r="J8" s="220"/>
      <c r="K8" s="220"/>
      <c r="L8" s="220"/>
      <c r="M8" s="219" t="s">
        <v>20</v>
      </c>
      <c r="N8" s="220"/>
      <c r="O8" s="221" t="s">
        <v>5</v>
      </c>
      <c r="P8" s="220"/>
      <c r="Q8" s="220"/>
      <c r="R8" s="106"/>
    </row>
    <row r="9" spans="2:18" s="103" customFormat="1" ht="14.45" customHeight="1">
      <c r="B9" s="104"/>
      <c r="C9" s="220"/>
      <c r="D9" s="219" t="s">
        <v>21</v>
      </c>
      <c r="E9" s="220"/>
      <c r="F9" s="221" t="s">
        <v>22</v>
      </c>
      <c r="G9" s="220"/>
      <c r="H9" s="220"/>
      <c r="I9" s="220"/>
      <c r="J9" s="220"/>
      <c r="K9" s="220"/>
      <c r="L9" s="220"/>
      <c r="M9" s="219" t="s">
        <v>23</v>
      </c>
      <c r="N9" s="220"/>
      <c r="O9" s="299"/>
      <c r="P9" s="299"/>
      <c r="Q9" s="220"/>
      <c r="R9" s="106"/>
    </row>
    <row r="10" spans="2:18" s="103" customFormat="1" ht="10.9" customHeight="1">
      <c r="B10" s="104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106"/>
    </row>
    <row r="11" spans="2:18" s="103" customFormat="1" ht="14.45" customHeight="1">
      <c r="B11" s="104"/>
      <c r="C11" s="220"/>
      <c r="D11" s="219" t="s">
        <v>24</v>
      </c>
      <c r="E11" s="220"/>
      <c r="F11" s="220"/>
      <c r="G11" s="220"/>
      <c r="H11" s="220"/>
      <c r="I11" s="220"/>
      <c r="J11" s="220"/>
      <c r="K11" s="220"/>
      <c r="L11" s="220"/>
      <c r="M11" s="219" t="s">
        <v>25</v>
      </c>
      <c r="N11" s="220"/>
      <c r="O11" s="300" t="s">
        <v>26</v>
      </c>
      <c r="P11" s="300"/>
      <c r="Q11" s="220"/>
      <c r="R11" s="106"/>
    </row>
    <row r="12" spans="2:18" s="103" customFormat="1" ht="18" customHeight="1">
      <c r="B12" s="104"/>
      <c r="C12" s="220"/>
      <c r="D12" s="220"/>
      <c r="E12" s="221" t="s">
        <v>27</v>
      </c>
      <c r="F12" s="220"/>
      <c r="G12" s="220"/>
      <c r="H12" s="220"/>
      <c r="I12" s="220"/>
      <c r="J12" s="220"/>
      <c r="K12" s="220"/>
      <c r="L12" s="220"/>
      <c r="M12" s="219" t="s">
        <v>28</v>
      </c>
      <c r="N12" s="220"/>
      <c r="O12" s="300" t="s">
        <v>29</v>
      </c>
      <c r="P12" s="300"/>
      <c r="Q12" s="220"/>
      <c r="R12" s="106"/>
    </row>
    <row r="13" spans="2:18" s="103" customFormat="1" ht="6.95" customHeight="1">
      <c r="B13" s="104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106"/>
    </row>
    <row r="14" spans="2:18" s="103" customFormat="1" ht="14.45" customHeight="1">
      <c r="B14" s="104"/>
      <c r="C14" s="220"/>
      <c r="D14" s="219" t="s">
        <v>30</v>
      </c>
      <c r="E14" s="220"/>
      <c r="F14" s="220"/>
      <c r="G14" s="220"/>
      <c r="H14" s="220"/>
      <c r="I14" s="220"/>
      <c r="J14" s="220"/>
      <c r="K14" s="220"/>
      <c r="L14" s="220"/>
      <c r="M14" s="219" t="s">
        <v>25</v>
      </c>
      <c r="N14" s="220"/>
      <c r="O14" s="300" t="str">
        <f>IF('Rekapitulace stavby'!AN13="","",'Rekapitulace stavby'!AN13)</f>
        <v/>
      </c>
      <c r="P14" s="300"/>
      <c r="Q14" s="220"/>
      <c r="R14" s="106"/>
    </row>
    <row r="15" spans="2:18" s="103" customFormat="1" ht="18" customHeight="1">
      <c r="B15" s="104"/>
      <c r="C15" s="220"/>
      <c r="D15" s="220"/>
      <c r="E15" s="221" t="str">
        <f>IF('Rekapitulace stavby'!E14="","",'Rekapitulace stavby'!E14)</f>
        <v xml:space="preserve"> </v>
      </c>
      <c r="F15" s="220"/>
      <c r="G15" s="220"/>
      <c r="H15" s="220"/>
      <c r="I15" s="220"/>
      <c r="J15" s="220"/>
      <c r="K15" s="220"/>
      <c r="L15" s="220"/>
      <c r="M15" s="219" t="s">
        <v>28</v>
      </c>
      <c r="N15" s="220"/>
      <c r="O15" s="300" t="str">
        <f>IF('Rekapitulace stavby'!AN14="","",'Rekapitulace stavby'!AN14)</f>
        <v/>
      </c>
      <c r="P15" s="300"/>
      <c r="Q15" s="220"/>
      <c r="R15" s="106"/>
    </row>
    <row r="16" spans="2:18" s="103" customFormat="1" ht="6.95" customHeight="1">
      <c r="B16" s="104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106"/>
    </row>
    <row r="17" spans="2:18" s="103" customFormat="1" ht="14.45" customHeight="1">
      <c r="B17" s="104"/>
      <c r="C17" s="220"/>
      <c r="D17" s="219" t="s">
        <v>32</v>
      </c>
      <c r="E17" s="220"/>
      <c r="F17" s="220"/>
      <c r="G17" s="220"/>
      <c r="H17" s="220"/>
      <c r="I17" s="220"/>
      <c r="J17" s="220"/>
      <c r="K17" s="220"/>
      <c r="L17" s="220"/>
      <c r="M17" s="219" t="s">
        <v>25</v>
      </c>
      <c r="N17" s="220"/>
      <c r="O17" s="300"/>
      <c r="P17" s="300"/>
      <c r="Q17" s="220"/>
      <c r="R17" s="106"/>
    </row>
    <row r="18" spans="2:18" s="103" customFormat="1" ht="18" customHeight="1">
      <c r="B18" s="104"/>
      <c r="C18" s="220"/>
      <c r="D18" s="220"/>
      <c r="E18" s="221"/>
      <c r="F18" s="220"/>
      <c r="G18" s="220"/>
      <c r="H18" s="220"/>
      <c r="I18" s="220"/>
      <c r="J18" s="220"/>
      <c r="K18" s="220"/>
      <c r="L18" s="220"/>
      <c r="M18" s="219" t="s">
        <v>28</v>
      </c>
      <c r="N18" s="220"/>
      <c r="O18" s="300"/>
      <c r="P18" s="300"/>
      <c r="Q18" s="220"/>
      <c r="R18" s="106"/>
    </row>
    <row r="19" spans="2:18" s="103" customFormat="1" ht="6.95" customHeight="1">
      <c r="B19" s="104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106"/>
    </row>
    <row r="20" spans="2:18" s="103" customFormat="1" ht="14.45" customHeight="1">
      <c r="B20" s="104"/>
      <c r="C20" s="220"/>
      <c r="D20" s="219" t="s">
        <v>34</v>
      </c>
      <c r="E20" s="220"/>
      <c r="F20" s="220"/>
      <c r="G20" s="220"/>
      <c r="H20" s="220"/>
      <c r="I20" s="220"/>
      <c r="J20" s="220"/>
      <c r="K20" s="220"/>
      <c r="L20" s="220"/>
      <c r="M20" s="219" t="s">
        <v>25</v>
      </c>
      <c r="N20" s="220"/>
      <c r="O20" s="300"/>
      <c r="P20" s="300"/>
      <c r="Q20" s="220"/>
      <c r="R20" s="106"/>
    </row>
    <row r="21" spans="2:18" s="103" customFormat="1" ht="18" customHeight="1">
      <c r="B21" s="104"/>
      <c r="C21" s="220"/>
      <c r="D21" s="220"/>
      <c r="E21" s="221"/>
      <c r="F21" s="220"/>
      <c r="G21" s="220"/>
      <c r="H21" s="220"/>
      <c r="I21" s="220"/>
      <c r="J21" s="220"/>
      <c r="K21" s="220"/>
      <c r="L21" s="220"/>
      <c r="M21" s="219" t="s">
        <v>28</v>
      </c>
      <c r="N21" s="220"/>
      <c r="O21" s="300"/>
      <c r="P21" s="300"/>
      <c r="Q21" s="220"/>
      <c r="R21" s="106"/>
    </row>
    <row r="22" spans="2:18" s="103" customFormat="1" ht="6.95" customHeight="1">
      <c r="B22" s="104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106"/>
    </row>
    <row r="23" spans="2:18" s="103" customFormat="1" ht="14.45" customHeight="1">
      <c r="B23" s="104"/>
      <c r="C23" s="220"/>
      <c r="D23" s="219" t="s">
        <v>35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106"/>
    </row>
    <row r="24" spans="2:18" s="103" customFormat="1" ht="28.5" customHeight="1">
      <c r="B24" s="104"/>
      <c r="C24" s="220"/>
      <c r="D24" s="220"/>
      <c r="E24" s="301"/>
      <c r="F24" s="301"/>
      <c r="G24" s="301"/>
      <c r="H24" s="301"/>
      <c r="I24" s="301"/>
      <c r="J24" s="301"/>
      <c r="K24" s="301"/>
      <c r="L24" s="301"/>
      <c r="M24" s="220"/>
      <c r="N24" s="220"/>
      <c r="O24" s="220"/>
      <c r="P24" s="220"/>
      <c r="Q24" s="220"/>
      <c r="R24" s="106"/>
    </row>
    <row r="25" spans="2:18" s="103" customFormat="1" ht="6.95" customHeight="1">
      <c r="B25" s="104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106"/>
    </row>
    <row r="26" spans="2:18" s="103" customFormat="1" ht="6.95" customHeight="1">
      <c r="B26" s="104"/>
      <c r="C26" s="220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20"/>
      <c r="R26" s="106"/>
    </row>
    <row r="27" spans="2:18" s="103" customFormat="1" ht="14.45" customHeight="1">
      <c r="B27" s="104"/>
      <c r="C27" s="220"/>
      <c r="D27" s="107" t="s">
        <v>96</v>
      </c>
      <c r="E27" s="220"/>
      <c r="F27" s="220"/>
      <c r="G27" s="220"/>
      <c r="H27" s="220"/>
      <c r="I27" s="220"/>
      <c r="J27" s="220"/>
      <c r="K27" s="220"/>
      <c r="L27" s="220"/>
      <c r="M27" s="302">
        <f>N88</f>
        <v>0</v>
      </c>
      <c r="N27" s="302"/>
      <c r="O27" s="302"/>
      <c r="P27" s="302"/>
      <c r="Q27" s="220"/>
      <c r="R27" s="106"/>
    </row>
    <row r="28" spans="2:18" s="103" customFormat="1" ht="14.45" customHeight="1">
      <c r="B28" s="104"/>
      <c r="C28" s="220"/>
      <c r="D28" s="108" t="s">
        <v>97</v>
      </c>
      <c r="E28" s="220"/>
      <c r="F28" s="220"/>
      <c r="G28" s="220"/>
      <c r="H28" s="220"/>
      <c r="I28" s="220"/>
      <c r="J28" s="220"/>
      <c r="K28" s="220"/>
      <c r="L28" s="220"/>
      <c r="M28" s="302">
        <f>N96</f>
        <v>0</v>
      </c>
      <c r="N28" s="302"/>
      <c r="O28" s="302"/>
      <c r="P28" s="302"/>
      <c r="Q28" s="220"/>
      <c r="R28" s="106"/>
    </row>
    <row r="29" spans="2:18" s="103" customFormat="1" ht="6.95" customHeight="1">
      <c r="B29" s="104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106"/>
    </row>
    <row r="30" spans="2:18" s="103" customFormat="1" ht="25.35" customHeight="1">
      <c r="B30" s="104"/>
      <c r="C30" s="220"/>
      <c r="D30" s="109" t="s">
        <v>38</v>
      </c>
      <c r="E30" s="220"/>
      <c r="F30" s="220"/>
      <c r="G30" s="220"/>
      <c r="H30" s="220"/>
      <c r="I30" s="220"/>
      <c r="J30" s="220"/>
      <c r="K30" s="220"/>
      <c r="L30" s="220"/>
      <c r="M30" s="303">
        <f>ROUND(M27+M28,2)</f>
        <v>0</v>
      </c>
      <c r="N30" s="298"/>
      <c r="O30" s="298"/>
      <c r="P30" s="298"/>
      <c r="Q30" s="220"/>
      <c r="R30" s="106"/>
    </row>
    <row r="31" spans="2:18" s="103" customFormat="1" ht="6.95" customHeight="1">
      <c r="B31" s="104"/>
      <c r="C31" s="220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20"/>
      <c r="R31" s="106"/>
    </row>
    <row r="32" spans="2:18" s="103" customFormat="1" ht="14.45" customHeight="1">
      <c r="B32" s="104"/>
      <c r="C32" s="220"/>
      <c r="D32" s="110" t="s">
        <v>39</v>
      </c>
      <c r="E32" s="110" t="s">
        <v>40</v>
      </c>
      <c r="F32" s="111">
        <v>0.21</v>
      </c>
      <c r="G32" s="112" t="s">
        <v>41</v>
      </c>
      <c r="H32" s="304">
        <f>N88</f>
        <v>0</v>
      </c>
      <c r="I32" s="298"/>
      <c r="J32" s="298"/>
      <c r="K32" s="220"/>
      <c r="L32" s="220"/>
      <c r="M32" s="304">
        <f>H32*F32</f>
        <v>0</v>
      </c>
      <c r="N32" s="298"/>
      <c r="O32" s="298"/>
      <c r="P32" s="298"/>
      <c r="Q32" s="220"/>
      <c r="R32" s="106"/>
    </row>
    <row r="33" spans="2:18" s="103" customFormat="1" ht="14.45" customHeight="1">
      <c r="B33" s="104"/>
      <c r="C33" s="220"/>
      <c r="D33" s="220"/>
      <c r="E33" s="110" t="s">
        <v>42</v>
      </c>
      <c r="F33" s="111">
        <v>0.15</v>
      </c>
      <c r="G33" s="112" t="s">
        <v>41</v>
      </c>
      <c r="H33" s="304">
        <f>ROUND((SUM(BE96:BE97)+SUM(BE115:BE190)),2)</f>
        <v>0</v>
      </c>
      <c r="I33" s="298"/>
      <c r="J33" s="298"/>
      <c r="K33" s="220"/>
      <c r="L33" s="220"/>
      <c r="M33" s="304">
        <f>ROUND(ROUND((SUM(BE96:BE97)+SUM(BE115:BE190)),2)*F33,2)</f>
        <v>0</v>
      </c>
      <c r="N33" s="298"/>
      <c r="O33" s="298"/>
      <c r="P33" s="298"/>
      <c r="Q33" s="220"/>
      <c r="R33" s="106"/>
    </row>
    <row r="34" spans="2:18" s="103" customFormat="1" ht="14.45" customHeight="1">
      <c r="B34" s="104"/>
      <c r="C34" s="220"/>
      <c r="D34" s="220"/>
      <c r="E34" s="110" t="s">
        <v>43</v>
      </c>
      <c r="F34" s="111">
        <v>0.21</v>
      </c>
      <c r="G34" s="112" t="s">
        <v>41</v>
      </c>
      <c r="H34" s="304">
        <f>ROUND((SUM(BF96:BF97)+SUM(BF115:BF190)),2)</f>
        <v>0</v>
      </c>
      <c r="I34" s="298"/>
      <c r="J34" s="298"/>
      <c r="K34" s="220"/>
      <c r="L34" s="220"/>
      <c r="M34" s="304">
        <v>0</v>
      </c>
      <c r="N34" s="298"/>
      <c r="O34" s="298"/>
      <c r="P34" s="298"/>
      <c r="Q34" s="220"/>
      <c r="R34" s="106"/>
    </row>
    <row r="35" spans="2:18" s="103" customFormat="1" ht="14.45" customHeight="1">
      <c r="B35" s="104"/>
      <c r="C35" s="220"/>
      <c r="D35" s="220"/>
      <c r="E35" s="110" t="s">
        <v>44</v>
      </c>
      <c r="F35" s="111">
        <v>0.15</v>
      </c>
      <c r="G35" s="112" t="s">
        <v>41</v>
      </c>
      <c r="H35" s="304">
        <f>ROUND((SUM(BG96:BG97)+SUM(BG115:BG190)),2)</f>
        <v>0</v>
      </c>
      <c r="I35" s="298"/>
      <c r="J35" s="298"/>
      <c r="K35" s="220"/>
      <c r="L35" s="220"/>
      <c r="M35" s="304">
        <v>0</v>
      </c>
      <c r="N35" s="298"/>
      <c r="O35" s="298"/>
      <c r="P35" s="298"/>
      <c r="Q35" s="220"/>
      <c r="R35" s="106"/>
    </row>
    <row r="36" spans="2:18" s="103" customFormat="1" ht="14.45" customHeight="1">
      <c r="B36" s="104"/>
      <c r="C36" s="220"/>
      <c r="D36" s="220"/>
      <c r="E36" s="110" t="s">
        <v>45</v>
      </c>
      <c r="F36" s="111">
        <v>0</v>
      </c>
      <c r="G36" s="112" t="s">
        <v>41</v>
      </c>
      <c r="H36" s="304">
        <f>ROUND((SUM(BH96:BH97)+SUM(BH115:BH190)),2)</f>
        <v>0</v>
      </c>
      <c r="I36" s="298"/>
      <c r="J36" s="298"/>
      <c r="K36" s="220"/>
      <c r="L36" s="220"/>
      <c r="M36" s="304">
        <v>0</v>
      </c>
      <c r="N36" s="298"/>
      <c r="O36" s="298"/>
      <c r="P36" s="298"/>
      <c r="Q36" s="220"/>
      <c r="R36" s="106"/>
    </row>
    <row r="37" spans="2:18" s="103" customFormat="1" ht="6.95" customHeight="1">
      <c r="B37" s="104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106"/>
    </row>
    <row r="38" spans="2:18" s="103" customFormat="1" ht="25.35" customHeight="1">
      <c r="B38" s="104"/>
      <c r="C38" s="225"/>
      <c r="D38" s="113" t="s">
        <v>46</v>
      </c>
      <c r="E38" s="114"/>
      <c r="F38" s="114"/>
      <c r="G38" s="115" t="s">
        <v>47</v>
      </c>
      <c r="H38" s="116" t="s">
        <v>48</v>
      </c>
      <c r="I38" s="114"/>
      <c r="J38" s="114"/>
      <c r="K38" s="114"/>
      <c r="L38" s="305">
        <f>SUM(M30:M36)</f>
        <v>0</v>
      </c>
      <c r="M38" s="305"/>
      <c r="N38" s="305"/>
      <c r="O38" s="305"/>
      <c r="P38" s="306"/>
      <c r="Q38" s="225"/>
      <c r="R38" s="106"/>
    </row>
    <row r="39" spans="2:18" s="103" customFormat="1" ht="14.45" customHeight="1">
      <c r="B39" s="104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106"/>
    </row>
    <row r="40" spans="2:18" s="103" customFormat="1" ht="14.45" customHeight="1">
      <c r="B40" s="104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106"/>
    </row>
    <row r="41" spans="2:18" ht="13.5">
      <c r="B41" s="100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1"/>
    </row>
    <row r="42" spans="2:18" ht="13.5">
      <c r="B42" s="100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1"/>
    </row>
    <row r="43" spans="2:18" ht="13.5">
      <c r="B43" s="100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1"/>
    </row>
    <row r="44" spans="2:18" ht="13.5">
      <c r="B44" s="100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1"/>
    </row>
    <row r="45" spans="2:18" ht="13.5">
      <c r="B45" s="100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1"/>
    </row>
    <row r="46" spans="2:18" ht="13.5">
      <c r="B46" s="100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1"/>
    </row>
    <row r="47" spans="2:18" ht="13.5">
      <c r="B47" s="100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1"/>
    </row>
    <row r="48" spans="2:18" ht="13.5">
      <c r="B48" s="10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1"/>
    </row>
    <row r="49" spans="2:18" ht="13.5">
      <c r="B49" s="100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1"/>
    </row>
    <row r="50" spans="2:18" s="103" customFormat="1" ht="15">
      <c r="B50" s="104"/>
      <c r="C50" s="220"/>
      <c r="D50" s="117" t="s">
        <v>49</v>
      </c>
      <c r="E50" s="218"/>
      <c r="F50" s="218"/>
      <c r="G50" s="218"/>
      <c r="H50" s="118"/>
      <c r="I50" s="220"/>
      <c r="J50" s="117" t="s">
        <v>50</v>
      </c>
      <c r="K50" s="218"/>
      <c r="L50" s="218"/>
      <c r="M50" s="218"/>
      <c r="N50" s="218"/>
      <c r="O50" s="218"/>
      <c r="P50" s="118"/>
      <c r="Q50" s="220"/>
      <c r="R50" s="106"/>
    </row>
    <row r="51" spans="2:18" ht="13.5">
      <c r="B51" s="100"/>
      <c r="C51" s="102"/>
      <c r="D51" s="119"/>
      <c r="E51" s="102"/>
      <c r="F51" s="102"/>
      <c r="G51" s="102"/>
      <c r="H51" s="120"/>
      <c r="I51" s="102"/>
      <c r="J51" s="119"/>
      <c r="K51" s="102"/>
      <c r="L51" s="102"/>
      <c r="M51" s="102"/>
      <c r="N51" s="102"/>
      <c r="O51" s="102"/>
      <c r="P51" s="120"/>
      <c r="Q51" s="102"/>
      <c r="R51" s="101"/>
    </row>
    <row r="52" spans="2:18" ht="13.5">
      <c r="B52" s="100"/>
      <c r="C52" s="102"/>
      <c r="D52" s="119"/>
      <c r="E52" s="102"/>
      <c r="F52" s="102"/>
      <c r="G52" s="102"/>
      <c r="H52" s="120"/>
      <c r="I52" s="102"/>
      <c r="J52" s="119"/>
      <c r="K52" s="102"/>
      <c r="L52" s="102"/>
      <c r="M52" s="102"/>
      <c r="N52" s="102"/>
      <c r="O52" s="102"/>
      <c r="P52" s="120"/>
      <c r="Q52" s="102"/>
      <c r="R52" s="101"/>
    </row>
    <row r="53" spans="2:18" ht="13.5">
      <c r="B53" s="100"/>
      <c r="C53" s="102"/>
      <c r="D53" s="119"/>
      <c r="E53" s="102"/>
      <c r="F53" s="102"/>
      <c r="G53" s="102"/>
      <c r="H53" s="120"/>
      <c r="I53" s="102"/>
      <c r="J53" s="119"/>
      <c r="K53" s="102"/>
      <c r="L53" s="102"/>
      <c r="M53" s="102"/>
      <c r="N53" s="102"/>
      <c r="O53" s="102"/>
      <c r="P53" s="120"/>
      <c r="Q53" s="102"/>
      <c r="R53" s="101"/>
    </row>
    <row r="54" spans="2:18" ht="13.5">
      <c r="B54" s="100"/>
      <c r="C54" s="102"/>
      <c r="D54" s="119"/>
      <c r="E54" s="102"/>
      <c r="F54" s="102"/>
      <c r="G54" s="102"/>
      <c r="H54" s="120"/>
      <c r="I54" s="102"/>
      <c r="J54" s="119"/>
      <c r="K54" s="102"/>
      <c r="L54" s="102"/>
      <c r="M54" s="102"/>
      <c r="N54" s="102"/>
      <c r="O54" s="102"/>
      <c r="P54" s="120"/>
      <c r="Q54" s="102"/>
      <c r="R54" s="101"/>
    </row>
    <row r="55" spans="2:18" ht="13.5">
      <c r="B55" s="100"/>
      <c r="C55" s="102"/>
      <c r="D55" s="119"/>
      <c r="E55" s="102"/>
      <c r="F55" s="102"/>
      <c r="G55" s="102"/>
      <c r="H55" s="120"/>
      <c r="I55" s="102"/>
      <c r="J55" s="119"/>
      <c r="K55" s="102"/>
      <c r="L55" s="102"/>
      <c r="M55" s="102"/>
      <c r="N55" s="102"/>
      <c r="O55" s="102"/>
      <c r="P55" s="120"/>
      <c r="Q55" s="102"/>
      <c r="R55" s="101"/>
    </row>
    <row r="56" spans="2:18" ht="13.5">
      <c r="B56" s="100"/>
      <c r="C56" s="102"/>
      <c r="D56" s="119"/>
      <c r="E56" s="102"/>
      <c r="F56" s="102"/>
      <c r="G56" s="102"/>
      <c r="H56" s="120"/>
      <c r="I56" s="102"/>
      <c r="J56" s="119"/>
      <c r="K56" s="102"/>
      <c r="L56" s="102"/>
      <c r="M56" s="102"/>
      <c r="N56" s="102"/>
      <c r="O56" s="102"/>
      <c r="P56" s="120"/>
      <c r="Q56" s="102"/>
      <c r="R56" s="101"/>
    </row>
    <row r="57" spans="2:18" ht="13.5">
      <c r="B57" s="100"/>
      <c r="C57" s="102"/>
      <c r="D57" s="119"/>
      <c r="E57" s="102"/>
      <c r="F57" s="102"/>
      <c r="G57" s="102"/>
      <c r="H57" s="120"/>
      <c r="I57" s="102"/>
      <c r="J57" s="119"/>
      <c r="K57" s="102"/>
      <c r="L57" s="102"/>
      <c r="M57" s="102"/>
      <c r="N57" s="102"/>
      <c r="O57" s="102"/>
      <c r="P57" s="120"/>
      <c r="Q57" s="102"/>
      <c r="R57" s="101"/>
    </row>
    <row r="58" spans="2:18" ht="13.5">
      <c r="B58" s="100"/>
      <c r="C58" s="102"/>
      <c r="D58" s="119"/>
      <c r="E58" s="102"/>
      <c r="F58" s="102"/>
      <c r="G58" s="102"/>
      <c r="H58" s="120"/>
      <c r="I58" s="102"/>
      <c r="J58" s="119"/>
      <c r="K58" s="102"/>
      <c r="L58" s="102"/>
      <c r="M58" s="102"/>
      <c r="N58" s="102"/>
      <c r="O58" s="102"/>
      <c r="P58" s="120"/>
      <c r="Q58" s="102"/>
      <c r="R58" s="101"/>
    </row>
    <row r="59" spans="2:18" s="103" customFormat="1" ht="15">
      <c r="B59" s="104"/>
      <c r="C59" s="220"/>
      <c r="D59" s="121" t="s">
        <v>51</v>
      </c>
      <c r="E59" s="122"/>
      <c r="F59" s="122"/>
      <c r="G59" s="123" t="s">
        <v>52</v>
      </c>
      <c r="H59" s="124"/>
      <c r="I59" s="220"/>
      <c r="J59" s="121" t="s">
        <v>51</v>
      </c>
      <c r="K59" s="122"/>
      <c r="L59" s="122"/>
      <c r="M59" s="122"/>
      <c r="N59" s="123" t="s">
        <v>52</v>
      </c>
      <c r="O59" s="122"/>
      <c r="P59" s="124"/>
      <c r="Q59" s="220"/>
      <c r="R59" s="106"/>
    </row>
    <row r="60" spans="2:18" ht="13.5">
      <c r="B60" s="100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1"/>
    </row>
    <row r="61" spans="2:18" s="103" customFormat="1" ht="15">
      <c r="B61" s="104"/>
      <c r="C61" s="220"/>
      <c r="D61" s="117" t="s">
        <v>53</v>
      </c>
      <c r="E61" s="218"/>
      <c r="F61" s="218"/>
      <c r="G61" s="218"/>
      <c r="H61" s="118"/>
      <c r="I61" s="220"/>
      <c r="J61" s="117" t="s">
        <v>54</v>
      </c>
      <c r="K61" s="218"/>
      <c r="L61" s="218"/>
      <c r="M61" s="218"/>
      <c r="N61" s="218"/>
      <c r="O61" s="218"/>
      <c r="P61" s="118"/>
      <c r="Q61" s="220"/>
      <c r="R61" s="106"/>
    </row>
    <row r="62" spans="2:18" ht="13.5">
      <c r="B62" s="100"/>
      <c r="C62" s="102"/>
      <c r="D62" s="119"/>
      <c r="E62" s="102"/>
      <c r="F62" s="102"/>
      <c r="G62" s="102"/>
      <c r="H62" s="120"/>
      <c r="I62" s="102"/>
      <c r="J62" s="119"/>
      <c r="K62" s="102"/>
      <c r="L62" s="102"/>
      <c r="M62" s="102"/>
      <c r="N62" s="102"/>
      <c r="O62" s="102"/>
      <c r="P62" s="120"/>
      <c r="Q62" s="102"/>
      <c r="R62" s="101"/>
    </row>
    <row r="63" spans="2:18" ht="13.5">
      <c r="B63" s="100"/>
      <c r="C63" s="102"/>
      <c r="D63" s="119"/>
      <c r="E63" s="102"/>
      <c r="F63" s="102"/>
      <c r="G63" s="102"/>
      <c r="H63" s="120"/>
      <c r="I63" s="102"/>
      <c r="J63" s="119"/>
      <c r="K63" s="102"/>
      <c r="L63" s="102"/>
      <c r="M63" s="102"/>
      <c r="N63" s="102"/>
      <c r="O63" s="102"/>
      <c r="P63" s="120"/>
      <c r="Q63" s="102"/>
      <c r="R63" s="101"/>
    </row>
    <row r="64" spans="2:18" ht="13.5">
      <c r="B64" s="100"/>
      <c r="C64" s="102"/>
      <c r="D64" s="119"/>
      <c r="E64" s="102"/>
      <c r="F64" s="102"/>
      <c r="G64" s="102"/>
      <c r="H64" s="120"/>
      <c r="I64" s="102"/>
      <c r="J64" s="119"/>
      <c r="K64" s="102"/>
      <c r="L64" s="102"/>
      <c r="M64" s="102"/>
      <c r="N64" s="102"/>
      <c r="O64" s="102"/>
      <c r="P64" s="120"/>
      <c r="Q64" s="102"/>
      <c r="R64" s="101"/>
    </row>
    <row r="65" spans="2:18" ht="13.5">
      <c r="B65" s="100"/>
      <c r="C65" s="102"/>
      <c r="D65" s="119"/>
      <c r="E65" s="102"/>
      <c r="F65" s="102"/>
      <c r="G65" s="102"/>
      <c r="H65" s="120"/>
      <c r="I65" s="102"/>
      <c r="J65" s="119"/>
      <c r="K65" s="102"/>
      <c r="L65" s="102"/>
      <c r="M65" s="102"/>
      <c r="N65" s="102"/>
      <c r="O65" s="102"/>
      <c r="P65" s="120"/>
      <c r="Q65" s="102"/>
      <c r="R65" s="101"/>
    </row>
    <row r="66" spans="2:18" ht="13.5">
      <c r="B66" s="100"/>
      <c r="C66" s="102"/>
      <c r="D66" s="119"/>
      <c r="E66" s="102"/>
      <c r="F66" s="102"/>
      <c r="G66" s="102"/>
      <c r="H66" s="120"/>
      <c r="I66" s="102"/>
      <c r="J66" s="119"/>
      <c r="K66" s="102"/>
      <c r="L66" s="102"/>
      <c r="M66" s="102"/>
      <c r="N66" s="102"/>
      <c r="O66" s="102"/>
      <c r="P66" s="120"/>
      <c r="Q66" s="102"/>
      <c r="R66" s="101"/>
    </row>
    <row r="67" spans="2:18" ht="13.5">
      <c r="B67" s="100"/>
      <c r="C67" s="102"/>
      <c r="D67" s="119"/>
      <c r="E67" s="102"/>
      <c r="F67" s="102"/>
      <c r="G67" s="102"/>
      <c r="H67" s="120"/>
      <c r="I67" s="102"/>
      <c r="J67" s="119"/>
      <c r="K67" s="102"/>
      <c r="L67" s="102"/>
      <c r="M67" s="102"/>
      <c r="N67" s="102"/>
      <c r="O67" s="102"/>
      <c r="P67" s="120"/>
      <c r="Q67" s="102"/>
      <c r="R67" s="101"/>
    </row>
    <row r="68" spans="2:18" ht="13.5">
      <c r="B68" s="100"/>
      <c r="C68" s="102"/>
      <c r="D68" s="119"/>
      <c r="E68" s="102"/>
      <c r="F68" s="102"/>
      <c r="G68" s="102"/>
      <c r="H68" s="120"/>
      <c r="I68" s="102"/>
      <c r="J68" s="119"/>
      <c r="K68" s="102"/>
      <c r="L68" s="102"/>
      <c r="M68" s="102"/>
      <c r="N68" s="102"/>
      <c r="O68" s="102"/>
      <c r="P68" s="120"/>
      <c r="Q68" s="102"/>
      <c r="R68" s="101"/>
    </row>
    <row r="69" spans="2:18" ht="13.5">
      <c r="B69" s="100"/>
      <c r="C69" s="102"/>
      <c r="D69" s="119"/>
      <c r="E69" s="102"/>
      <c r="F69" s="102"/>
      <c r="G69" s="102"/>
      <c r="H69" s="120"/>
      <c r="I69" s="102"/>
      <c r="J69" s="119"/>
      <c r="K69" s="102"/>
      <c r="L69" s="102"/>
      <c r="M69" s="102"/>
      <c r="N69" s="102"/>
      <c r="O69" s="102"/>
      <c r="P69" s="120"/>
      <c r="Q69" s="102"/>
      <c r="R69" s="101"/>
    </row>
    <row r="70" spans="2:18" s="103" customFormat="1" ht="15">
      <c r="B70" s="104"/>
      <c r="C70" s="220"/>
      <c r="D70" s="121" t="s">
        <v>51</v>
      </c>
      <c r="E70" s="122"/>
      <c r="F70" s="122"/>
      <c r="G70" s="123" t="s">
        <v>52</v>
      </c>
      <c r="H70" s="124"/>
      <c r="I70" s="220"/>
      <c r="J70" s="121" t="s">
        <v>51</v>
      </c>
      <c r="K70" s="122"/>
      <c r="L70" s="122"/>
      <c r="M70" s="122"/>
      <c r="N70" s="123" t="s">
        <v>52</v>
      </c>
      <c r="O70" s="122"/>
      <c r="P70" s="124"/>
      <c r="Q70" s="220"/>
      <c r="R70" s="106"/>
    </row>
    <row r="71" spans="2:18" s="103" customFormat="1" ht="14.45" customHeight="1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7"/>
    </row>
    <row r="75" spans="2:18" s="103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18" s="103" customFormat="1" ht="36.95" customHeight="1">
      <c r="B76" s="104"/>
      <c r="C76" s="293" t="s">
        <v>98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106"/>
    </row>
    <row r="77" spans="2:18" s="103" customFormat="1" ht="6.95" customHeight="1">
      <c r="B77" s="104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106"/>
    </row>
    <row r="78" spans="2:18" s="103" customFormat="1" ht="30" customHeight="1">
      <c r="B78" s="104"/>
      <c r="C78" s="219" t="s">
        <v>17</v>
      </c>
      <c r="D78" s="220"/>
      <c r="E78" s="220"/>
      <c r="F78" s="295" t="str">
        <f>F6</f>
        <v>Výstavba poradenského centra UJEP, č.p. 771, ul. Pasteurova - Mobiliář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20"/>
      <c r="R78" s="106"/>
    </row>
    <row r="79" spans="2:18" s="103" customFormat="1" ht="36.95" customHeight="1">
      <c r="B79" s="104"/>
      <c r="C79" s="131" t="s">
        <v>94</v>
      </c>
      <c r="D79" s="220"/>
      <c r="E79" s="220"/>
      <c r="F79" s="313" t="str">
        <f>F7</f>
        <v>VM-001 - Vnitřní mobiliář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20"/>
      <c r="R79" s="106"/>
    </row>
    <row r="80" spans="2:18" s="103" customFormat="1" ht="6.95" customHeight="1">
      <c r="B80" s="104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106"/>
    </row>
    <row r="81" spans="2:18" s="103" customFormat="1" ht="18" customHeight="1">
      <c r="B81" s="104"/>
      <c r="C81" s="219" t="s">
        <v>21</v>
      </c>
      <c r="D81" s="220"/>
      <c r="E81" s="220"/>
      <c r="F81" s="221" t="str">
        <f>F9</f>
        <v>Ústí nad Labem</v>
      </c>
      <c r="G81" s="220"/>
      <c r="H81" s="220"/>
      <c r="I81" s="220"/>
      <c r="J81" s="220"/>
      <c r="K81" s="219" t="s">
        <v>23</v>
      </c>
      <c r="L81" s="220"/>
      <c r="M81" s="299"/>
      <c r="N81" s="299"/>
      <c r="O81" s="299"/>
      <c r="P81" s="299"/>
      <c r="Q81" s="220"/>
      <c r="R81" s="106"/>
    </row>
    <row r="82" spans="2:18" s="103" customFormat="1" ht="6.95" customHeight="1">
      <c r="B82" s="104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106"/>
    </row>
    <row r="83" spans="2:18" s="103" customFormat="1" ht="15">
      <c r="B83" s="104"/>
      <c r="C83" s="219" t="s">
        <v>24</v>
      </c>
      <c r="D83" s="220"/>
      <c r="E83" s="220"/>
      <c r="F83" s="221" t="str">
        <f>E12</f>
        <v>UJEP Pasteurova 3544/1, 400 96 ÚnL</v>
      </c>
      <c r="G83" s="220"/>
      <c r="H83" s="220"/>
      <c r="I83" s="220"/>
      <c r="J83" s="220"/>
      <c r="K83" s="219" t="s">
        <v>32</v>
      </c>
      <c r="L83" s="220"/>
      <c r="M83" s="300"/>
      <c r="N83" s="300"/>
      <c r="O83" s="300"/>
      <c r="P83" s="300"/>
      <c r="Q83" s="300"/>
      <c r="R83" s="106"/>
    </row>
    <row r="84" spans="2:18" s="103" customFormat="1" ht="14.45" customHeight="1">
      <c r="B84" s="104"/>
      <c r="C84" s="219" t="s">
        <v>30</v>
      </c>
      <c r="D84" s="220"/>
      <c r="E84" s="220"/>
      <c r="F84" s="221" t="str">
        <f>IF(E15="","",E15)</f>
        <v xml:space="preserve"> </v>
      </c>
      <c r="G84" s="220"/>
      <c r="H84" s="220"/>
      <c r="I84" s="220"/>
      <c r="J84" s="220"/>
      <c r="K84" s="219" t="s">
        <v>34</v>
      </c>
      <c r="L84" s="220"/>
      <c r="M84" s="300"/>
      <c r="N84" s="300"/>
      <c r="O84" s="300"/>
      <c r="P84" s="300"/>
      <c r="Q84" s="300"/>
      <c r="R84" s="106"/>
    </row>
    <row r="85" spans="2:18" s="103" customFormat="1" ht="10.35" customHeight="1">
      <c r="B85" s="10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106"/>
    </row>
    <row r="86" spans="2:18" s="103" customFormat="1" ht="29.25" customHeight="1">
      <c r="B86" s="104"/>
      <c r="C86" s="314" t="s">
        <v>99</v>
      </c>
      <c r="D86" s="315"/>
      <c r="E86" s="315"/>
      <c r="F86" s="315"/>
      <c r="G86" s="315"/>
      <c r="H86" s="225"/>
      <c r="I86" s="225"/>
      <c r="J86" s="225"/>
      <c r="K86" s="225"/>
      <c r="L86" s="225"/>
      <c r="M86" s="225"/>
      <c r="N86" s="314" t="s">
        <v>100</v>
      </c>
      <c r="O86" s="315"/>
      <c r="P86" s="315"/>
      <c r="Q86" s="315"/>
      <c r="R86" s="106"/>
    </row>
    <row r="87" spans="2:18" s="103" customFormat="1" ht="10.35" customHeight="1">
      <c r="B87" s="104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106"/>
    </row>
    <row r="88" spans="2:46" s="103" customFormat="1" ht="29.25" customHeight="1">
      <c r="B88" s="104"/>
      <c r="C88" s="132" t="s">
        <v>101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316">
        <f>N115</f>
        <v>0</v>
      </c>
      <c r="O88" s="311"/>
      <c r="P88" s="311"/>
      <c r="Q88" s="311"/>
      <c r="R88" s="106"/>
      <c r="AT88" s="96" t="s">
        <v>102</v>
      </c>
    </row>
    <row r="89" spans="2:18" s="136" customFormat="1" ht="24.95" customHeight="1">
      <c r="B89" s="133"/>
      <c r="C89" s="223"/>
      <c r="D89" s="134" t="s">
        <v>103</v>
      </c>
      <c r="E89" s="223"/>
      <c r="F89" s="223"/>
      <c r="G89" s="223"/>
      <c r="H89" s="223"/>
      <c r="I89" s="223"/>
      <c r="J89" s="223"/>
      <c r="K89" s="223"/>
      <c r="L89" s="223"/>
      <c r="M89" s="223"/>
      <c r="N89" s="307">
        <f>N116</f>
        <v>0</v>
      </c>
      <c r="O89" s="308"/>
      <c r="P89" s="308"/>
      <c r="Q89" s="308"/>
      <c r="R89" s="135"/>
    </row>
    <row r="90" spans="2:18" s="140" customFormat="1" ht="19.9" customHeight="1">
      <c r="B90" s="137"/>
      <c r="C90" s="224"/>
      <c r="D90" s="138" t="s">
        <v>104</v>
      </c>
      <c r="E90" s="224"/>
      <c r="F90" s="224"/>
      <c r="G90" s="224"/>
      <c r="H90" s="224"/>
      <c r="I90" s="224"/>
      <c r="J90" s="224"/>
      <c r="K90" s="224"/>
      <c r="L90" s="224"/>
      <c r="M90" s="224"/>
      <c r="N90" s="309">
        <f>N117</f>
        <v>0</v>
      </c>
      <c r="O90" s="310"/>
      <c r="P90" s="310"/>
      <c r="Q90" s="310"/>
      <c r="R90" s="139"/>
    </row>
    <row r="91" spans="2:18" s="140" customFormat="1" ht="19.9" customHeight="1">
      <c r="B91" s="137"/>
      <c r="C91" s="224"/>
      <c r="D91" s="317" t="s">
        <v>223</v>
      </c>
      <c r="E91" s="317"/>
      <c r="F91" s="317"/>
      <c r="G91" s="224"/>
      <c r="H91" s="224"/>
      <c r="I91" s="224"/>
      <c r="J91" s="224"/>
      <c r="K91" s="224"/>
      <c r="L91" s="224"/>
      <c r="M91" s="224"/>
      <c r="N91" s="309">
        <f>N182</f>
        <v>0</v>
      </c>
      <c r="O91" s="310"/>
      <c r="P91" s="310"/>
      <c r="Q91" s="310"/>
      <c r="R91" s="139"/>
    </row>
    <row r="92" spans="2:18" s="136" customFormat="1" ht="24.95" customHeight="1">
      <c r="B92" s="133"/>
      <c r="C92" s="223"/>
      <c r="D92" s="134" t="s">
        <v>105</v>
      </c>
      <c r="E92" s="223"/>
      <c r="F92" s="223"/>
      <c r="G92" s="223"/>
      <c r="H92" s="223"/>
      <c r="I92" s="223"/>
      <c r="J92" s="223"/>
      <c r="K92" s="223"/>
      <c r="L92" s="223"/>
      <c r="M92" s="223"/>
      <c r="N92" s="307">
        <f>N185</f>
        <v>0</v>
      </c>
      <c r="O92" s="308"/>
      <c r="P92" s="308"/>
      <c r="Q92" s="308"/>
      <c r="R92" s="135"/>
    </row>
    <row r="93" spans="2:18" s="136" customFormat="1" ht="24.95" customHeight="1">
      <c r="B93" s="133"/>
      <c r="C93" s="223"/>
      <c r="D93" s="134" t="s">
        <v>106</v>
      </c>
      <c r="E93" s="223"/>
      <c r="F93" s="223"/>
      <c r="G93" s="223"/>
      <c r="H93" s="223"/>
      <c r="I93" s="223"/>
      <c r="J93" s="223"/>
      <c r="K93" s="223"/>
      <c r="L93" s="223"/>
      <c r="M93" s="223"/>
      <c r="N93" s="307">
        <f>N188</f>
        <v>0</v>
      </c>
      <c r="O93" s="308"/>
      <c r="P93" s="308"/>
      <c r="Q93" s="308"/>
      <c r="R93" s="135"/>
    </row>
    <row r="94" spans="2:18" s="140" customFormat="1" ht="19.9" customHeight="1">
      <c r="B94" s="137"/>
      <c r="C94" s="224"/>
      <c r="D94" s="138" t="s">
        <v>107</v>
      </c>
      <c r="E94" s="224"/>
      <c r="F94" s="224"/>
      <c r="G94" s="224"/>
      <c r="H94" s="224"/>
      <c r="I94" s="224"/>
      <c r="J94" s="224"/>
      <c r="K94" s="224"/>
      <c r="L94" s="224"/>
      <c r="M94" s="224"/>
      <c r="N94" s="309">
        <f>N189</f>
        <v>0</v>
      </c>
      <c r="O94" s="310"/>
      <c r="P94" s="310"/>
      <c r="Q94" s="310"/>
      <c r="R94" s="139"/>
    </row>
    <row r="95" spans="2:18" s="103" customFormat="1" ht="21.75" customHeight="1">
      <c r="B95" s="104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106"/>
    </row>
    <row r="96" spans="2:20" s="103" customFormat="1" ht="29.25" customHeight="1">
      <c r="B96" s="104"/>
      <c r="C96" s="132" t="s">
        <v>108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311">
        <v>0</v>
      </c>
      <c r="O96" s="311"/>
      <c r="P96" s="311"/>
      <c r="Q96" s="311"/>
      <c r="R96" s="106"/>
      <c r="S96" s="141"/>
      <c r="T96" s="142" t="s">
        <v>39</v>
      </c>
    </row>
    <row r="97" spans="2:18" s="103" customFormat="1" ht="18" customHeight="1">
      <c r="B97" s="104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106"/>
    </row>
    <row r="98" spans="2:18" s="103" customFormat="1" ht="29.25" customHeight="1">
      <c r="B98" s="104"/>
      <c r="C98" s="143" t="s">
        <v>87</v>
      </c>
      <c r="D98" s="225"/>
      <c r="E98" s="225"/>
      <c r="F98" s="225"/>
      <c r="G98" s="225"/>
      <c r="H98" s="225"/>
      <c r="I98" s="225"/>
      <c r="J98" s="225"/>
      <c r="K98" s="225"/>
      <c r="L98" s="312">
        <f>ROUND(SUM(N88+N96),2)</f>
        <v>0</v>
      </c>
      <c r="M98" s="312"/>
      <c r="N98" s="312"/>
      <c r="O98" s="312"/>
      <c r="P98" s="312"/>
      <c r="Q98" s="312"/>
      <c r="R98" s="106"/>
    </row>
    <row r="99" spans="2:18" s="103" customFormat="1" ht="6.95" customHeight="1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7"/>
    </row>
    <row r="103" spans="2:18" s="103" customFormat="1" ht="6.95" customHeight="1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30"/>
    </row>
    <row r="104" spans="2:18" s="103" customFormat="1" ht="36.95" customHeight="1">
      <c r="B104" s="104"/>
      <c r="C104" s="293" t="s">
        <v>109</v>
      </c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106"/>
    </row>
    <row r="105" spans="2:18" s="103" customFormat="1" ht="6.95" customHeight="1">
      <c r="B105" s="104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106"/>
    </row>
    <row r="106" spans="2:18" s="103" customFormat="1" ht="30" customHeight="1">
      <c r="B106" s="104"/>
      <c r="C106" s="219" t="s">
        <v>17</v>
      </c>
      <c r="D106" s="220"/>
      <c r="E106" s="220"/>
      <c r="F106" s="295" t="str">
        <f>F6</f>
        <v>Výstavba poradenského centra UJEP, č.p. 771, ul. Pasteurova - Mobiliář</v>
      </c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20"/>
      <c r="R106" s="106"/>
    </row>
    <row r="107" spans="2:18" s="103" customFormat="1" ht="36.95" customHeight="1">
      <c r="B107" s="104"/>
      <c r="C107" s="131" t="s">
        <v>94</v>
      </c>
      <c r="D107" s="220"/>
      <c r="E107" s="220"/>
      <c r="F107" s="313" t="str">
        <f>F7</f>
        <v>VM-001 - Vnitřní mobiliář</v>
      </c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20"/>
      <c r="R107" s="106"/>
    </row>
    <row r="108" spans="2:18" s="103" customFormat="1" ht="6.95" customHeight="1">
      <c r="B108" s="104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106"/>
    </row>
    <row r="109" spans="2:18" s="103" customFormat="1" ht="18" customHeight="1">
      <c r="B109" s="104"/>
      <c r="C109" s="219" t="s">
        <v>21</v>
      </c>
      <c r="D109" s="220"/>
      <c r="E109" s="220"/>
      <c r="F109" s="221" t="str">
        <f>F9</f>
        <v>Ústí nad Labem</v>
      </c>
      <c r="G109" s="220"/>
      <c r="H109" s="220"/>
      <c r="I109" s="220"/>
      <c r="J109" s="220"/>
      <c r="K109" s="219" t="s">
        <v>23</v>
      </c>
      <c r="L109" s="220"/>
      <c r="M109" s="299" t="str">
        <f>IF(O9="","",O9)</f>
        <v/>
      </c>
      <c r="N109" s="299"/>
      <c r="O109" s="299"/>
      <c r="P109" s="299"/>
      <c r="Q109" s="220"/>
      <c r="R109" s="106"/>
    </row>
    <row r="110" spans="2:18" s="103" customFormat="1" ht="6.95" customHeight="1">
      <c r="B110" s="104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106"/>
    </row>
    <row r="111" spans="2:18" s="103" customFormat="1" ht="15">
      <c r="B111" s="104"/>
      <c r="C111" s="219" t="s">
        <v>24</v>
      </c>
      <c r="D111" s="220"/>
      <c r="E111" s="220"/>
      <c r="F111" s="221" t="str">
        <f>E12</f>
        <v>UJEP Pasteurova 3544/1, 400 96 ÚnL</v>
      </c>
      <c r="G111" s="220"/>
      <c r="H111" s="220"/>
      <c r="I111" s="220"/>
      <c r="J111" s="220"/>
      <c r="K111" s="219" t="s">
        <v>32</v>
      </c>
      <c r="L111" s="220"/>
      <c r="M111" s="300"/>
      <c r="N111" s="300"/>
      <c r="O111" s="300"/>
      <c r="P111" s="300"/>
      <c r="Q111" s="300"/>
      <c r="R111" s="106"/>
    </row>
    <row r="112" spans="2:18" s="103" customFormat="1" ht="14.45" customHeight="1">
      <c r="B112" s="104"/>
      <c r="C112" s="219" t="s">
        <v>30</v>
      </c>
      <c r="D112" s="220"/>
      <c r="E112" s="220"/>
      <c r="F112" s="221" t="str">
        <f>IF(E15="","",E15)</f>
        <v xml:space="preserve"> </v>
      </c>
      <c r="G112" s="220"/>
      <c r="H112" s="220"/>
      <c r="I112" s="220"/>
      <c r="J112" s="220"/>
      <c r="K112" s="219" t="s">
        <v>34</v>
      </c>
      <c r="L112" s="220"/>
      <c r="M112" s="300"/>
      <c r="N112" s="300"/>
      <c r="O112" s="300"/>
      <c r="P112" s="300"/>
      <c r="Q112" s="300"/>
      <c r="R112" s="106"/>
    </row>
    <row r="113" spans="2:18" s="103" customFormat="1" ht="10.35" customHeight="1">
      <c r="B113" s="104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106"/>
    </row>
    <row r="114" spans="2:26" s="150" customFormat="1" ht="29.25" customHeight="1">
      <c r="B114" s="144"/>
      <c r="C114" s="145" t="s">
        <v>110</v>
      </c>
      <c r="D114" s="222" t="s">
        <v>111</v>
      </c>
      <c r="E114" s="222" t="s">
        <v>57</v>
      </c>
      <c r="F114" s="318" t="s">
        <v>112</v>
      </c>
      <c r="G114" s="318"/>
      <c r="H114" s="318"/>
      <c r="I114" s="318"/>
      <c r="J114" s="222" t="s">
        <v>113</v>
      </c>
      <c r="K114" s="222" t="s">
        <v>114</v>
      </c>
      <c r="L114" s="318" t="s">
        <v>115</v>
      </c>
      <c r="M114" s="318"/>
      <c r="N114" s="318" t="s">
        <v>100</v>
      </c>
      <c r="O114" s="318"/>
      <c r="P114" s="318"/>
      <c r="Q114" s="319"/>
      <c r="R114" s="146"/>
      <c r="S114" s="147" t="s">
        <v>116</v>
      </c>
      <c r="T114" s="148" t="s">
        <v>39</v>
      </c>
      <c r="U114" s="148" t="s">
        <v>117</v>
      </c>
      <c r="V114" s="148" t="s">
        <v>118</v>
      </c>
      <c r="W114" s="148" t="s">
        <v>119</v>
      </c>
      <c r="X114" s="148" t="s">
        <v>120</v>
      </c>
      <c r="Y114" s="148" t="s">
        <v>121</v>
      </c>
      <c r="Z114" s="149" t="s">
        <v>122</v>
      </c>
    </row>
    <row r="115" spans="2:62" s="103" customFormat="1" ht="29.25" customHeight="1">
      <c r="B115" s="104"/>
      <c r="C115" s="151" t="s">
        <v>96</v>
      </c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328">
        <f>N116+N185+N189</f>
        <v>0</v>
      </c>
      <c r="O115" s="329"/>
      <c r="P115" s="329"/>
      <c r="Q115" s="329"/>
      <c r="R115" s="106"/>
      <c r="S115" s="152"/>
      <c r="T115" s="218"/>
      <c r="U115" s="218"/>
      <c r="V115" s="153" t="e">
        <f>V116+V185+V188</f>
        <v>#REF!</v>
      </c>
      <c r="W115" s="218"/>
      <c r="X115" s="153" t="e">
        <f>X116+X185+X188</f>
        <v>#REF!</v>
      </c>
      <c r="Y115" s="218"/>
      <c r="Z115" s="154" t="e">
        <f>Z116+Z185+Z188</f>
        <v>#REF!</v>
      </c>
      <c r="AS115" s="96" t="s">
        <v>74</v>
      </c>
      <c r="AT115" s="96" t="s">
        <v>102</v>
      </c>
      <c r="BJ115" s="155" t="e">
        <f>BJ116+BJ185+BJ188</f>
        <v>#REF!</v>
      </c>
    </row>
    <row r="116" spans="2:62" s="163" customFormat="1" ht="37.35" customHeight="1">
      <c r="B116" s="156"/>
      <c r="C116" s="157"/>
      <c r="D116" s="158" t="s">
        <v>103</v>
      </c>
      <c r="E116" s="158"/>
      <c r="F116" s="158"/>
      <c r="G116" s="158"/>
      <c r="H116" s="158"/>
      <c r="I116" s="158"/>
      <c r="J116" s="158"/>
      <c r="K116" s="158"/>
      <c r="L116" s="158"/>
      <c r="M116" s="158"/>
      <c r="N116" s="330">
        <f>N117+N182</f>
        <v>0</v>
      </c>
      <c r="O116" s="307"/>
      <c r="P116" s="307"/>
      <c r="Q116" s="307"/>
      <c r="R116" s="159"/>
      <c r="S116" s="160"/>
      <c r="T116" s="157"/>
      <c r="U116" s="157"/>
      <c r="V116" s="161" t="e">
        <f>V117+#REF!</f>
        <v>#REF!</v>
      </c>
      <c r="W116" s="157"/>
      <c r="X116" s="161" t="e">
        <f>X117+#REF!</f>
        <v>#REF!</v>
      </c>
      <c r="Y116" s="157"/>
      <c r="Z116" s="162" t="e">
        <f>Z117+#REF!</f>
        <v>#REF!</v>
      </c>
      <c r="AQ116" s="164" t="s">
        <v>92</v>
      </c>
      <c r="AS116" s="165" t="s">
        <v>74</v>
      </c>
      <c r="AT116" s="165" t="s">
        <v>75</v>
      </c>
      <c r="AX116" s="164" t="s">
        <v>123</v>
      </c>
      <c r="BJ116" s="166" t="e">
        <f>BJ117+#REF!</f>
        <v>#REF!</v>
      </c>
    </row>
    <row r="117" spans="2:62" s="163" customFormat="1" ht="19.9" customHeight="1">
      <c r="B117" s="156"/>
      <c r="C117" s="157"/>
      <c r="D117" s="167" t="s">
        <v>104</v>
      </c>
      <c r="E117" s="167"/>
      <c r="F117" s="167"/>
      <c r="G117" s="167"/>
      <c r="H117" s="167"/>
      <c r="I117" s="167"/>
      <c r="J117" s="167"/>
      <c r="K117" s="167"/>
      <c r="L117" s="167"/>
      <c r="M117" s="167"/>
      <c r="N117" s="331">
        <f>N118+N120+N122+N124+N126+N128+N130+N132+N134+N136+N138+N140+N142+N144+N146+N148+N150+N152+N154+N156+N158+N160+N162+N164+N166+N168+N170+N172+N174+N176+N178+N180</f>
        <v>0</v>
      </c>
      <c r="O117" s="332"/>
      <c r="P117" s="332"/>
      <c r="Q117" s="332"/>
      <c r="R117" s="159"/>
      <c r="S117" s="160"/>
      <c r="T117" s="157"/>
      <c r="U117" s="157"/>
      <c r="V117" s="161">
        <f>SUM(V118:V175)</f>
        <v>0</v>
      </c>
      <c r="W117" s="157"/>
      <c r="X117" s="161">
        <f>SUM(X118:X175)</f>
        <v>2.4080000000000004</v>
      </c>
      <c r="Y117" s="157"/>
      <c r="Z117" s="162">
        <f>SUM(Z118:Z175)</f>
        <v>0</v>
      </c>
      <c r="AQ117" s="164" t="s">
        <v>92</v>
      </c>
      <c r="AS117" s="165" t="s">
        <v>74</v>
      </c>
      <c r="AT117" s="165" t="s">
        <v>82</v>
      </c>
      <c r="AX117" s="164" t="s">
        <v>123</v>
      </c>
      <c r="BJ117" s="166">
        <f>SUM(BJ118:BJ175)</f>
        <v>0</v>
      </c>
    </row>
    <row r="118" spans="2:64" s="103" customFormat="1" ht="13.5" customHeight="1">
      <c r="B118" s="104"/>
      <c r="C118" s="168" t="s">
        <v>82</v>
      </c>
      <c r="D118" s="168" t="s">
        <v>124</v>
      </c>
      <c r="E118" s="169" t="s">
        <v>82</v>
      </c>
      <c r="F118" s="273" t="s">
        <v>182</v>
      </c>
      <c r="G118" s="266"/>
      <c r="H118" s="266"/>
      <c r="I118" s="266"/>
      <c r="J118" s="170" t="s">
        <v>125</v>
      </c>
      <c r="K118" s="171">
        <v>8</v>
      </c>
      <c r="L118" s="268">
        <v>0</v>
      </c>
      <c r="M118" s="268"/>
      <c r="N118" s="269">
        <f>ROUND(L118*K118,2)</f>
        <v>0</v>
      </c>
      <c r="O118" s="270"/>
      <c r="P118" s="270"/>
      <c r="Q118" s="270"/>
      <c r="R118" s="106"/>
      <c r="S118" s="172" t="s">
        <v>5</v>
      </c>
      <c r="T118" s="173" t="s">
        <v>40</v>
      </c>
      <c r="U118" s="174">
        <v>0</v>
      </c>
      <c r="V118" s="174">
        <f>U118*K118</f>
        <v>0</v>
      </c>
      <c r="W118" s="174">
        <v>0.028</v>
      </c>
      <c r="X118" s="174">
        <f>W118*K118</f>
        <v>0.224</v>
      </c>
      <c r="Y118" s="174">
        <v>0</v>
      </c>
      <c r="Z118" s="175">
        <f>Y118*K118</f>
        <v>0</v>
      </c>
      <c r="AB118" s="176"/>
      <c r="AQ118" s="96" t="s">
        <v>126</v>
      </c>
      <c r="AS118" s="96" t="s">
        <v>124</v>
      </c>
      <c r="AT118" s="96" t="s">
        <v>92</v>
      </c>
      <c r="AX118" s="96" t="s">
        <v>123</v>
      </c>
      <c r="BD118" s="177">
        <f>IF(T118="základní",N118,0)</f>
        <v>0</v>
      </c>
      <c r="BE118" s="177">
        <f>IF(T118="snížená",N118,0)</f>
        <v>0</v>
      </c>
      <c r="BF118" s="177">
        <f>IF(T118="zákl. přenesená",N118,0)</f>
        <v>0</v>
      </c>
      <c r="BG118" s="177">
        <f>IF(T118="sníž. přenesená",N118,0)</f>
        <v>0</v>
      </c>
      <c r="BH118" s="177">
        <f>IF(T118="nulová",N118,0)</f>
        <v>0</v>
      </c>
      <c r="BI118" s="96" t="s">
        <v>82</v>
      </c>
      <c r="BJ118" s="177">
        <f>ROUND(L118*K118,2)</f>
        <v>0</v>
      </c>
      <c r="BK118" s="96" t="s">
        <v>127</v>
      </c>
      <c r="BL118" s="96" t="s">
        <v>128</v>
      </c>
    </row>
    <row r="119" spans="2:46" s="103" customFormat="1" ht="127.5" customHeight="1">
      <c r="B119" s="104"/>
      <c r="C119" s="220"/>
      <c r="D119" s="220"/>
      <c r="E119" s="220"/>
      <c r="F119" s="278" t="s">
        <v>226</v>
      </c>
      <c r="G119" s="272"/>
      <c r="H119" s="272"/>
      <c r="I119" s="272"/>
      <c r="J119" s="220"/>
      <c r="K119" s="220"/>
      <c r="L119" s="220"/>
      <c r="M119" s="220"/>
      <c r="N119" s="220"/>
      <c r="O119" s="220"/>
      <c r="P119" s="220"/>
      <c r="Q119" s="220"/>
      <c r="R119" s="106"/>
      <c r="S119" s="178"/>
      <c r="T119" s="220"/>
      <c r="U119" s="220"/>
      <c r="V119" s="220"/>
      <c r="W119" s="220"/>
      <c r="X119" s="220"/>
      <c r="Y119" s="220"/>
      <c r="Z119" s="179"/>
      <c r="AS119" s="96" t="s">
        <v>129</v>
      </c>
      <c r="AT119" s="96" t="s">
        <v>92</v>
      </c>
    </row>
    <row r="120" spans="2:46" s="103" customFormat="1" ht="15.75" customHeight="1">
      <c r="B120" s="104"/>
      <c r="C120" s="180">
        <v>2</v>
      </c>
      <c r="D120" s="180" t="s">
        <v>124</v>
      </c>
      <c r="E120" s="181" t="s">
        <v>92</v>
      </c>
      <c r="F120" s="280" t="s">
        <v>210</v>
      </c>
      <c r="G120" s="280"/>
      <c r="H120" s="280"/>
      <c r="I120" s="280"/>
      <c r="J120" s="182" t="s">
        <v>125</v>
      </c>
      <c r="K120" s="183">
        <v>1</v>
      </c>
      <c r="L120" s="320">
        <v>0</v>
      </c>
      <c r="M120" s="320"/>
      <c r="N120" s="321">
        <f>ROUND(L120*K120,2)</f>
        <v>0</v>
      </c>
      <c r="O120" s="322"/>
      <c r="P120" s="322"/>
      <c r="Q120" s="322"/>
      <c r="R120" s="106"/>
      <c r="S120" s="178"/>
      <c r="T120" s="220"/>
      <c r="U120" s="220"/>
      <c r="V120" s="220"/>
      <c r="W120" s="220"/>
      <c r="X120" s="220"/>
      <c r="Y120" s="220"/>
      <c r="Z120" s="179"/>
      <c r="AB120" s="176"/>
      <c r="AS120" s="96"/>
      <c r="AT120" s="96"/>
    </row>
    <row r="121" spans="2:46" s="103" customFormat="1" ht="129.75" customHeight="1">
      <c r="B121" s="104"/>
      <c r="C121" s="220"/>
      <c r="D121" s="220"/>
      <c r="E121" s="220"/>
      <c r="F121" s="278" t="s">
        <v>227</v>
      </c>
      <c r="G121" s="272"/>
      <c r="H121" s="272"/>
      <c r="I121" s="272"/>
      <c r="J121" s="220"/>
      <c r="K121" s="220"/>
      <c r="L121" s="220"/>
      <c r="M121" s="220"/>
      <c r="N121" s="220"/>
      <c r="O121" s="220"/>
      <c r="P121" s="220"/>
      <c r="Q121" s="220"/>
      <c r="R121" s="106"/>
      <c r="S121" s="178"/>
      <c r="T121" s="220"/>
      <c r="U121" s="220"/>
      <c r="V121" s="220"/>
      <c r="W121" s="220"/>
      <c r="X121" s="220"/>
      <c r="Y121" s="220"/>
      <c r="Z121" s="179"/>
      <c r="AS121" s="96"/>
      <c r="AT121" s="96"/>
    </row>
    <row r="122" spans="2:64" s="103" customFormat="1" ht="16.5" customHeight="1">
      <c r="B122" s="104"/>
      <c r="C122" s="168">
        <v>3</v>
      </c>
      <c r="D122" s="168" t="s">
        <v>124</v>
      </c>
      <c r="E122" s="169" t="s">
        <v>131</v>
      </c>
      <c r="F122" s="273" t="s">
        <v>208</v>
      </c>
      <c r="G122" s="266"/>
      <c r="H122" s="266"/>
      <c r="I122" s="266"/>
      <c r="J122" s="170" t="s">
        <v>125</v>
      </c>
      <c r="K122" s="184">
        <v>1</v>
      </c>
      <c r="L122" s="268">
        <v>0</v>
      </c>
      <c r="M122" s="268"/>
      <c r="N122" s="269">
        <f>ROUND(L122*K122,2)</f>
        <v>0</v>
      </c>
      <c r="O122" s="270"/>
      <c r="P122" s="270"/>
      <c r="Q122" s="270"/>
      <c r="R122" s="106"/>
      <c r="S122" s="172" t="s">
        <v>5</v>
      </c>
      <c r="T122" s="173" t="s">
        <v>40</v>
      </c>
      <c r="U122" s="174">
        <v>0</v>
      </c>
      <c r="V122" s="174">
        <f>U122*K122</f>
        <v>0</v>
      </c>
      <c r="W122" s="174">
        <v>0.028</v>
      </c>
      <c r="X122" s="174">
        <f>W122*K122</f>
        <v>0.028</v>
      </c>
      <c r="Y122" s="174">
        <v>0</v>
      </c>
      <c r="Z122" s="175">
        <f>Y122*K122</f>
        <v>0</v>
      </c>
      <c r="AB122" s="176"/>
      <c r="AQ122" s="96" t="s">
        <v>126</v>
      </c>
      <c r="AS122" s="96" t="s">
        <v>124</v>
      </c>
      <c r="AT122" s="96" t="s">
        <v>92</v>
      </c>
      <c r="AX122" s="96" t="s">
        <v>123</v>
      </c>
      <c r="BD122" s="177">
        <f>IF(T122="základní",N122,0)</f>
        <v>0</v>
      </c>
      <c r="BE122" s="177">
        <f>IF(T122="snížená",N122,0)</f>
        <v>0</v>
      </c>
      <c r="BF122" s="177">
        <f>IF(T122="zákl. přenesená",N122,0)</f>
        <v>0</v>
      </c>
      <c r="BG122" s="177">
        <f>IF(T122="sníž. přenesená",N122,0)</f>
        <v>0</v>
      </c>
      <c r="BH122" s="177">
        <f>IF(T122="nulová",N122,0)</f>
        <v>0</v>
      </c>
      <c r="BI122" s="96" t="s">
        <v>82</v>
      </c>
      <c r="BJ122" s="177">
        <f>ROUND(L122*K122,2)</f>
        <v>0</v>
      </c>
      <c r="BK122" s="96" t="s">
        <v>127</v>
      </c>
      <c r="BL122" s="96" t="s">
        <v>130</v>
      </c>
    </row>
    <row r="123" spans="2:46" s="103" customFormat="1" ht="77.25" customHeight="1">
      <c r="B123" s="104"/>
      <c r="C123" s="220"/>
      <c r="D123" s="220"/>
      <c r="E123" s="220"/>
      <c r="F123" s="271" t="s">
        <v>257</v>
      </c>
      <c r="G123" s="272"/>
      <c r="H123" s="272"/>
      <c r="I123" s="272"/>
      <c r="J123" s="220"/>
      <c r="K123" s="220"/>
      <c r="L123" s="220"/>
      <c r="M123" s="220"/>
      <c r="N123" s="220"/>
      <c r="O123" s="220"/>
      <c r="P123" s="220"/>
      <c r="Q123" s="220"/>
      <c r="R123" s="106"/>
      <c r="S123" s="178"/>
      <c r="T123" s="220"/>
      <c r="U123" s="220"/>
      <c r="V123" s="220"/>
      <c r="W123" s="220"/>
      <c r="X123" s="220"/>
      <c r="Y123" s="220"/>
      <c r="Z123" s="179"/>
      <c r="AS123" s="96" t="s">
        <v>129</v>
      </c>
      <c r="AT123" s="96" t="s">
        <v>92</v>
      </c>
    </row>
    <row r="124" spans="2:64" s="103" customFormat="1" ht="16.5" customHeight="1">
      <c r="B124" s="104"/>
      <c r="C124" s="168">
        <v>4</v>
      </c>
      <c r="D124" s="168" t="s">
        <v>124</v>
      </c>
      <c r="E124" s="169" t="s">
        <v>133</v>
      </c>
      <c r="F124" s="273" t="s">
        <v>209</v>
      </c>
      <c r="G124" s="266"/>
      <c r="H124" s="266"/>
      <c r="I124" s="266"/>
      <c r="J124" s="170" t="s">
        <v>125</v>
      </c>
      <c r="K124" s="184">
        <v>3</v>
      </c>
      <c r="L124" s="268">
        <v>0</v>
      </c>
      <c r="M124" s="268"/>
      <c r="N124" s="269">
        <f>ROUND(L124*K124,2)</f>
        <v>0</v>
      </c>
      <c r="O124" s="270"/>
      <c r="P124" s="270"/>
      <c r="Q124" s="270"/>
      <c r="R124" s="106"/>
      <c r="S124" s="172" t="s">
        <v>5</v>
      </c>
      <c r="T124" s="173" t="s">
        <v>40</v>
      </c>
      <c r="U124" s="174">
        <v>0</v>
      </c>
      <c r="V124" s="174">
        <f>U124*K124</f>
        <v>0</v>
      </c>
      <c r="W124" s="174">
        <v>0.028</v>
      </c>
      <c r="X124" s="174">
        <f>W124*K124</f>
        <v>0.084</v>
      </c>
      <c r="Y124" s="174">
        <v>0</v>
      </c>
      <c r="Z124" s="175">
        <f>Y124*K124</f>
        <v>0</v>
      </c>
      <c r="AB124" s="176"/>
      <c r="AQ124" s="96" t="s">
        <v>126</v>
      </c>
      <c r="AS124" s="96" t="s">
        <v>124</v>
      </c>
      <c r="AT124" s="96" t="s">
        <v>92</v>
      </c>
      <c r="AX124" s="96" t="s">
        <v>123</v>
      </c>
      <c r="BD124" s="177">
        <f>IF(T124="základní",N124,0)</f>
        <v>0</v>
      </c>
      <c r="BE124" s="177">
        <f>IF(T124="snížená",N124,0)</f>
        <v>0</v>
      </c>
      <c r="BF124" s="177">
        <f>IF(T124="zákl. přenesená",N124,0)</f>
        <v>0</v>
      </c>
      <c r="BG124" s="177">
        <f>IF(T124="sníž. přenesená",N124,0)</f>
        <v>0</v>
      </c>
      <c r="BH124" s="177">
        <f>IF(T124="nulová",N124,0)</f>
        <v>0</v>
      </c>
      <c r="BI124" s="96" t="s">
        <v>82</v>
      </c>
      <c r="BJ124" s="177">
        <f>ROUND(L124*K124,2)</f>
        <v>0</v>
      </c>
      <c r="BK124" s="96" t="s">
        <v>127</v>
      </c>
      <c r="BL124" s="96" t="s">
        <v>134</v>
      </c>
    </row>
    <row r="125" spans="2:46" s="103" customFormat="1" ht="77.25" customHeight="1">
      <c r="B125" s="104"/>
      <c r="C125" s="220"/>
      <c r="D125" s="220"/>
      <c r="E125" s="220"/>
      <c r="F125" s="271" t="s">
        <v>258</v>
      </c>
      <c r="G125" s="272"/>
      <c r="H125" s="272"/>
      <c r="I125" s="272"/>
      <c r="J125" s="220"/>
      <c r="K125" s="220"/>
      <c r="L125" s="220"/>
      <c r="M125" s="220"/>
      <c r="N125" s="220"/>
      <c r="O125" s="220"/>
      <c r="P125" s="220"/>
      <c r="Q125" s="220"/>
      <c r="R125" s="106"/>
      <c r="S125" s="178"/>
      <c r="T125" s="220"/>
      <c r="U125" s="220"/>
      <c r="V125" s="220"/>
      <c r="W125" s="220"/>
      <c r="X125" s="220"/>
      <c r="Y125" s="220"/>
      <c r="Z125" s="179"/>
      <c r="AS125" s="96" t="s">
        <v>129</v>
      </c>
      <c r="AT125" s="96" t="s">
        <v>92</v>
      </c>
    </row>
    <row r="126" spans="2:64" s="103" customFormat="1" ht="16.5" customHeight="1">
      <c r="B126" s="104"/>
      <c r="C126" s="168">
        <v>5</v>
      </c>
      <c r="D126" s="168" t="s">
        <v>124</v>
      </c>
      <c r="E126" s="169" t="s">
        <v>135</v>
      </c>
      <c r="F126" s="282" t="s">
        <v>217</v>
      </c>
      <c r="G126" s="283"/>
      <c r="H126" s="283"/>
      <c r="I126" s="284"/>
      <c r="J126" s="170" t="s">
        <v>125</v>
      </c>
      <c r="K126" s="184">
        <v>5</v>
      </c>
      <c r="L126" s="285">
        <v>0</v>
      </c>
      <c r="M126" s="286"/>
      <c r="N126" s="287">
        <f>ROUND(L126*K126,2)</f>
        <v>0</v>
      </c>
      <c r="O126" s="288"/>
      <c r="P126" s="288"/>
      <c r="Q126" s="289"/>
      <c r="R126" s="106"/>
      <c r="S126" s="172" t="s">
        <v>5</v>
      </c>
      <c r="T126" s="173" t="s">
        <v>40</v>
      </c>
      <c r="U126" s="174">
        <v>0</v>
      </c>
      <c r="V126" s="174">
        <f>U126*K126</f>
        <v>0</v>
      </c>
      <c r="W126" s="174">
        <v>0.028</v>
      </c>
      <c r="X126" s="174">
        <f>W126*K126</f>
        <v>0.14</v>
      </c>
      <c r="Y126" s="174">
        <v>0</v>
      </c>
      <c r="Z126" s="175">
        <f>Y126*K126</f>
        <v>0</v>
      </c>
      <c r="AB126" s="176"/>
      <c r="AQ126" s="96" t="s">
        <v>126</v>
      </c>
      <c r="AS126" s="96" t="s">
        <v>124</v>
      </c>
      <c r="AT126" s="96" t="s">
        <v>92</v>
      </c>
      <c r="AX126" s="96" t="s">
        <v>123</v>
      </c>
      <c r="BD126" s="177">
        <f>IF(T126="základní",N126,0)</f>
        <v>0</v>
      </c>
      <c r="BE126" s="177">
        <f>IF(T126="snížená",N126,0)</f>
        <v>0</v>
      </c>
      <c r="BF126" s="177">
        <f>IF(T126="zákl. přenesená",N126,0)</f>
        <v>0</v>
      </c>
      <c r="BG126" s="177">
        <f>IF(T126="sníž. přenesená",N126,0)</f>
        <v>0</v>
      </c>
      <c r="BH126" s="177">
        <f>IF(T126="nulová",N126,0)</f>
        <v>0</v>
      </c>
      <c r="BI126" s="96" t="s">
        <v>82</v>
      </c>
      <c r="BJ126" s="177">
        <f>ROUND(L126*K126,2)</f>
        <v>0</v>
      </c>
      <c r="BK126" s="96" t="s">
        <v>127</v>
      </c>
      <c r="BL126" s="96" t="s">
        <v>132</v>
      </c>
    </row>
    <row r="127" spans="2:46" s="103" customFormat="1" ht="102.75" customHeight="1">
      <c r="B127" s="104"/>
      <c r="C127" s="220"/>
      <c r="D127" s="220"/>
      <c r="E127" s="220"/>
      <c r="F127" s="271" t="s">
        <v>228</v>
      </c>
      <c r="G127" s="272"/>
      <c r="H127" s="272"/>
      <c r="I127" s="272"/>
      <c r="J127" s="220"/>
      <c r="K127" s="220"/>
      <c r="L127" s="220"/>
      <c r="M127" s="220"/>
      <c r="N127" s="220"/>
      <c r="O127" s="220"/>
      <c r="P127" s="220"/>
      <c r="Q127" s="220"/>
      <c r="R127" s="106"/>
      <c r="S127" s="178"/>
      <c r="T127" s="220"/>
      <c r="U127" s="220"/>
      <c r="V127" s="220"/>
      <c r="W127" s="220"/>
      <c r="X127" s="220"/>
      <c r="Y127" s="220"/>
      <c r="Z127" s="179"/>
      <c r="AS127" s="96" t="s">
        <v>129</v>
      </c>
      <c r="AT127" s="96" t="s">
        <v>92</v>
      </c>
    </row>
    <row r="128" spans="2:46" s="103" customFormat="1" ht="19.5" customHeight="1">
      <c r="B128" s="104"/>
      <c r="C128" s="180">
        <v>6</v>
      </c>
      <c r="D128" s="180" t="s">
        <v>124</v>
      </c>
      <c r="E128" s="181" t="s">
        <v>137</v>
      </c>
      <c r="F128" s="273" t="s">
        <v>207</v>
      </c>
      <c r="G128" s="266"/>
      <c r="H128" s="266"/>
      <c r="I128" s="266"/>
      <c r="J128" s="170" t="s">
        <v>125</v>
      </c>
      <c r="K128" s="184">
        <v>2</v>
      </c>
      <c r="L128" s="268">
        <v>0</v>
      </c>
      <c r="M128" s="268"/>
      <c r="N128" s="269">
        <f>ROUND(L128*K128,2)</f>
        <v>0</v>
      </c>
      <c r="O128" s="270"/>
      <c r="P128" s="270"/>
      <c r="Q128" s="270"/>
      <c r="R128" s="106"/>
      <c r="S128" s="178"/>
      <c r="T128" s="220"/>
      <c r="U128" s="220"/>
      <c r="V128" s="220"/>
      <c r="W128" s="220"/>
      <c r="X128" s="220"/>
      <c r="Y128" s="220"/>
      <c r="Z128" s="179"/>
      <c r="AB128" s="176"/>
      <c r="AS128" s="96"/>
      <c r="AT128" s="96"/>
    </row>
    <row r="129" spans="2:46" s="103" customFormat="1" ht="131.25" customHeight="1">
      <c r="B129" s="104"/>
      <c r="C129" s="185"/>
      <c r="D129" s="185"/>
      <c r="E129" s="185"/>
      <c r="F129" s="271" t="s">
        <v>229</v>
      </c>
      <c r="G129" s="272"/>
      <c r="H129" s="272"/>
      <c r="I129" s="272"/>
      <c r="J129" s="220"/>
      <c r="K129" s="220"/>
      <c r="L129" s="220"/>
      <c r="M129" s="220"/>
      <c r="N129" s="220"/>
      <c r="O129" s="220"/>
      <c r="P129" s="220"/>
      <c r="Q129" s="220"/>
      <c r="R129" s="106"/>
      <c r="S129" s="178"/>
      <c r="T129" s="220"/>
      <c r="U129" s="220"/>
      <c r="V129" s="220"/>
      <c r="W129" s="220"/>
      <c r="X129" s="220"/>
      <c r="Y129" s="220"/>
      <c r="Z129" s="179"/>
      <c r="AS129" s="96"/>
      <c r="AT129" s="96"/>
    </row>
    <row r="130" spans="2:46" s="103" customFormat="1" ht="21.75" customHeight="1">
      <c r="B130" s="104"/>
      <c r="C130" s="180">
        <v>7</v>
      </c>
      <c r="D130" s="180" t="s">
        <v>124</v>
      </c>
      <c r="E130" s="181" t="s">
        <v>139</v>
      </c>
      <c r="F130" s="273" t="s">
        <v>195</v>
      </c>
      <c r="G130" s="266"/>
      <c r="H130" s="266"/>
      <c r="I130" s="266"/>
      <c r="J130" s="170" t="s">
        <v>125</v>
      </c>
      <c r="K130" s="184">
        <v>4</v>
      </c>
      <c r="L130" s="268">
        <v>0</v>
      </c>
      <c r="M130" s="268"/>
      <c r="N130" s="269">
        <f>ROUND(L130*K130,2)</f>
        <v>0</v>
      </c>
      <c r="O130" s="270"/>
      <c r="P130" s="270"/>
      <c r="Q130" s="270"/>
      <c r="R130" s="106"/>
      <c r="S130" s="178"/>
      <c r="T130" s="220"/>
      <c r="U130" s="220"/>
      <c r="V130" s="220"/>
      <c r="W130" s="220"/>
      <c r="X130" s="220"/>
      <c r="Y130" s="220"/>
      <c r="Z130" s="179"/>
      <c r="AB130" s="176"/>
      <c r="AS130" s="96"/>
      <c r="AT130" s="96"/>
    </row>
    <row r="131" spans="2:46" s="103" customFormat="1" ht="111" customHeight="1">
      <c r="B131" s="104"/>
      <c r="C131" s="185"/>
      <c r="D131" s="185"/>
      <c r="E131" s="185"/>
      <c r="F131" s="271" t="s">
        <v>230</v>
      </c>
      <c r="G131" s="272"/>
      <c r="H131" s="272"/>
      <c r="I131" s="272"/>
      <c r="J131" s="220"/>
      <c r="K131" s="220"/>
      <c r="L131" s="220"/>
      <c r="M131" s="220"/>
      <c r="N131" s="220"/>
      <c r="O131" s="220"/>
      <c r="P131" s="220"/>
      <c r="Q131" s="220"/>
      <c r="R131" s="106"/>
      <c r="S131" s="178"/>
      <c r="T131" s="220"/>
      <c r="U131" s="220"/>
      <c r="V131" s="220"/>
      <c r="W131" s="220"/>
      <c r="X131" s="220"/>
      <c r="Y131" s="220"/>
      <c r="Z131" s="179"/>
      <c r="AS131" s="96"/>
      <c r="AT131" s="96"/>
    </row>
    <row r="132" spans="2:46" s="103" customFormat="1" ht="18.75" customHeight="1">
      <c r="B132" s="104"/>
      <c r="C132" s="180">
        <v>8</v>
      </c>
      <c r="D132" s="180" t="s">
        <v>124</v>
      </c>
      <c r="E132" s="181" t="s">
        <v>142</v>
      </c>
      <c r="F132" s="273" t="s">
        <v>196</v>
      </c>
      <c r="G132" s="266"/>
      <c r="H132" s="266"/>
      <c r="I132" s="266"/>
      <c r="J132" s="170" t="s">
        <v>125</v>
      </c>
      <c r="K132" s="184">
        <v>3</v>
      </c>
      <c r="L132" s="268">
        <v>0</v>
      </c>
      <c r="M132" s="268"/>
      <c r="N132" s="269">
        <f>ROUND(L132*K132,2)</f>
        <v>0</v>
      </c>
      <c r="O132" s="270"/>
      <c r="P132" s="270"/>
      <c r="Q132" s="270"/>
      <c r="R132" s="106"/>
      <c r="S132" s="178"/>
      <c r="T132" s="220"/>
      <c r="U132" s="220"/>
      <c r="V132" s="220"/>
      <c r="W132" s="220"/>
      <c r="X132" s="220"/>
      <c r="Y132" s="220"/>
      <c r="Z132" s="179"/>
      <c r="AB132" s="186"/>
      <c r="AS132" s="96"/>
      <c r="AT132" s="96"/>
    </row>
    <row r="133" spans="2:46" s="103" customFormat="1" ht="100.5" customHeight="1">
      <c r="B133" s="104"/>
      <c r="C133" s="185"/>
      <c r="D133" s="185"/>
      <c r="E133" s="185"/>
      <c r="F133" s="271" t="s">
        <v>231</v>
      </c>
      <c r="G133" s="272"/>
      <c r="H133" s="272"/>
      <c r="I133" s="272"/>
      <c r="J133" s="220"/>
      <c r="K133" s="220"/>
      <c r="L133" s="220"/>
      <c r="M133" s="220"/>
      <c r="N133" s="220"/>
      <c r="O133" s="220"/>
      <c r="P133" s="220"/>
      <c r="Q133" s="220"/>
      <c r="R133" s="106"/>
      <c r="S133" s="178"/>
      <c r="T133" s="220"/>
      <c r="U133" s="220"/>
      <c r="V133" s="220"/>
      <c r="W133" s="220"/>
      <c r="X133" s="220"/>
      <c r="Y133" s="220"/>
      <c r="Z133" s="179"/>
      <c r="AS133" s="96"/>
      <c r="AT133" s="96"/>
    </row>
    <row r="134" spans="2:64" s="103" customFormat="1" ht="16.5" customHeight="1">
      <c r="B134" s="104"/>
      <c r="C134" s="168">
        <v>9</v>
      </c>
      <c r="D134" s="168" t="s">
        <v>124</v>
      </c>
      <c r="E134" s="169" t="s">
        <v>144</v>
      </c>
      <c r="F134" s="290" t="s">
        <v>194</v>
      </c>
      <c r="G134" s="290"/>
      <c r="H134" s="290"/>
      <c r="I134" s="290"/>
      <c r="J134" s="170" t="s">
        <v>125</v>
      </c>
      <c r="K134" s="184">
        <v>1</v>
      </c>
      <c r="L134" s="268">
        <v>0</v>
      </c>
      <c r="M134" s="268"/>
      <c r="N134" s="269">
        <f>ROUND(L134*K134,2)</f>
        <v>0</v>
      </c>
      <c r="O134" s="270"/>
      <c r="P134" s="270"/>
      <c r="Q134" s="270"/>
      <c r="R134" s="106"/>
      <c r="S134" s="172" t="s">
        <v>5</v>
      </c>
      <c r="T134" s="173" t="s">
        <v>40</v>
      </c>
      <c r="U134" s="174">
        <v>0</v>
      </c>
      <c r="V134" s="174">
        <f>U134*K134</f>
        <v>0</v>
      </c>
      <c r="W134" s="174">
        <v>0.028</v>
      </c>
      <c r="X134" s="174">
        <f>W134*K134</f>
        <v>0.028</v>
      </c>
      <c r="Y134" s="174">
        <v>0</v>
      </c>
      <c r="Z134" s="175">
        <f>Y134*K134</f>
        <v>0</v>
      </c>
      <c r="AB134" s="187"/>
      <c r="AQ134" s="96" t="s">
        <v>126</v>
      </c>
      <c r="AS134" s="96" t="s">
        <v>124</v>
      </c>
      <c r="AT134" s="96" t="s">
        <v>92</v>
      </c>
      <c r="AX134" s="96" t="s">
        <v>123</v>
      </c>
      <c r="BD134" s="177">
        <f>IF(T134="základní",N134,0)</f>
        <v>0</v>
      </c>
      <c r="BE134" s="177">
        <f>IF(T134="snížená",N134,0)</f>
        <v>0</v>
      </c>
      <c r="BF134" s="177">
        <f>IF(T134="zákl. přenesená",N134,0)</f>
        <v>0</v>
      </c>
      <c r="BG134" s="177">
        <f>IF(T134="sníž. přenesená",N134,0)</f>
        <v>0</v>
      </c>
      <c r="BH134" s="177">
        <f>IF(T134="nulová",N134,0)</f>
        <v>0</v>
      </c>
      <c r="BI134" s="96" t="s">
        <v>82</v>
      </c>
      <c r="BJ134" s="177">
        <f>ROUND(L134*K134,2)</f>
        <v>0</v>
      </c>
      <c r="BK134" s="96" t="s">
        <v>127</v>
      </c>
      <c r="BL134" s="96" t="s">
        <v>136</v>
      </c>
    </row>
    <row r="135" spans="2:46" s="103" customFormat="1" ht="117.75" customHeight="1">
      <c r="B135" s="104"/>
      <c r="C135" s="220"/>
      <c r="D135" s="220"/>
      <c r="E135" s="220"/>
      <c r="F135" s="271" t="s">
        <v>251</v>
      </c>
      <c r="G135" s="272"/>
      <c r="H135" s="272"/>
      <c r="I135" s="272"/>
      <c r="J135" s="220"/>
      <c r="K135" s="220"/>
      <c r="L135" s="220"/>
      <c r="M135" s="220"/>
      <c r="N135" s="220"/>
      <c r="O135" s="220"/>
      <c r="P135" s="220"/>
      <c r="Q135" s="220"/>
      <c r="R135" s="106"/>
      <c r="S135" s="178"/>
      <c r="T135" s="220"/>
      <c r="U135" s="220"/>
      <c r="V135" s="220"/>
      <c r="W135" s="220"/>
      <c r="X135" s="220"/>
      <c r="Y135" s="220"/>
      <c r="Z135" s="179"/>
      <c r="AS135" s="96" t="s">
        <v>129</v>
      </c>
      <c r="AT135" s="96" t="s">
        <v>92</v>
      </c>
    </row>
    <row r="136" spans="2:64" s="103" customFormat="1" ht="16.5" customHeight="1">
      <c r="B136" s="104"/>
      <c r="C136" s="168">
        <v>10</v>
      </c>
      <c r="D136" s="168" t="s">
        <v>124</v>
      </c>
      <c r="E136" s="169" t="s">
        <v>146</v>
      </c>
      <c r="F136" s="290" t="s">
        <v>193</v>
      </c>
      <c r="G136" s="290"/>
      <c r="H136" s="290"/>
      <c r="I136" s="290"/>
      <c r="J136" s="170" t="s">
        <v>125</v>
      </c>
      <c r="K136" s="184">
        <v>1</v>
      </c>
      <c r="L136" s="268">
        <v>0</v>
      </c>
      <c r="M136" s="268"/>
      <c r="N136" s="269">
        <f>ROUND(L136*K136,2)</f>
        <v>0</v>
      </c>
      <c r="O136" s="270"/>
      <c r="P136" s="270"/>
      <c r="Q136" s="270"/>
      <c r="R136" s="106"/>
      <c r="S136" s="172" t="s">
        <v>5</v>
      </c>
      <c r="T136" s="173" t="s">
        <v>40</v>
      </c>
      <c r="U136" s="174">
        <v>0</v>
      </c>
      <c r="V136" s="174">
        <f>U136*K136</f>
        <v>0</v>
      </c>
      <c r="W136" s="174">
        <v>0.028</v>
      </c>
      <c r="X136" s="174">
        <f>W136*K136</f>
        <v>0.028</v>
      </c>
      <c r="Y136" s="174">
        <v>0</v>
      </c>
      <c r="Z136" s="175">
        <f>Y136*K136</f>
        <v>0</v>
      </c>
      <c r="AB136" s="176"/>
      <c r="AQ136" s="96" t="s">
        <v>126</v>
      </c>
      <c r="AS136" s="96" t="s">
        <v>124</v>
      </c>
      <c r="AT136" s="96" t="s">
        <v>92</v>
      </c>
      <c r="AX136" s="96" t="s">
        <v>123</v>
      </c>
      <c r="BD136" s="177">
        <f>IF(T136="základní",N136,0)</f>
        <v>0</v>
      </c>
      <c r="BE136" s="177">
        <f>IF(T136="snížená",N136,0)</f>
        <v>0</v>
      </c>
      <c r="BF136" s="177">
        <f>IF(T136="zákl. přenesená",N136,0)</f>
        <v>0</v>
      </c>
      <c r="BG136" s="177">
        <f>IF(T136="sníž. přenesená",N136,0)</f>
        <v>0</v>
      </c>
      <c r="BH136" s="177">
        <f>IF(T136="nulová",N136,0)</f>
        <v>0</v>
      </c>
      <c r="BI136" s="96" t="s">
        <v>82</v>
      </c>
      <c r="BJ136" s="177">
        <f>ROUND(L136*K136,2)</f>
        <v>0</v>
      </c>
      <c r="BK136" s="96" t="s">
        <v>127</v>
      </c>
      <c r="BL136" s="96" t="s">
        <v>138</v>
      </c>
    </row>
    <row r="137" spans="2:46" s="103" customFormat="1" ht="101.25" customHeight="1">
      <c r="B137" s="104"/>
      <c r="C137" s="188"/>
      <c r="D137" s="188"/>
      <c r="E137" s="188"/>
      <c r="F137" s="271" t="s">
        <v>232</v>
      </c>
      <c r="G137" s="272"/>
      <c r="H137" s="272"/>
      <c r="I137" s="272"/>
      <c r="J137" s="220"/>
      <c r="K137" s="220"/>
      <c r="L137" s="220"/>
      <c r="M137" s="220"/>
      <c r="N137" s="220"/>
      <c r="O137" s="220"/>
      <c r="P137" s="220"/>
      <c r="Q137" s="220"/>
      <c r="R137" s="106"/>
      <c r="S137" s="178"/>
      <c r="T137" s="220"/>
      <c r="U137" s="220"/>
      <c r="V137" s="220"/>
      <c r="W137" s="220"/>
      <c r="X137" s="220"/>
      <c r="Y137" s="220"/>
      <c r="Z137" s="179"/>
      <c r="AS137" s="96" t="s">
        <v>129</v>
      </c>
      <c r="AT137" s="96" t="s">
        <v>92</v>
      </c>
    </row>
    <row r="138" spans="2:46" s="103" customFormat="1" ht="18.75" customHeight="1">
      <c r="B138" s="104"/>
      <c r="C138" s="189">
        <v>11</v>
      </c>
      <c r="D138" s="189" t="s">
        <v>124</v>
      </c>
      <c r="E138" s="190" t="s">
        <v>148</v>
      </c>
      <c r="F138" s="280" t="s">
        <v>211</v>
      </c>
      <c r="G138" s="280"/>
      <c r="H138" s="280"/>
      <c r="I138" s="280"/>
      <c r="J138" s="191" t="s">
        <v>125</v>
      </c>
      <c r="K138" s="184">
        <v>1</v>
      </c>
      <c r="L138" s="268">
        <v>0</v>
      </c>
      <c r="M138" s="268"/>
      <c r="N138" s="269">
        <f>ROUND(L138*K138,2)</f>
        <v>0</v>
      </c>
      <c r="O138" s="270"/>
      <c r="P138" s="270"/>
      <c r="Q138" s="270"/>
      <c r="R138" s="106"/>
      <c r="S138" s="178"/>
      <c r="T138" s="220"/>
      <c r="U138" s="220"/>
      <c r="V138" s="220"/>
      <c r="W138" s="220"/>
      <c r="X138" s="220"/>
      <c r="Y138" s="220"/>
      <c r="Z138" s="179"/>
      <c r="AB138" s="176"/>
      <c r="AS138" s="96"/>
      <c r="AT138" s="96"/>
    </row>
    <row r="139" spans="2:46" s="103" customFormat="1" ht="118.5" customHeight="1">
      <c r="B139" s="104"/>
      <c r="C139" s="188"/>
      <c r="D139" s="188"/>
      <c r="E139" s="188"/>
      <c r="F139" s="271" t="s">
        <v>252</v>
      </c>
      <c r="G139" s="272"/>
      <c r="H139" s="272"/>
      <c r="I139" s="272"/>
      <c r="J139" s="220"/>
      <c r="K139" s="220"/>
      <c r="L139" s="220"/>
      <c r="M139" s="220"/>
      <c r="N139" s="220"/>
      <c r="O139" s="220"/>
      <c r="P139" s="220"/>
      <c r="Q139" s="220"/>
      <c r="R139" s="106"/>
      <c r="S139" s="178"/>
      <c r="T139" s="220"/>
      <c r="U139" s="220"/>
      <c r="V139" s="220"/>
      <c r="W139" s="220"/>
      <c r="X139" s="220"/>
      <c r="Y139" s="220"/>
      <c r="Z139" s="179"/>
      <c r="AS139" s="96"/>
      <c r="AT139" s="96"/>
    </row>
    <row r="140" spans="2:46" s="103" customFormat="1" ht="14.25" customHeight="1">
      <c r="B140" s="104"/>
      <c r="C140" s="189">
        <v>12</v>
      </c>
      <c r="D140" s="189" t="s">
        <v>124</v>
      </c>
      <c r="E140" s="190" t="s">
        <v>150</v>
      </c>
      <c r="F140" s="280" t="s">
        <v>212</v>
      </c>
      <c r="G140" s="280"/>
      <c r="H140" s="280"/>
      <c r="I140" s="280"/>
      <c r="J140" s="170" t="s">
        <v>125</v>
      </c>
      <c r="K140" s="184">
        <v>2</v>
      </c>
      <c r="L140" s="281">
        <v>0</v>
      </c>
      <c r="M140" s="281"/>
      <c r="N140" s="269">
        <f>ROUND(L140*K140,2)</f>
        <v>0</v>
      </c>
      <c r="O140" s="270"/>
      <c r="P140" s="270"/>
      <c r="Q140" s="270"/>
      <c r="R140" s="106"/>
      <c r="S140" s="220"/>
      <c r="T140" s="220"/>
      <c r="U140" s="220"/>
      <c r="V140" s="220"/>
      <c r="W140" s="220"/>
      <c r="X140" s="220"/>
      <c r="Y140" s="220"/>
      <c r="Z140" s="220"/>
      <c r="AB140" s="176"/>
      <c r="AS140" s="96"/>
      <c r="AT140" s="96"/>
    </row>
    <row r="141" spans="2:46" s="103" customFormat="1" ht="98.25" customHeight="1">
      <c r="B141" s="104"/>
      <c r="C141" s="188"/>
      <c r="D141" s="188"/>
      <c r="E141" s="188"/>
      <c r="F141" s="271" t="s">
        <v>233</v>
      </c>
      <c r="G141" s="272"/>
      <c r="H141" s="272"/>
      <c r="I141" s="272"/>
      <c r="J141" s="220"/>
      <c r="K141" s="220"/>
      <c r="L141" s="220"/>
      <c r="M141" s="220"/>
      <c r="N141" s="220"/>
      <c r="O141" s="220"/>
      <c r="P141" s="220"/>
      <c r="Q141" s="220"/>
      <c r="R141" s="106"/>
      <c r="S141" s="220"/>
      <c r="T141" s="220"/>
      <c r="U141" s="220"/>
      <c r="V141" s="220"/>
      <c r="W141" s="220"/>
      <c r="X141" s="220"/>
      <c r="Y141" s="220"/>
      <c r="Z141" s="220"/>
      <c r="AS141" s="96"/>
      <c r="AT141" s="96"/>
    </row>
    <row r="142" spans="2:46" s="103" customFormat="1" ht="17.25" customHeight="1">
      <c r="B142" s="104"/>
      <c r="C142" s="192">
        <v>13</v>
      </c>
      <c r="D142" s="192" t="s">
        <v>124</v>
      </c>
      <c r="E142" s="193" t="s">
        <v>152</v>
      </c>
      <c r="F142" s="274" t="s">
        <v>220</v>
      </c>
      <c r="G142" s="274"/>
      <c r="H142" s="274"/>
      <c r="I142" s="274"/>
      <c r="J142" s="194" t="s">
        <v>125</v>
      </c>
      <c r="K142" s="195">
        <v>8</v>
      </c>
      <c r="L142" s="275">
        <v>0</v>
      </c>
      <c r="M142" s="275"/>
      <c r="N142" s="276">
        <f>ROUND(L142*K142,2)</f>
        <v>0</v>
      </c>
      <c r="O142" s="277"/>
      <c r="P142" s="277"/>
      <c r="Q142" s="277"/>
      <c r="R142" s="106"/>
      <c r="S142" s="196"/>
      <c r="T142" s="196"/>
      <c r="U142" s="197"/>
      <c r="AD142" s="198"/>
      <c r="AS142" s="96"/>
      <c r="AT142" s="96"/>
    </row>
    <row r="143" spans="2:46" s="103" customFormat="1" ht="107.25" customHeight="1">
      <c r="B143" s="104"/>
      <c r="C143" s="199"/>
      <c r="D143" s="199"/>
      <c r="E143" s="199"/>
      <c r="F143" s="278" t="s">
        <v>234</v>
      </c>
      <c r="G143" s="279"/>
      <c r="H143" s="279"/>
      <c r="I143" s="279"/>
      <c r="J143" s="199"/>
      <c r="K143" s="199"/>
      <c r="L143" s="199"/>
      <c r="M143" s="199"/>
      <c r="N143" s="199"/>
      <c r="O143" s="199"/>
      <c r="P143" s="199"/>
      <c r="Q143" s="199"/>
      <c r="R143" s="106"/>
      <c r="S143" s="220"/>
      <c r="T143" s="220"/>
      <c r="U143" s="179"/>
      <c r="AD143" s="198"/>
      <c r="AS143" s="96"/>
      <c r="AT143" s="96"/>
    </row>
    <row r="144" spans="2:64" s="103" customFormat="1" ht="16.5" customHeight="1">
      <c r="B144" s="104"/>
      <c r="C144" s="168">
        <v>14</v>
      </c>
      <c r="D144" s="168" t="s">
        <v>124</v>
      </c>
      <c r="E144" s="169" t="s">
        <v>153</v>
      </c>
      <c r="F144" s="282" t="s">
        <v>140</v>
      </c>
      <c r="G144" s="283"/>
      <c r="H144" s="283"/>
      <c r="I144" s="284"/>
      <c r="J144" s="170" t="s">
        <v>125</v>
      </c>
      <c r="K144" s="184">
        <v>2</v>
      </c>
      <c r="L144" s="285">
        <v>0</v>
      </c>
      <c r="M144" s="286"/>
      <c r="N144" s="287">
        <f>ROUND(L144*K144,2)</f>
        <v>0</v>
      </c>
      <c r="O144" s="288"/>
      <c r="P144" s="288"/>
      <c r="Q144" s="289"/>
      <c r="R144" s="106"/>
      <c r="S144" s="172" t="s">
        <v>5</v>
      </c>
      <c r="T144" s="173" t="s">
        <v>40</v>
      </c>
      <c r="U144" s="174">
        <v>0</v>
      </c>
      <c r="V144" s="174">
        <f>U144*K144</f>
        <v>0</v>
      </c>
      <c r="W144" s="174">
        <v>0.028</v>
      </c>
      <c r="X144" s="174">
        <f>W144*K144</f>
        <v>0.056</v>
      </c>
      <c r="Y144" s="174">
        <v>0</v>
      </c>
      <c r="Z144" s="175">
        <f>Y144*K144</f>
        <v>0</v>
      </c>
      <c r="AB144" s="176"/>
      <c r="AQ144" s="96" t="s">
        <v>126</v>
      </c>
      <c r="AS144" s="96" t="s">
        <v>124</v>
      </c>
      <c r="AT144" s="96" t="s">
        <v>92</v>
      </c>
      <c r="AX144" s="96" t="s">
        <v>123</v>
      </c>
      <c r="BD144" s="177">
        <f>IF(T144="základní",N144,0)</f>
        <v>0</v>
      </c>
      <c r="BE144" s="177">
        <f>IF(T144="snížená",N144,0)</f>
        <v>0</v>
      </c>
      <c r="BF144" s="177">
        <f>IF(T144="zákl. přenesená",N144,0)</f>
        <v>0</v>
      </c>
      <c r="BG144" s="177">
        <f>IF(T144="sníž. přenesená",N144,0)</f>
        <v>0</v>
      </c>
      <c r="BH144" s="177">
        <f>IF(T144="nulová",N144,0)</f>
        <v>0</v>
      </c>
      <c r="BI144" s="96" t="s">
        <v>82</v>
      </c>
      <c r="BJ144" s="177">
        <f>ROUND(L144*K144,2)</f>
        <v>0</v>
      </c>
      <c r="BK144" s="96" t="s">
        <v>127</v>
      </c>
      <c r="BL144" s="96" t="s">
        <v>141</v>
      </c>
    </row>
    <row r="145" spans="2:46" s="103" customFormat="1" ht="111.75" customHeight="1">
      <c r="B145" s="104"/>
      <c r="C145" s="220"/>
      <c r="D145" s="220"/>
      <c r="E145" s="220"/>
      <c r="F145" s="278" t="s">
        <v>235</v>
      </c>
      <c r="G145" s="272"/>
      <c r="H145" s="272"/>
      <c r="I145" s="272"/>
      <c r="J145" s="220"/>
      <c r="K145" s="220"/>
      <c r="L145" s="220"/>
      <c r="M145" s="220"/>
      <c r="N145" s="220"/>
      <c r="O145" s="220"/>
      <c r="P145" s="220"/>
      <c r="Q145" s="220"/>
      <c r="R145" s="106"/>
      <c r="S145" s="178"/>
      <c r="T145" s="220"/>
      <c r="U145" s="220"/>
      <c r="V145" s="220"/>
      <c r="W145" s="220"/>
      <c r="X145" s="220"/>
      <c r="Y145" s="220"/>
      <c r="Z145" s="179"/>
      <c r="AS145" s="96" t="s">
        <v>129</v>
      </c>
      <c r="AT145" s="96" t="s">
        <v>92</v>
      </c>
    </row>
    <row r="146" spans="2:63" s="103" customFormat="1" ht="19.5" customHeight="1">
      <c r="B146" s="104"/>
      <c r="C146" s="168">
        <v>15</v>
      </c>
      <c r="D146" s="168" t="s">
        <v>124</v>
      </c>
      <c r="E146" s="169" t="s">
        <v>11</v>
      </c>
      <c r="F146" s="273" t="s">
        <v>183</v>
      </c>
      <c r="G146" s="266"/>
      <c r="H146" s="266"/>
      <c r="I146" s="266"/>
      <c r="J146" s="170" t="s">
        <v>125</v>
      </c>
      <c r="K146" s="184">
        <v>8</v>
      </c>
      <c r="L146" s="268">
        <v>0</v>
      </c>
      <c r="M146" s="268"/>
      <c r="N146" s="269">
        <f>ROUND(L146*K146,2)</f>
        <v>0</v>
      </c>
      <c r="O146" s="270"/>
      <c r="P146" s="270"/>
      <c r="Q146" s="270"/>
      <c r="R146" s="106"/>
      <c r="S146" s="172" t="s">
        <v>5</v>
      </c>
      <c r="T146" s="173" t="s">
        <v>40</v>
      </c>
      <c r="U146" s="174">
        <v>0</v>
      </c>
      <c r="V146" s="174">
        <f>U146*K146</f>
        <v>0</v>
      </c>
      <c r="W146" s="174">
        <v>0.028</v>
      </c>
      <c r="X146" s="174">
        <f>W146*K146</f>
        <v>0.224</v>
      </c>
      <c r="Y146" s="174">
        <v>0</v>
      </c>
      <c r="Z146" s="175">
        <f>Y146*K146</f>
        <v>0</v>
      </c>
      <c r="AB146" s="176"/>
      <c r="AP146" s="96" t="s">
        <v>126</v>
      </c>
      <c r="AR146" s="96" t="s">
        <v>124</v>
      </c>
      <c r="AS146" s="96" t="s">
        <v>92</v>
      </c>
      <c r="AW146" s="96" t="s">
        <v>123</v>
      </c>
      <c r="BC146" s="177">
        <f>IF(T146="základní",N146,0)</f>
        <v>0</v>
      </c>
      <c r="BD146" s="177">
        <f>IF(T146="snížená",N146,0)</f>
        <v>0</v>
      </c>
      <c r="BE146" s="177">
        <f>IF(T146="zákl. přenesená",N146,0)</f>
        <v>0</v>
      </c>
      <c r="BF146" s="177">
        <f>IF(T146="sníž. přenesená",N146,0)</f>
        <v>0</v>
      </c>
      <c r="BG146" s="177">
        <f>IF(T146="nulová",N146,0)</f>
        <v>0</v>
      </c>
      <c r="BH146" s="96" t="s">
        <v>82</v>
      </c>
      <c r="BI146" s="177">
        <f>ROUND(L146*K146,2)</f>
        <v>0</v>
      </c>
      <c r="BJ146" s="96" t="s">
        <v>127</v>
      </c>
      <c r="BK146" s="96" t="s">
        <v>143</v>
      </c>
    </row>
    <row r="147" spans="2:46" s="103" customFormat="1" ht="116.25" customHeight="1">
      <c r="B147" s="104"/>
      <c r="C147" s="188"/>
      <c r="D147" s="188"/>
      <c r="E147" s="188"/>
      <c r="F147" s="278" t="s">
        <v>236</v>
      </c>
      <c r="G147" s="272"/>
      <c r="H147" s="272"/>
      <c r="I147" s="272"/>
      <c r="J147" s="220"/>
      <c r="K147" s="220"/>
      <c r="L147" s="220"/>
      <c r="M147" s="220"/>
      <c r="N147" s="220"/>
      <c r="O147" s="220"/>
      <c r="P147" s="220"/>
      <c r="Q147" s="220"/>
      <c r="R147" s="106"/>
      <c r="S147" s="178"/>
      <c r="T147" s="220"/>
      <c r="U147" s="220"/>
      <c r="V147" s="220"/>
      <c r="W147" s="220"/>
      <c r="X147" s="220"/>
      <c r="Y147" s="220"/>
      <c r="Z147" s="179"/>
      <c r="AC147" s="200"/>
      <c r="AS147" s="96" t="s">
        <v>129</v>
      </c>
      <c r="AT147" s="96" t="s">
        <v>92</v>
      </c>
    </row>
    <row r="148" spans="2:64" s="103" customFormat="1" ht="16.5" customHeight="1">
      <c r="B148" s="104"/>
      <c r="C148" s="189">
        <v>17</v>
      </c>
      <c r="D148" s="189" t="s">
        <v>124</v>
      </c>
      <c r="E148" s="190" t="s">
        <v>158</v>
      </c>
      <c r="F148" s="273" t="s">
        <v>184</v>
      </c>
      <c r="G148" s="266"/>
      <c r="H148" s="266"/>
      <c r="I148" s="266"/>
      <c r="J148" s="191" t="s">
        <v>218</v>
      </c>
      <c r="K148" s="184">
        <v>3</v>
      </c>
      <c r="L148" s="268">
        <v>0</v>
      </c>
      <c r="M148" s="268"/>
      <c r="N148" s="269">
        <f>ROUND(L148*K148,2)</f>
        <v>0</v>
      </c>
      <c r="O148" s="270"/>
      <c r="P148" s="270"/>
      <c r="Q148" s="270"/>
      <c r="R148" s="106"/>
      <c r="S148" s="172" t="s">
        <v>5</v>
      </c>
      <c r="T148" s="173" t="s">
        <v>40</v>
      </c>
      <c r="U148" s="174">
        <v>0</v>
      </c>
      <c r="V148" s="174">
        <f>U148*K148</f>
        <v>0</v>
      </c>
      <c r="W148" s="174">
        <v>0.028</v>
      </c>
      <c r="X148" s="174">
        <f>W148*K148</f>
        <v>0.084</v>
      </c>
      <c r="Y148" s="174">
        <v>0</v>
      </c>
      <c r="Z148" s="175">
        <f>Y148*K148</f>
        <v>0</v>
      </c>
      <c r="AB148" s="176"/>
      <c r="AQ148" s="96" t="s">
        <v>126</v>
      </c>
      <c r="AS148" s="96" t="s">
        <v>124</v>
      </c>
      <c r="AT148" s="96" t="s">
        <v>92</v>
      </c>
      <c r="AX148" s="96" t="s">
        <v>123</v>
      </c>
      <c r="BD148" s="177">
        <f>IF(T148="základní",N148,0)</f>
        <v>0</v>
      </c>
      <c r="BE148" s="177">
        <f>IF(T148="snížená",N148,0)</f>
        <v>0</v>
      </c>
      <c r="BF148" s="177">
        <f>IF(T148="zákl. přenesená",N148,0)</f>
        <v>0</v>
      </c>
      <c r="BG148" s="177">
        <f>IF(T148="sníž. přenesená",N148,0)</f>
        <v>0</v>
      </c>
      <c r="BH148" s="177">
        <f>IF(T148="nulová",N148,0)</f>
        <v>0</v>
      </c>
      <c r="BI148" s="96" t="s">
        <v>82</v>
      </c>
      <c r="BJ148" s="177">
        <f>ROUND(L148*K148,2)</f>
        <v>0</v>
      </c>
      <c r="BK148" s="96" t="s">
        <v>127</v>
      </c>
      <c r="BL148" s="96" t="s">
        <v>145</v>
      </c>
    </row>
    <row r="149" spans="2:46" s="103" customFormat="1" ht="96.75" customHeight="1">
      <c r="B149" s="104"/>
      <c r="C149" s="188"/>
      <c r="D149" s="188"/>
      <c r="E149" s="188"/>
      <c r="F149" s="271" t="s">
        <v>237</v>
      </c>
      <c r="G149" s="272"/>
      <c r="H149" s="272"/>
      <c r="I149" s="272"/>
      <c r="J149" s="220"/>
      <c r="K149" s="220"/>
      <c r="L149" s="220"/>
      <c r="M149" s="220"/>
      <c r="N149" s="220"/>
      <c r="O149" s="220"/>
      <c r="P149" s="220"/>
      <c r="Q149" s="220"/>
      <c r="R149" s="106"/>
      <c r="S149" s="178"/>
      <c r="T149" s="220"/>
      <c r="U149" s="220"/>
      <c r="V149" s="220"/>
      <c r="W149" s="220"/>
      <c r="X149" s="220"/>
      <c r="Y149" s="220"/>
      <c r="Z149" s="179"/>
      <c r="AS149" s="96" t="s">
        <v>129</v>
      </c>
      <c r="AT149" s="96" t="s">
        <v>92</v>
      </c>
    </row>
    <row r="150" spans="2:46" s="103" customFormat="1" ht="20.25" customHeight="1">
      <c r="B150" s="104"/>
      <c r="C150" s="189">
        <v>18</v>
      </c>
      <c r="D150" s="189" t="s">
        <v>124</v>
      </c>
      <c r="E150" s="190" t="s">
        <v>160</v>
      </c>
      <c r="F150" s="273" t="s">
        <v>197</v>
      </c>
      <c r="G150" s="266"/>
      <c r="H150" s="266"/>
      <c r="I150" s="266"/>
      <c r="J150" s="170" t="s">
        <v>125</v>
      </c>
      <c r="K150" s="184">
        <v>5</v>
      </c>
      <c r="L150" s="268">
        <v>0</v>
      </c>
      <c r="M150" s="268"/>
      <c r="N150" s="269">
        <f>ROUND(L150*K150,2)</f>
        <v>0</v>
      </c>
      <c r="O150" s="270"/>
      <c r="P150" s="270"/>
      <c r="Q150" s="270"/>
      <c r="R150" s="106"/>
      <c r="S150" s="178"/>
      <c r="T150" s="220"/>
      <c r="U150" s="220"/>
      <c r="V150" s="220"/>
      <c r="W150" s="220"/>
      <c r="X150" s="220"/>
      <c r="Y150" s="220"/>
      <c r="Z150" s="179"/>
      <c r="AB150" s="186"/>
      <c r="AS150" s="96"/>
      <c r="AT150" s="96"/>
    </row>
    <row r="151" spans="2:46" s="103" customFormat="1" ht="77.25" customHeight="1">
      <c r="B151" s="104"/>
      <c r="C151" s="188"/>
      <c r="D151" s="188"/>
      <c r="E151" s="188"/>
      <c r="F151" s="271" t="s">
        <v>238</v>
      </c>
      <c r="G151" s="272"/>
      <c r="H151" s="272"/>
      <c r="I151" s="272"/>
      <c r="J151" s="220"/>
      <c r="K151" s="220"/>
      <c r="L151" s="220"/>
      <c r="M151" s="220"/>
      <c r="N151" s="220"/>
      <c r="O151" s="220"/>
      <c r="P151" s="220"/>
      <c r="Q151" s="220"/>
      <c r="R151" s="106"/>
      <c r="S151" s="178"/>
      <c r="T151" s="220"/>
      <c r="U151" s="220"/>
      <c r="V151" s="220"/>
      <c r="W151" s="220"/>
      <c r="X151" s="220"/>
      <c r="Y151" s="220"/>
      <c r="Z151" s="179"/>
      <c r="AS151" s="96"/>
      <c r="AT151" s="96"/>
    </row>
    <row r="152" spans="2:46" s="103" customFormat="1" ht="21.75" customHeight="1">
      <c r="B152" s="104"/>
      <c r="C152" s="189">
        <v>19</v>
      </c>
      <c r="D152" s="189" t="s">
        <v>124</v>
      </c>
      <c r="E152" s="190" t="s">
        <v>162</v>
      </c>
      <c r="F152" s="273" t="s">
        <v>198</v>
      </c>
      <c r="G152" s="266"/>
      <c r="H152" s="266"/>
      <c r="I152" s="266"/>
      <c r="J152" s="170" t="s">
        <v>125</v>
      </c>
      <c r="K152" s="184">
        <v>2</v>
      </c>
      <c r="L152" s="268">
        <v>0</v>
      </c>
      <c r="M152" s="268"/>
      <c r="N152" s="269">
        <f>ROUND(L152*K152,2)</f>
        <v>0</v>
      </c>
      <c r="O152" s="270"/>
      <c r="P152" s="270"/>
      <c r="Q152" s="270"/>
      <c r="R152" s="106"/>
      <c r="S152" s="178"/>
      <c r="T152" s="220"/>
      <c r="U152" s="220"/>
      <c r="V152" s="220"/>
      <c r="W152" s="220"/>
      <c r="X152" s="220"/>
      <c r="Y152" s="220"/>
      <c r="Z152" s="179"/>
      <c r="AB152" s="186"/>
      <c r="AS152" s="96"/>
      <c r="AT152" s="96"/>
    </row>
    <row r="153" spans="2:46" s="103" customFormat="1" ht="74.25" customHeight="1">
      <c r="B153" s="104"/>
      <c r="C153" s="188"/>
      <c r="D153" s="188"/>
      <c r="E153" s="188"/>
      <c r="F153" s="271" t="s">
        <v>239</v>
      </c>
      <c r="G153" s="272"/>
      <c r="H153" s="272"/>
      <c r="I153" s="272"/>
      <c r="J153" s="220"/>
      <c r="K153" s="220"/>
      <c r="L153" s="220"/>
      <c r="M153" s="220"/>
      <c r="N153" s="220"/>
      <c r="O153" s="220"/>
      <c r="P153" s="220"/>
      <c r="Q153" s="220"/>
      <c r="R153" s="106"/>
      <c r="S153" s="178"/>
      <c r="T153" s="220"/>
      <c r="U153" s="220"/>
      <c r="V153" s="220"/>
      <c r="W153" s="220"/>
      <c r="X153" s="220"/>
      <c r="Y153" s="220"/>
      <c r="Z153" s="179"/>
      <c r="AS153" s="96"/>
      <c r="AT153" s="96"/>
    </row>
    <row r="154" spans="2:64" s="103" customFormat="1" ht="16.5" customHeight="1">
      <c r="B154" s="104"/>
      <c r="C154" s="189">
        <v>20</v>
      </c>
      <c r="D154" s="189" t="s">
        <v>124</v>
      </c>
      <c r="E154" s="190" t="s">
        <v>164</v>
      </c>
      <c r="F154" s="273" t="s">
        <v>185</v>
      </c>
      <c r="G154" s="266"/>
      <c r="H154" s="266"/>
      <c r="I154" s="266"/>
      <c r="J154" s="170" t="s">
        <v>125</v>
      </c>
      <c r="K154" s="184">
        <v>3</v>
      </c>
      <c r="L154" s="268">
        <v>0</v>
      </c>
      <c r="M154" s="268"/>
      <c r="N154" s="269">
        <f>ROUND(L154*K154,2)</f>
        <v>0</v>
      </c>
      <c r="O154" s="270"/>
      <c r="P154" s="270"/>
      <c r="Q154" s="270"/>
      <c r="R154" s="106"/>
      <c r="S154" s="172" t="s">
        <v>5</v>
      </c>
      <c r="T154" s="173" t="s">
        <v>40</v>
      </c>
      <c r="U154" s="174">
        <v>0</v>
      </c>
      <c r="V154" s="174">
        <f>U154*K154</f>
        <v>0</v>
      </c>
      <c r="W154" s="174">
        <v>0.028</v>
      </c>
      <c r="X154" s="174">
        <f>W154*K154</f>
        <v>0.084</v>
      </c>
      <c r="Y154" s="174">
        <v>0</v>
      </c>
      <c r="Z154" s="175">
        <f>Y154*K154</f>
        <v>0</v>
      </c>
      <c r="AB154" s="176"/>
      <c r="AQ154" s="96" t="s">
        <v>126</v>
      </c>
      <c r="AS154" s="96" t="s">
        <v>124</v>
      </c>
      <c r="AT154" s="96" t="s">
        <v>92</v>
      </c>
      <c r="AX154" s="96" t="s">
        <v>123</v>
      </c>
      <c r="BD154" s="177">
        <f>IF(T154="základní",N154,0)</f>
        <v>0</v>
      </c>
      <c r="BE154" s="177">
        <f>IF(T154="snížená",N154,0)</f>
        <v>0</v>
      </c>
      <c r="BF154" s="177">
        <f>IF(T154="zákl. přenesená",N154,0)</f>
        <v>0</v>
      </c>
      <c r="BG154" s="177">
        <f>IF(T154="sníž. přenesená",N154,0)</f>
        <v>0</v>
      </c>
      <c r="BH154" s="177">
        <f>IF(T154="nulová",N154,0)</f>
        <v>0</v>
      </c>
      <c r="BI154" s="96" t="s">
        <v>82</v>
      </c>
      <c r="BJ154" s="177">
        <f>ROUND(L154*K154,2)</f>
        <v>0</v>
      </c>
      <c r="BK154" s="96" t="s">
        <v>127</v>
      </c>
      <c r="BL154" s="96" t="s">
        <v>147</v>
      </c>
    </row>
    <row r="155" spans="2:46" s="103" customFormat="1" ht="84.75" customHeight="1">
      <c r="B155" s="104"/>
      <c r="C155" s="188"/>
      <c r="D155" s="188"/>
      <c r="E155" s="188"/>
      <c r="F155" s="271" t="s">
        <v>240</v>
      </c>
      <c r="G155" s="272"/>
      <c r="H155" s="272"/>
      <c r="I155" s="272"/>
      <c r="J155" s="220"/>
      <c r="K155" s="220"/>
      <c r="L155" s="220"/>
      <c r="M155" s="220"/>
      <c r="N155" s="220"/>
      <c r="O155" s="220"/>
      <c r="P155" s="220"/>
      <c r="Q155" s="220"/>
      <c r="R155" s="106"/>
      <c r="S155" s="178"/>
      <c r="T155" s="220"/>
      <c r="U155" s="220"/>
      <c r="V155" s="220"/>
      <c r="W155" s="220"/>
      <c r="X155" s="220"/>
      <c r="Y155" s="220"/>
      <c r="Z155" s="179"/>
      <c r="AS155" s="96" t="s">
        <v>129</v>
      </c>
      <c r="AT155" s="96" t="s">
        <v>92</v>
      </c>
    </row>
    <row r="156" spans="2:64" s="103" customFormat="1" ht="16.5" customHeight="1">
      <c r="B156" s="104"/>
      <c r="C156" s="189">
        <v>21</v>
      </c>
      <c r="D156" s="189" t="s">
        <v>124</v>
      </c>
      <c r="E156" s="190" t="s">
        <v>10</v>
      </c>
      <c r="F156" s="273" t="s">
        <v>186</v>
      </c>
      <c r="G156" s="266"/>
      <c r="H156" s="266"/>
      <c r="I156" s="266"/>
      <c r="J156" s="170" t="s">
        <v>125</v>
      </c>
      <c r="K156" s="184">
        <v>9</v>
      </c>
      <c r="L156" s="268">
        <v>0</v>
      </c>
      <c r="M156" s="268"/>
      <c r="N156" s="269">
        <f>ROUND(L156*K156,2)</f>
        <v>0</v>
      </c>
      <c r="O156" s="270"/>
      <c r="P156" s="270"/>
      <c r="Q156" s="270"/>
      <c r="R156" s="106"/>
      <c r="S156" s="172" t="s">
        <v>5</v>
      </c>
      <c r="T156" s="173" t="s">
        <v>40</v>
      </c>
      <c r="U156" s="174">
        <v>0</v>
      </c>
      <c r="V156" s="174">
        <f>U156*K156</f>
        <v>0</v>
      </c>
      <c r="W156" s="174">
        <v>0.028</v>
      </c>
      <c r="X156" s="174">
        <f>W156*K156</f>
        <v>0.252</v>
      </c>
      <c r="Y156" s="174">
        <v>0</v>
      </c>
      <c r="Z156" s="175">
        <f>Y156*K156</f>
        <v>0</v>
      </c>
      <c r="AB156" s="176"/>
      <c r="AQ156" s="96" t="s">
        <v>126</v>
      </c>
      <c r="AS156" s="96" t="s">
        <v>124</v>
      </c>
      <c r="AT156" s="96" t="s">
        <v>92</v>
      </c>
      <c r="AX156" s="96" t="s">
        <v>123</v>
      </c>
      <c r="BD156" s="177">
        <f>IF(T156="základní",N156,0)</f>
        <v>0</v>
      </c>
      <c r="BE156" s="177">
        <f>IF(T156="snížená",N156,0)</f>
        <v>0</v>
      </c>
      <c r="BF156" s="177">
        <f>IF(T156="zákl. přenesená",N156,0)</f>
        <v>0</v>
      </c>
      <c r="BG156" s="177">
        <f>IF(T156="sníž. přenesená",N156,0)</f>
        <v>0</v>
      </c>
      <c r="BH156" s="177">
        <f>IF(T156="nulová",N156,0)</f>
        <v>0</v>
      </c>
      <c r="BI156" s="96" t="s">
        <v>82</v>
      </c>
      <c r="BJ156" s="177">
        <f>ROUND(L156*K156,2)</f>
        <v>0</v>
      </c>
      <c r="BK156" s="96" t="s">
        <v>127</v>
      </c>
      <c r="BL156" s="96" t="s">
        <v>149</v>
      </c>
    </row>
    <row r="157" spans="2:46" s="103" customFormat="1" ht="102" customHeight="1">
      <c r="B157" s="104"/>
      <c r="C157" s="188"/>
      <c r="D157" s="188"/>
      <c r="E157" s="188"/>
      <c r="F157" s="271" t="s">
        <v>241</v>
      </c>
      <c r="G157" s="272"/>
      <c r="H157" s="272"/>
      <c r="I157" s="272"/>
      <c r="J157" s="220"/>
      <c r="K157" s="220"/>
      <c r="L157" s="220"/>
      <c r="M157" s="220"/>
      <c r="N157" s="220"/>
      <c r="O157" s="220"/>
      <c r="P157" s="220"/>
      <c r="Q157" s="220"/>
      <c r="R157" s="106"/>
      <c r="S157" s="178"/>
      <c r="T157" s="220"/>
      <c r="U157" s="220"/>
      <c r="V157" s="220"/>
      <c r="W157" s="220"/>
      <c r="X157" s="220"/>
      <c r="Y157" s="220"/>
      <c r="Z157" s="179"/>
      <c r="AS157" s="96" t="s">
        <v>129</v>
      </c>
      <c r="AT157" s="96" t="s">
        <v>92</v>
      </c>
    </row>
    <row r="158" spans="2:46" s="103" customFormat="1" ht="15.75" customHeight="1">
      <c r="B158" s="104"/>
      <c r="C158" s="189">
        <v>22</v>
      </c>
      <c r="D158" s="189" t="s">
        <v>124</v>
      </c>
      <c r="E158" s="190" t="s">
        <v>165</v>
      </c>
      <c r="F158" s="273" t="s">
        <v>214</v>
      </c>
      <c r="G158" s="266"/>
      <c r="H158" s="266"/>
      <c r="I158" s="266"/>
      <c r="J158" s="170" t="s">
        <v>125</v>
      </c>
      <c r="K158" s="184">
        <v>4</v>
      </c>
      <c r="L158" s="268">
        <v>0</v>
      </c>
      <c r="M158" s="268"/>
      <c r="N158" s="269">
        <f>ROUND(L158*K158,2)</f>
        <v>0</v>
      </c>
      <c r="O158" s="270"/>
      <c r="P158" s="270"/>
      <c r="Q158" s="270"/>
      <c r="R158" s="106"/>
      <c r="S158" s="178"/>
      <c r="T158" s="220"/>
      <c r="U158" s="220"/>
      <c r="V158" s="220"/>
      <c r="W158" s="220"/>
      <c r="X158" s="220"/>
      <c r="Y158" s="220"/>
      <c r="Z158" s="179"/>
      <c r="AB158" s="186"/>
      <c r="AS158" s="96"/>
      <c r="AT158" s="96"/>
    </row>
    <row r="159" spans="2:46" s="103" customFormat="1" ht="113.25" customHeight="1">
      <c r="B159" s="104"/>
      <c r="C159" s="188"/>
      <c r="D159" s="188"/>
      <c r="E159" s="188"/>
      <c r="F159" s="271" t="s">
        <v>242</v>
      </c>
      <c r="G159" s="272"/>
      <c r="H159" s="272"/>
      <c r="I159" s="272"/>
      <c r="J159" s="220"/>
      <c r="K159" s="220"/>
      <c r="L159" s="220"/>
      <c r="M159" s="220"/>
      <c r="N159" s="220"/>
      <c r="O159" s="220"/>
      <c r="P159" s="220"/>
      <c r="Q159" s="220"/>
      <c r="R159" s="106"/>
      <c r="S159" s="178"/>
      <c r="T159" s="220"/>
      <c r="U159" s="220"/>
      <c r="V159" s="220"/>
      <c r="W159" s="220"/>
      <c r="X159" s="220"/>
      <c r="Y159" s="220"/>
      <c r="Z159" s="179"/>
      <c r="AS159" s="96"/>
      <c r="AT159" s="96"/>
    </row>
    <row r="160" spans="2:64" s="103" customFormat="1" ht="16.5" customHeight="1">
      <c r="B160" s="104"/>
      <c r="C160" s="189">
        <v>23</v>
      </c>
      <c r="D160" s="189" t="s">
        <v>124</v>
      </c>
      <c r="E160" s="190" t="s">
        <v>167</v>
      </c>
      <c r="F160" s="273" t="s">
        <v>187</v>
      </c>
      <c r="G160" s="266"/>
      <c r="H160" s="266"/>
      <c r="I160" s="266"/>
      <c r="J160" s="170" t="s">
        <v>125</v>
      </c>
      <c r="K160" s="184">
        <v>2</v>
      </c>
      <c r="L160" s="268">
        <v>0</v>
      </c>
      <c r="M160" s="268"/>
      <c r="N160" s="269">
        <f>ROUND(L160*K160,2)</f>
        <v>0</v>
      </c>
      <c r="O160" s="270"/>
      <c r="P160" s="270"/>
      <c r="Q160" s="270"/>
      <c r="R160" s="106"/>
      <c r="S160" s="172" t="s">
        <v>5</v>
      </c>
      <c r="T160" s="173" t="s">
        <v>40</v>
      </c>
      <c r="U160" s="174">
        <v>0</v>
      </c>
      <c r="V160" s="174">
        <f>U160*K160</f>
        <v>0</v>
      </c>
      <c r="W160" s="174">
        <v>0.028</v>
      </c>
      <c r="X160" s="174">
        <f>W160*K160</f>
        <v>0.056</v>
      </c>
      <c r="Y160" s="174">
        <v>0</v>
      </c>
      <c r="Z160" s="175">
        <f>Y160*K160</f>
        <v>0</v>
      </c>
      <c r="AB160" s="187"/>
      <c r="AQ160" s="96" t="s">
        <v>126</v>
      </c>
      <c r="AS160" s="96" t="s">
        <v>124</v>
      </c>
      <c r="AT160" s="96" t="s">
        <v>92</v>
      </c>
      <c r="AX160" s="96" t="s">
        <v>123</v>
      </c>
      <c r="BD160" s="177">
        <f>IF(T160="základní",N160,0)</f>
        <v>0</v>
      </c>
      <c r="BE160" s="177">
        <f>IF(T160="snížená",N160,0)</f>
        <v>0</v>
      </c>
      <c r="BF160" s="177">
        <f>IF(T160="zákl. přenesená",N160,0)</f>
        <v>0</v>
      </c>
      <c r="BG160" s="177">
        <f>IF(T160="sníž. přenesená",N160,0)</f>
        <v>0</v>
      </c>
      <c r="BH160" s="177">
        <f>IF(T160="nulová",N160,0)</f>
        <v>0</v>
      </c>
      <c r="BI160" s="96" t="s">
        <v>82</v>
      </c>
      <c r="BJ160" s="177">
        <f>ROUND(L160*K160,2)</f>
        <v>0</v>
      </c>
      <c r="BK160" s="96" t="s">
        <v>127</v>
      </c>
      <c r="BL160" s="96" t="s">
        <v>151</v>
      </c>
    </row>
    <row r="161" spans="2:46" s="103" customFormat="1" ht="122.25" customHeight="1">
      <c r="B161" s="104"/>
      <c r="C161" s="188"/>
      <c r="D161" s="188"/>
      <c r="E161" s="188"/>
      <c r="F161" s="278" t="s">
        <v>243</v>
      </c>
      <c r="G161" s="272"/>
      <c r="H161" s="272"/>
      <c r="I161" s="272"/>
      <c r="J161" s="220"/>
      <c r="K161" s="220"/>
      <c r="L161" s="220"/>
      <c r="M161" s="220"/>
      <c r="N161" s="220"/>
      <c r="O161" s="220"/>
      <c r="P161" s="220"/>
      <c r="Q161" s="220"/>
      <c r="R161" s="106"/>
      <c r="S161" s="178"/>
      <c r="T161" s="220"/>
      <c r="U161" s="220"/>
      <c r="V161" s="220"/>
      <c r="W161" s="220"/>
      <c r="X161" s="220"/>
      <c r="Y161" s="220"/>
      <c r="Z161" s="179"/>
      <c r="AS161" s="96" t="s">
        <v>129</v>
      </c>
      <c r="AT161" s="96" t="s">
        <v>92</v>
      </c>
    </row>
    <row r="162" spans="2:64" s="103" customFormat="1" ht="16.5" customHeight="1">
      <c r="B162" s="104"/>
      <c r="C162" s="189">
        <v>24</v>
      </c>
      <c r="D162" s="189" t="s">
        <v>124</v>
      </c>
      <c r="E162" s="190" t="s">
        <v>168</v>
      </c>
      <c r="F162" s="266" t="s">
        <v>188</v>
      </c>
      <c r="G162" s="266"/>
      <c r="H162" s="266"/>
      <c r="I162" s="266"/>
      <c r="J162" s="170" t="s">
        <v>125</v>
      </c>
      <c r="K162" s="184">
        <v>9</v>
      </c>
      <c r="L162" s="267">
        <v>0</v>
      </c>
      <c r="M162" s="268"/>
      <c r="N162" s="269">
        <f>ROUND(L162*K162,2)</f>
        <v>0</v>
      </c>
      <c r="O162" s="270"/>
      <c r="P162" s="270"/>
      <c r="Q162" s="270"/>
      <c r="R162" s="106"/>
      <c r="S162" s="172" t="s">
        <v>5</v>
      </c>
      <c r="T162" s="173" t="s">
        <v>40</v>
      </c>
      <c r="U162" s="174">
        <v>0</v>
      </c>
      <c r="V162" s="174">
        <f>U162*K162</f>
        <v>0</v>
      </c>
      <c r="W162" s="174">
        <v>0.028</v>
      </c>
      <c r="X162" s="174">
        <f>W162*K162</f>
        <v>0.252</v>
      </c>
      <c r="Y162" s="174">
        <v>0</v>
      </c>
      <c r="Z162" s="175">
        <f>Y162*K162</f>
        <v>0</v>
      </c>
      <c r="AB162" s="176"/>
      <c r="AQ162" s="96" t="s">
        <v>126</v>
      </c>
      <c r="AS162" s="96" t="s">
        <v>124</v>
      </c>
      <c r="AT162" s="96" t="s">
        <v>92</v>
      </c>
      <c r="AX162" s="96" t="s">
        <v>123</v>
      </c>
      <c r="BD162" s="177">
        <f>IF(T162="základní",N162,0)</f>
        <v>0</v>
      </c>
      <c r="BE162" s="177">
        <f>IF(T162="snížená",N162,0)</f>
        <v>0</v>
      </c>
      <c r="BF162" s="177">
        <f>IF(T162="zákl. přenesená",N162,0)</f>
        <v>0</v>
      </c>
      <c r="BG162" s="177">
        <f>IF(T162="sníž. přenesená",N162,0)</f>
        <v>0</v>
      </c>
      <c r="BH162" s="177">
        <f>IF(T162="nulová",N162,0)</f>
        <v>0</v>
      </c>
      <c r="BI162" s="96" t="s">
        <v>82</v>
      </c>
      <c r="BJ162" s="177">
        <f>ROUND(L162*K162,2)</f>
        <v>0</v>
      </c>
      <c r="BK162" s="96" t="s">
        <v>127</v>
      </c>
      <c r="BL162" s="96" t="s">
        <v>154</v>
      </c>
    </row>
    <row r="163" spans="2:46" s="103" customFormat="1" ht="202.5" customHeight="1">
      <c r="B163" s="104"/>
      <c r="C163" s="188"/>
      <c r="D163" s="188"/>
      <c r="E163" s="188"/>
      <c r="F163" s="271" t="s">
        <v>253</v>
      </c>
      <c r="G163" s="272"/>
      <c r="H163" s="272"/>
      <c r="I163" s="272"/>
      <c r="J163" s="220"/>
      <c r="K163" s="220"/>
      <c r="L163" s="220"/>
      <c r="M163" s="220"/>
      <c r="N163" s="220"/>
      <c r="O163" s="220"/>
      <c r="P163" s="220"/>
      <c r="Q163" s="220"/>
      <c r="R163" s="106"/>
      <c r="S163" s="178"/>
      <c r="T163" s="220"/>
      <c r="U163" s="220"/>
      <c r="V163" s="220"/>
      <c r="W163" s="220"/>
      <c r="X163" s="220"/>
      <c r="Y163" s="220"/>
      <c r="Z163" s="179"/>
      <c r="AS163" s="96" t="s">
        <v>129</v>
      </c>
      <c r="AT163" s="96" t="s">
        <v>92</v>
      </c>
    </row>
    <row r="164" spans="2:64" s="103" customFormat="1" ht="16.5" customHeight="1">
      <c r="B164" s="104"/>
      <c r="C164" s="189">
        <v>25</v>
      </c>
      <c r="D164" s="189" t="s">
        <v>124</v>
      </c>
      <c r="E164" s="190" t="s">
        <v>176</v>
      </c>
      <c r="F164" s="273" t="s">
        <v>215</v>
      </c>
      <c r="G164" s="266"/>
      <c r="H164" s="266"/>
      <c r="I164" s="266"/>
      <c r="J164" s="170" t="s">
        <v>125</v>
      </c>
      <c r="K164" s="184">
        <v>9</v>
      </c>
      <c r="L164" s="268">
        <v>0</v>
      </c>
      <c r="M164" s="268"/>
      <c r="N164" s="269">
        <f>ROUND(L164*K164,2)</f>
        <v>0</v>
      </c>
      <c r="O164" s="270"/>
      <c r="P164" s="270"/>
      <c r="Q164" s="270"/>
      <c r="R164" s="106"/>
      <c r="S164" s="172" t="s">
        <v>5</v>
      </c>
      <c r="T164" s="173" t="s">
        <v>40</v>
      </c>
      <c r="U164" s="174">
        <v>0</v>
      </c>
      <c r="V164" s="174">
        <f>U164*K164</f>
        <v>0</v>
      </c>
      <c r="W164" s="174">
        <v>0.028</v>
      </c>
      <c r="X164" s="174">
        <f>W164*K164</f>
        <v>0.252</v>
      </c>
      <c r="Y164" s="174">
        <v>0</v>
      </c>
      <c r="Z164" s="175">
        <f>Y164*K164</f>
        <v>0</v>
      </c>
      <c r="AB164" s="176"/>
      <c r="AQ164" s="96" t="s">
        <v>126</v>
      </c>
      <c r="AS164" s="96" t="s">
        <v>124</v>
      </c>
      <c r="AT164" s="96" t="s">
        <v>92</v>
      </c>
      <c r="AX164" s="96" t="s">
        <v>123</v>
      </c>
      <c r="BD164" s="177">
        <f>IF(T164="základní",N164,0)</f>
        <v>0</v>
      </c>
      <c r="BE164" s="177">
        <f>IF(T164="snížená",N164,0)</f>
        <v>0</v>
      </c>
      <c r="BF164" s="177">
        <f>IF(T164="zákl. přenesená",N164,0)</f>
        <v>0</v>
      </c>
      <c r="BG164" s="177">
        <f>IF(T164="sníž. přenesená",N164,0)</f>
        <v>0</v>
      </c>
      <c r="BH164" s="177">
        <f>IF(T164="nulová",N164,0)</f>
        <v>0</v>
      </c>
      <c r="BI164" s="96" t="s">
        <v>82</v>
      </c>
      <c r="BJ164" s="177">
        <f>ROUND(L164*K164,2)</f>
        <v>0</v>
      </c>
      <c r="BK164" s="96" t="s">
        <v>127</v>
      </c>
      <c r="BL164" s="96" t="s">
        <v>155</v>
      </c>
    </row>
    <row r="165" spans="2:46" s="103" customFormat="1" ht="109.5" customHeight="1">
      <c r="B165" s="104"/>
      <c r="C165" s="188"/>
      <c r="D165" s="188"/>
      <c r="E165" s="188"/>
      <c r="F165" s="271" t="s">
        <v>254</v>
      </c>
      <c r="G165" s="272"/>
      <c r="H165" s="272"/>
      <c r="I165" s="272"/>
      <c r="J165" s="220"/>
      <c r="K165" s="220"/>
      <c r="L165" s="220"/>
      <c r="M165" s="220"/>
      <c r="N165" s="220"/>
      <c r="O165" s="220"/>
      <c r="P165" s="220"/>
      <c r="Q165" s="220"/>
      <c r="R165" s="106"/>
      <c r="S165" s="178"/>
      <c r="T165" s="220"/>
      <c r="U165" s="220"/>
      <c r="V165" s="220"/>
      <c r="W165" s="220"/>
      <c r="X165" s="220"/>
      <c r="Y165" s="220"/>
      <c r="Z165" s="179"/>
      <c r="AS165" s="96" t="s">
        <v>129</v>
      </c>
      <c r="AT165" s="96" t="s">
        <v>92</v>
      </c>
    </row>
    <row r="166" spans="2:46" s="103" customFormat="1" ht="16.5" customHeight="1">
      <c r="B166" s="104"/>
      <c r="C166" s="189">
        <v>26</v>
      </c>
      <c r="D166" s="189" t="s">
        <v>124</v>
      </c>
      <c r="E166" s="190" t="s">
        <v>199</v>
      </c>
      <c r="F166" s="273" t="s">
        <v>216</v>
      </c>
      <c r="G166" s="266"/>
      <c r="H166" s="266"/>
      <c r="I166" s="266"/>
      <c r="J166" s="170" t="s">
        <v>125</v>
      </c>
      <c r="K166" s="184">
        <v>20</v>
      </c>
      <c r="L166" s="268">
        <v>0</v>
      </c>
      <c r="M166" s="268"/>
      <c r="N166" s="269">
        <f>ROUND(L166*K166,2)</f>
        <v>0</v>
      </c>
      <c r="O166" s="270"/>
      <c r="P166" s="270"/>
      <c r="Q166" s="270"/>
      <c r="R166" s="106"/>
      <c r="S166" s="178"/>
      <c r="T166" s="220"/>
      <c r="U166" s="220"/>
      <c r="V166" s="220"/>
      <c r="W166" s="220"/>
      <c r="X166" s="220"/>
      <c r="Y166" s="220"/>
      <c r="Z166" s="179"/>
      <c r="AB166" s="186"/>
      <c r="AS166" s="96"/>
      <c r="AT166" s="96"/>
    </row>
    <row r="167" spans="2:46" s="103" customFormat="1" ht="123.75" customHeight="1">
      <c r="B167" s="104"/>
      <c r="C167" s="188"/>
      <c r="D167" s="188"/>
      <c r="E167" s="188"/>
      <c r="F167" s="271" t="s">
        <v>256</v>
      </c>
      <c r="G167" s="272"/>
      <c r="H167" s="272"/>
      <c r="I167" s="272"/>
      <c r="J167" s="220"/>
      <c r="K167" s="220"/>
      <c r="L167" s="220"/>
      <c r="M167" s="220"/>
      <c r="N167" s="220"/>
      <c r="O167" s="220"/>
      <c r="P167" s="220"/>
      <c r="Q167" s="220"/>
      <c r="R167" s="106"/>
      <c r="S167" s="178"/>
      <c r="T167" s="220"/>
      <c r="U167" s="220"/>
      <c r="V167" s="220"/>
      <c r="W167" s="220"/>
      <c r="X167" s="220"/>
      <c r="Y167" s="220"/>
      <c r="Z167" s="179"/>
      <c r="AS167" s="96"/>
      <c r="AT167" s="96"/>
    </row>
    <row r="168" spans="2:64" s="103" customFormat="1" ht="16.5" customHeight="1">
      <c r="B168" s="104"/>
      <c r="C168" s="189">
        <v>27</v>
      </c>
      <c r="D168" s="189" t="s">
        <v>124</v>
      </c>
      <c r="E168" s="190" t="s">
        <v>200</v>
      </c>
      <c r="F168" s="266" t="s">
        <v>156</v>
      </c>
      <c r="G168" s="266"/>
      <c r="H168" s="266"/>
      <c r="I168" s="266"/>
      <c r="J168" s="170" t="s">
        <v>125</v>
      </c>
      <c r="K168" s="184">
        <v>2</v>
      </c>
      <c r="L168" s="268">
        <v>0</v>
      </c>
      <c r="M168" s="268"/>
      <c r="N168" s="269">
        <f>ROUND(L168*K168,2)</f>
        <v>0</v>
      </c>
      <c r="O168" s="270"/>
      <c r="P168" s="270"/>
      <c r="Q168" s="270"/>
      <c r="R168" s="106"/>
      <c r="S168" s="172" t="s">
        <v>5</v>
      </c>
      <c r="T168" s="173" t="s">
        <v>40</v>
      </c>
      <c r="U168" s="174">
        <v>0</v>
      </c>
      <c r="V168" s="174">
        <f>U168*K168</f>
        <v>0</v>
      </c>
      <c r="W168" s="174">
        <v>0.028</v>
      </c>
      <c r="X168" s="174">
        <f>W168*K168</f>
        <v>0.056</v>
      </c>
      <c r="Y168" s="174">
        <v>0</v>
      </c>
      <c r="Z168" s="175">
        <f>Y168*K168</f>
        <v>0</v>
      </c>
      <c r="AB168" s="176"/>
      <c r="AQ168" s="96" t="s">
        <v>126</v>
      </c>
      <c r="AS168" s="96" t="s">
        <v>124</v>
      </c>
      <c r="AT168" s="96" t="s">
        <v>92</v>
      </c>
      <c r="AX168" s="96" t="s">
        <v>123</v>
      </c>
      <c r="BD168" s="177">
        <f>IF(T168="základní",N168,0)</f>
        <v>0</v>
      </c>
      <c r="BE168" s="177">
        <f>IF(T168="snížená",N168,0)</f>
        <v>0</v>
      </c>
      <c r="BF168" s="177">
        <f>IF(T168="zákl. přenesená",N168,0)</f>
        <v>0</v>
      </c>
      <c r="BG168" s="177">
        <f>IF(T168="sníž. přenesená",N168,0)</f>
        <v>0</v>
      </c>
      <c r="BH168" s="177">
        <f>IF(T168="nulová",N168,0)</f>
        <v>0</v>
      </c>
      <c r="BI168" s="96" t="s">
        <v>82</v>
      </c>
      <c r="BJ168" s="177">
        <f>ROUND(L168*K168,2)</f>
        <v>0</v>
      </c>
      <c r="BK168" s="96" t="s">
        <v>127</v>
      </c>
      <c r="BL168" s="96" t="s">
        <v>157</v>
      </c>
    </row>
    <row r="169" spans="2:46" s="103" customFormat="1" ht="105" customHeight="1">
      <c r="B169" s="104"/>
      <c r="C169" s="188"/>
      <c r="D169" s="188"/>
      <c r="E169" s="188"/>
      <c r="F169" s="271" t="s">
        <v>244</v>
      </c>
      <c r="G169" s="272"/>
      <c r="H169" s="272"/>
      <c r="I169" s="272"/>
      <c r="J169" s="220"/>
      <c r="K169" s="220"/>
      <c r="L169" s="220"/>
      <c r="M169" s="220"/>
      <c r="N169" s="220"/>
      <c r="O169" s="220"/>
      <c r="P169" s="220"/>
      <c r="Q169" s="220"/>
      <c r="R169" s="106"/>
      <c r="S169" s="178"/>
      <c r="T169" s="220"/>
      <c r="U169" s="220"/>
      <c r="V169" s="220"/>
      <c r="W169" s="220"/>
      <c r="X169" s="220"/>
      <c r="Y169" s="220"/>
      <c r="Z169" s="179"/>
      <c r="AS169" s="96" t="s">
        <v>129</v>
      </c>
      <c r="AT169" s="96" t="s">
        <v>92</v>
      </c>
    </row>
    <row r="170" spans="2:64" s="103" customFormat="1" ht="16.5" customHeight="1">
      <c r="B170" s="104"/>
      <c r="C170" s="189">
        <v>28</v>
      </c>
      <c r="D170" s="189" t="s">
        <v>124</v>
      </c>
      <c r="E170" s="190" t="s">
        <v>201</v>
      </c>
      <c r="F170" s="266" t="s">
        <v>189</v>
      </c>
      <c r="G170" s="266"/>
      <c r="H170" s="266"/>
      <c r="I170" s="266"/>
      <c r="J170" s="170" t="s">
        <v>125</v>
      </c>
      <c r="K170" s="184">
        <v>16</v>
      </c>
      <c r="L170" s="268">
        <v>0</v>
      </c>
      <c r="M170" s="268"/>
      <c r="N170" s="269">
        <f>ROUND(L170*K170,2)</f>
        <v>0</v>
      </c>
      <c r="O170" s="270"/>
      <c r="P170" s="270"/>
      <c r="Q170" s="270"/>
      <c r="R170" s="106"/>
      <c r="S170" s="172" t="s">
        <v>5</v>
      </c>
      <c r="T170" s="173" t="s">
        <v>40</v>
      </c>
      <c r="U170" s="174">
        <v>0</v>
      </c>
      <c r="V170" s="174">
        <f>U170*K170</f>
        <v>0</v>
      </c>
      <c r="W170" s="174">
        <v>0.028</v>
      </c>
      <c r="X170" s="174">
        <f>W170*K170</f>
        <v>0.448</v>
      </c>
      <c r="Y170" s="174">
        <v>0</v>
      </c>
      <c r="Z170" s="175">
        <f>Y170*K170</f>
        <v>0</v>
      </c>
      <c r="AB170" s="198"/>
      <c r="AQ170" s="96" t="s">
        <v>126</v>
      </c>
      <c r="AS170" s="96" t="s">
        <v>124</v>
      </c>
      <c r="AT170" s="96" t="s">
        <v>92</v>
      </c>
      <c r="AX170" s="96" t="s">
        <v>123</v>
      </c>
      <c r="BD170" s="177">
        <f>IF(T170="základní",N170,0)</f>
        <v>0</v>
      </c>
      <c r="BE170" s="177">
        <f>IF(T170="snížená",N170,0)</f>
        <v>0</v>
      </c>
      <c r="BF170" s="177">
        <f>IF(T170="zákl. přenesená",N170,0)</f>
        <v>0</v>
      </c>
      <c r="BG170" s="177">
        <f>IF(T170="sníž. přenesená",N170,0)</f>
        <v>0</v>
      </c>
      <c r="BH170" s="177">
        <f>IF(T170="nulová",N170,0)</f>
        <v>0</v>
      </c>
      <c r="BI170" s="96" t="s">
        <v>82</v>
      </c>
      <c r="BJ170" s="177">
        <f>ROUND(L170*K170,2)</f>
        <v>0</v>
      </c>
      <c r="BK170" s="96" t="s">
        <v>127</v>
      </c>
      <c r="BL170" s="96" t="s">
        <v>159</v>
      </c>
    </row>
    <row r="171" spans="2:46" s="103" customFormat="1" ht="138.75" customHeight="1">
      <c r="B171" s="104"/>
      <c r="C171" s="188"/>
      <c r="D171" s="188"/>
      <c r="E171" s="188"/>
      <c r="F171" s="271" t="s">
        <v>245</v>
      </c>
      <c r="G171" s="272"/>
      <c r="H171" s="272"/>
      <c r="I171" s="272"/>
      <c r="J171" s="220"/>
      <c r="K171" s="220"/>
      <c r="L171" s="220"/>
      <c r="M171" s="220"/>
      <c r="N171" s="220"/>
      <c r="O171" s="220"/>
      <c r="P171" s="220"/>
      <c r="Q171" s="220"/>
      <c r="R171" s="106"/>
      <c r="S171" s="178"/>
      <c r="T171" s="220"/>
      <c r="U171" s="220"/>
      <c r="V171" s="220"/>
      <c r="W171" s="220"/>
      <c r="X171" s="220"/>
      <c r="Y171" s="220"/>
      <c r="Z171" s="179"/>
      <c r="AS171" s="96" t="s">
        <v>129</v>
      </c>
      <c r="AT171" s="96" t="s">
        <v>92</v>
      </c>
    </row>
    <row r="172" spans="2:64" s="103" customFormat="1" ht="16.5" customHeight="1">
      <c r="B172" s="104"/>
      <c r="C172" s="189">
        <v>29</v>
      </c>
      <c r="D172" s="189" t="s">
        <v>124</v>
      </c>
      <c r="E172" s="190" t="s">
        <v>202</v>
      </c>
      <c r="F172" s="274" t="s">
        <v>190</v>
      </c>
      <c r="G172" s="274"/>
      <c r="H172" s="274"/>
      <c r="I172" s="274"/>
      <c r="J172" s="194" t="s">
        <v>125</v>
      </c>
      <c r="K172" s="195">
        <v>2</v>
      </c>
      <c r="L172" s="275">
        <v>0</v>
      </c>
      <c r="M172" s="275"/>
      <c r="N172" s="276">
        <f>ROUND(L172*K172,2)</f>
        <v>0</v>
      </c>
      <c r="O172" s="277"/>
      <c r="P172" s="277"/>
      <c r="Q172" s="277"/>
      <c r="R172" s="106"/>
      <c r="S172" s="172" t="s">
        <v>5</v>
      </c>
      <c r="T172" s="173" t="s">
        <v>40</v>
      </c>
      <c r="U172" s="174">
        <v>0</v>
      </c>
      <c r="V172" s="174">
        <f>U172*K172</f>
        <v>0</v>
      </c>
      <c r="W172" s="174">
        <v>0.028</v>
      </c>
      <c r="X172" s="174">
        <f>W172*K172</f>
        <v>0.056</v>
      </c>
      <c r="Y172" s="174">
        <v>0</v>
      </c>
      <c r="Z172" s="175">
        <f>Y172*K172</f>
        <v>0</v>
      </c>
      <c r="AB172" s="198"/>
      <c r="AQ172" s="96" t="s">
        <v>126</v>
      </c>
      <c r="AS172" s="96" t="s">
        <v>124</v>
      </c>
      <c r="AT172" s="96" t="s">
        <v>92</v>
      </c>
      <c r="AX172" s="96" t="s">
        <v>123</v>
      </c>
      <c r="BD172" s="177">
        <f>IF(T172="základní",N172,0)</f>
        <v>0</v>
      </c>
      <c r="BE172" s="177">
        <f>IF(T172="snížená",N172,0)</f>
        <v>0</v>
      </c>
      <c r="BF172" s="177">
        <f>IF(T172="zákl. přenesená",N172,0)</f>
        <v>0</v>
      </c>
      <c r="BG172" s="177">
        <f>IF(T172="sníž. přenesená",N172,0)</f>
        <v>0</v>
      </c>
      <c r="BH172" s="177">
        <f>IF(T172="nulová",N172,0)</f>
        <v>0</v>
      </c>
      <c r="BI172" s="96" t="s">
        <v>82</v>
      </c>
      <c r="BJ172" s="177">
        <f>ROUND(L172*K172,2)</f>
        <v>0</v>
      </c>
      <c r="BK172" s="96" t="s">
        <v>127</v>
      </c>
      <c r="BL172" s="96" t="s">
        <v>161</v>
      </c>
    </row>
    <row r="173" spans="2:46" s="103" customFormat="1" ht="99.75" customHeight="1">
      <c r="B173" s="104"/>
      <c r="C173" s="188"/>
      <c r="D173" s="188"/>
      <c r="E173" s="188"/>
      <c r="F173" s="278" t="s">
        <v>246</v>
      </c>
      <c r="G173" s="279"/>
      <c r="H173" s="279"/>
      <c r="I173" s="279"/>
      <c r="J173" s="199"/>
      <c r="K173" s="199"/>
      <c r="L173" s="199"/>
      <c r="M173" s="199"/>
      <c r="N173" s="199"/>
      <c r="O173" s="199"/>
      <c r="P173" s="199"/>
      <c r="Q173" s="199"/>
      <c r="R173" s="106"/>
      <c r="S173" s="178"/>
      <c r="T173" s="220"/>
      <c r="U173" s="220"/>
      <c r="V173" s="220"/>
      <c r="W173" s="220"/>
      <c r="X173" s="220"/>
      <c r="Y173" s="220"/>
      <c r="Z173" s="179"/>
      <c r="AS173" s="96" t="s">
        <v>129</v>
      </c>
      <c r="AT173" s="96" t="s">
        <v>92</v>
      </c>
    </row>
    <row r="174" spans="2:64" s="103" customFormat="1" ht="14.25" customHeight="1">
      <c r="B174" s="104"/>
      <c r="C174" s="189">
        <v>30</v>
      </c>
      <c r="D174" s="189" t="s">
        <v>124</v>
      </c>
      <c r="E174" s="190" t="s">
        <v>203</v>
      </c>
      <c r="F174" s="266" t="s">
        <v>191</v>
      </c>
      <c r="G174" s="266"/>
      <c r="H174" s="266"/>
      <c r="I174" s="266"/>
      <c r="J174" s="170" t="s">
        <v>125</v>
      </c>
      <c r="K174" s="184">
        <v>2</v>
      </c>
      <c r="L174" s="268">
        <v>0</v>
      </c>
      <c r="M174" s="268"/>
      <c r="N174" s="269">
        <f>ROUND(L174*K174,2)</f>
        <v>0</v>
      </c>
      <c r="O174" s="270"/>
      <c r="P174" s="270"/>
      <c r="Q174" s="270"/>
      <c r="R174" s="106"/>
      <c r="S174" s="172" t="s">
        <v>5</v>
      </c>
      <c r="T174" s="173" t="s">
        <v>40</v>
      </c>
      <c r="U174" s="174">
        <v>0</v>
      </c>
      <c r="V174" s="174">
        <f>U174*K174</f>
        <v>0</v>
      </c>
      <c r="W174" s="174">
        <v>0.028</v>
      </c>
      <c r="X174" s="174">
        <f>W174*K174</f>
        <v>0.056</v>
      </c>
      <c r="Y174" s="174">
        <v>0</v>
      </c>
      <c r="Z174" s="175">
        <f>Y174*K174</f>
        <v>0</v>
      </c>
      <c r="AB174" s="186"/>
      <c r="AQ174" s="96" t="s">
        <v>126</v>
      </c>
      <c r="AS174" s="96" t="s">
        <v>124</v>
      </c>
      <c r="AT174" s="96" t="s">
        <v>92</v>
      </c>
      <c r="AX174" s="96" t="s">
        <v>123</v>
      </c>
      <c r="BD174" s="177">
        <f>IF(T174="základní",N174,0)</f>
        <v>0</v>
      </c>
      <c r="BE174" s="177">
        <f>IF(T174="snížená",N174,0)</f>
        <v>0</v>
      </c>
      <c r="BF174" s="177">
        <f>IF(T174="zákl. přenesená",N174,0)</f>
        <v>0</v>
      </c>
      <c r="BG174" s="177">
        <f>IF(T174="sníž. přenesená",N174,0)</f>
        <v>0</v>
      </c>
      <c r="BH174" s="177">
        <f>IF(T174="nulová",N174,0)</f>
        <v>0</v>
      </c>
      <c r="BI174" s="96" t="s">
        <v>82</v>
      </c>
      <c r="BJ174" s="177">
        <f>ROUND(L174*K174,2)</f>
        <v>0</v>
      </c>
      <c r="BK174" s="96" t="s">
        <v>127</v>
      </c>
      <c r="BL174" s="96" t="s">
        <v>163</v>
      </c>
    </row>
    <row r="175" spans="2:46" s="103" customFormat="1" ht="76.5" customHeight="1">
      <c r="B175" s="104"/>
      <c r="C175" s="188"/>
      <c r="D175" s="188"/>
      <c r="E175" s="188"/>
      <c r="F175" s="271" t="s">
        <v>247</v>
      </c>
      <c r="G175" s="272"/>
      <c r="H175" s="272"/>
      <c r="I175" s="272"/>
      <c r="J175" s="220"/>
      <c r="K175" s="220"/>
      <c r="L175" s="220"/>
      <c r="M175" s="220"/>
      <c r="N175" s="220"/>
      <c r="O175" s="220"/>
      <c r="P175" s="220"/>
      <c r="Q175" s="220"/>
      <c r="R175" s="106"/>
      <c r="S175" s="178"/>
      <c r="T175" s="220"/>
      <c r="U175" s="220"/>
      <c r="V175" s="220"/>
      <c r="W175" s="220"/>
      <c r="X175" s="220"/>
      <c r="Y175" s="220"/>
      <c r="Z175" s="179"/>
      <c r="AB175" s="186"/>
      <c r="AS175" s="96" t="s">
        <v>129</v>
      </c>
      <c r="AT175" s="96" t="s">
        <v>92</v>
      </c>
    </row>
    <row r="176" spans="2:64" s="103" customFormat="1" ht="16.5" customHeight="1">
      <c r="B176" s="104"/>
      <c r="C176" s="189">
        <v>33</v>
      </c>
      <c r="D176" s="189" t="s">
        <v>124</v>
      </c>
      <c r="E176" s="190" t="s">
        <v>204</v>
      </c>
      <c r="F176" s="273" t="s">
        <v>192</v>
      </c>
      <c r="G176" s="266"/>
      <c r="H176" s="266"/>
      <c r="I176" s="266"/>
      <c r="J176" s="170" t="s">
        <v>125</v>
      </c>
      <c r="K176" s="184">
        <v>12</v>
      </c>
      <c r="L176" s="268">
        <v>0</v>
      </c>
      <c r="M176" s="268"/>
      <c r="N176" s="269">
        <f>ROUND(L176*K176,2)</f>
        <v>0</v>
      </c>
      <c r="O176" s="270"/>
      <c r="P176" s="270"/>
      <c r="Q176" s="270"/>
      <c r="R176" s="106"/>
      <c r="S176" s="172" t="s">
        <v>5</v>
      </c>
      <c r="T176" s="173" t="s">
        <v>40</v>
      </c>
      <c r="U176" s="174">
        <v>0</v>
      </c>
      <c r="V176" s="174">
        <f>U176*K176</f>
        <v>0</v>
      </c>
      <c r="W176" s="174">
        <v>0.028</v>
      </c>
      <c r="X176" s="174">
        <f>W176*K176</f>
        <v>0.336</v>
      </c>
      <c r="Y176" s="174">
        <v>0</v>
      </c>
      <c r="Z176" s="175">
        <f>Y176*K176</f>
        <v>0</v>
      </c>
      <c r="AQ176" s="96" t="s">
        <v>126</v>
      </c>
      <c r="AS176" s="96" t="s">
        <v>124</v>
      </c>
      <c r="AT176" s="96" t="s">
        <v>92</v>
      </c>
      <c r="AX176" s="96" t="s">
        <v>123</v>
      </c>
      <c r="BD176" s="177">
        <f>IF(T176="základní",N176,0)</f>
        <v>0</v>
      </c>
      <c r="BE176" s="177">
        <f>IF(T176="snížená",N176,0)</f>
        <v>0</v>
      </c>
      <c r="BF176" s="177">
        <f>IF(T176="zákl. přenesená",N176,0)</f>
        <v>0</v>
      </c>
      <c r="BG176" s="177">
        <f>IF(T176="sníž. přenesená",N176,0)</f>
        <v>0</v>
      </c>
      <c r="BH176" s="177">
        <f>IF(T176="nulová",N176,0)</f>
        <v>0</v>
      </c>
      <c r="BI176" s="96" t="s">
        <v>82</v>
      </c>
      <c r="BJ176" s="177">
        <f>ROUND(L176*K176,2)</f>
        <v>0</v>
      </c>
      <c r="BK176" s="96" t="s">
        <v>127</v>
      </c>
      <c r="BL176" s="96" t="s">
        <v>166</v>
      </c>
    </row>
    <row r="177" spans="2:46" s="103" customFormat="1" ht="92.25" customHeight="1">
      <c r="B177" s="104"/>
      <c r="C177" s="188"/>
      <c r="D177" s="188"/>
      <c r="E177" s="188"/>
      <c r="F177" s="271" t="s">
        <v>248</v>
      </c>
      <c r="G177" s="272"/>
      <c r="H177" s="272"/>
      <c r="I177" s="272"/>
      <c r="J177" s="220"/>
      <c r="K177" s="220"/>
      <c r="L177" s="220"/>
      <c r="M177" s="220"/>
      <c r="N177" s="220"/>
      <c r="O177" s="220"/>
      <c r="P177" s="220"/>
      <c r="Q177" s="220"/>
      <c r="R177" s="106"/>
      <c r="S177" s="178"/>
      <c r="T177" s="220"/>
      <c r="U177" s="220"/>
      <c r="V177" s="220"/>
      <c r="W177" s="220"/>
      <c r="X177" s="220"/>
      <c r="Y177" s="220"/>
      <c r="Z177" s="179"/>
      <c r="AS177" s="96" t="s">
        <v>129</v>
      </c>
      <c r="AT177" s="96" t="s">
        <v>92</v>
      </c>
    </row>
    <row r="178" spans="2:46" s="103" customFormat="1" ht="13.5" customHeight="1">
      <c r="B178" s="104"/>
      <c r="C178" s="189">
        <v>34</v>
      </c>
      <c r="D178" s="189" t="s">
        <v>124</v>
      </c>
      <c r="E178" s="190" t="s">
        <v>205</v>
      </c>
      <c r="F178" s="273" t="s">
        <v>213</v>
      </c>
      <c r="G178" s="266"/>
      <c r="H178" s="266"/>
      <c r="I178" s="266"/>
      <c r="J178" s="170" t="s">
        <v>125</v>
      </c>
      <c r="K178" s="184">
        <v>2</v>
      </c>
      <c r="L178" s="268">
        <v>0</v>
      </c>
      <c r="M178" s="268"/>
      <c r="N178" s="269">
        <f>ROUND(L178*K178,2)</f>
        <v>0</v>
      </c>
      <c r="O178" s="270"/>
      <c r="P178" s="270"/>
      <c r="Q178" s="270"/>
      <c r="R178" s="106"/>
      <c r="S178" s="178"/>
      <c r="T178" s="220"/>
      <c r="U178" s="220"/>
      <c r="V178" s="220"/>
      <c r="W178" s="220"/>
      <c r="X178" s="220"/>
      <c r="Y178" s="220"/>
      <c r="Z178" s="179"/>
      <c r="AB178" s="186"/>
      <c r="AS178" s="96"/>
      <c r="AT178" s="96"/>
    </row>
    <row r="179" spans="2:46" s="103" customFormat="1" ht="66.75" customHeight="1">
      <c r="B179" s="104"/>
      <c r="C179" s="188"/>
      <c r="D179" s="188"/>
      <c r="E179" s="188"/>
      <c r="F179" s="271" t="s">
        <v>249</v>
      </c>
      <c r="G179" s="272"/>
      <c r="H179" s="272"/>
      <c r="I179" s="272"/>
      <c r="J179" s="220"/>
      <c r="K179" s="220"/>
      <c r="L179" s="220"/>
      <c r="M179" s="220"/>
      <c r="N179" s="220"/>
      <c r="O179" s="220"/>
      <c r="P179" s="220"/>
      <c r="Q179" s="220"/>
      <c r="R179" s="106"/>
      <c r="S179" s="178"/>
      <c r="T179" s="220"/>
      <c r="U179" s="220"/>
      <c r="V179" s="220"/>
      <c r="W179" s="220"/>
      <c r="X179" s="220"/>
      <c r="Y179" s="220"/>
      <c r="Z179" s="179"/>
      <c r="AS179" s="96"/>
      <c r="AT179" s="96"/>
    </row>
    <row r="180" spans="2:46" s="103" customFormat="1" ht="13.5" customHeight="1">
      <c r="B180" s="104"/>
      <c r="C180" s="189">
        <v>35</v>
      </c>
      <c r="D180" s="189" t="s">
        <v>124</v>
      </c>
      <c r="E180" s="190" t="s">
        <v>206</v>
      </c>
      <c r="F180" s="273" t="s">
        <v>219</v>
      </c>
      <c r="G180" s="266"/>
      <c r="H180" s="266"/>
      <c r="I180" s="266"/>
      <c r="J180" s="170" t="s">
        <v>125</v>
      </c>
      <c r="K180" s="184">
        <v>10</v>
      </c>
      <c r="L180" s="268">
        <v>0</v>
      </c>
      <c r="M180" s="268"/>
      <c r="N180" s="269">
        <f>ROUND(L180*K180,2)</f>
        <v>0</v>
      </c>
      <c r="O180" s="270"/>
      <c r="P180" s="270"/>
      <c r="Q180" s="270"/>
      <c r="R180" s="106"/>
      <c r="AS180" s="96"/>
      <c r="AT180" s="96"/>
    </row>
    <row r="181" spans="2:46" s="103" customFormat="1" ht="84" customHeight="1">
      <c r="B181" s="104"/>
      <c r="C181" s="188"/>
      <c r="D181" s="188"/>
      <c r="E181" s="188"/>
      <c r="F181" s="271" t="s">
        <v>250</v>
      </c>
      <c r="G181" s="272"/>
      <c r="H181" s="272"/>
      <c r="I181" s="272"/>
      <c r="J181" s="220"/>
      <c r="K181" s="220"/>
      <c r="L181" s="220"/>
      <c r="M181" s="220"/>
      <c r="N181" s="220"/>
      <c r="O181" s="220"/>
      <c r="P181" s="220"/>
      <c r="Q181" s="220"/>
      <c r="R181" s="106"/>
      <c r="AS181" s="96"/>
      <c r="AT181" s="96"/>
    </row>
    <row r="182" spans="2:46" s="103" customFormat="1" ht="23.25" customHeight="1">
      <c r="B182" s="104"/>
      <c r="C182" s="157"/>
      <c r="D182" s="167" t="s">
        <v>223</v>
      </c>
      <c r="E182" s="167"/>
      <c r="F182" s="167"/>
      <c r="G182" s="167"/>
      <c r="H182" s="167"/>
      <c r="I182" s="167"/>
      <c r="J182" s="167"/>
      <c r="K182" s="167"/>
      <c r="L182" s="167"/>
      <c r="M182" s="167"/>
      <c r="N182" s="331">
        <f>N183</f>
        <v>0</v>
      </c>
      <c r="O182" s="332"/>
      <c r="P182" s="332"/>
      <c r="Q182" s="332"/>
      <c r="R182" s="106"/>
      <c r="AS182" s="96"/>
      <c r="AT182" s="96"/>
    </row>
    <row r="183" spans="2:46" s="103" customFormat="1" ht="21.75" customHeight="1">
      <c r="B183" s="104"/>
      <c r="C183" s="168">
        <v>36</v>
      </c>
      <c r="D183" s="168" t="s">
        <v>124</v>
      </c>
      <c r="E183" s="169" t="s">
        <v>225</v>
      </c>
      <c r="F183" s="266" t="s">
        <v>224</v>
      </c>
      <c r="G183" s="266"/>
      <c r="H183" s="266"/>
      <c r="I183" s="266"/>
      <c r="J183" s="170" t="s">
        <v>125</v>
      </c>
      <c r="K183" s="184">
        <v>1</v>
      </c>
      <c r="L183" s="268">
        <v>0</v>
      </c>
      <c r="M183" s="268"/>
      <c r="N183" s="269">
        <f>ROUND(L183*K183,2)</f>
        <v>0</v>
      </c>
      <c r="O183" s="270"/>
      <c r="P183" s="270"/>
      <c r="Q183" s="270"/>
      <c r="R183" s="106"/>
      <c r="AS183" s="96"/>
      <c r="AT183" s="96"/>
    </row>
    <row r="184" spans="2:46" s="103" customFormat="1" ht="146.25" customHeight="1">
      <c r="B184" s="104"/>
      <c r="C184" s="220"/>
      <c r="D184" s="220"/>
      <c r="E184" s="220"/>
      <c r="F184" s="271" t="s">
        <v>255</v>
      </c>
      <c r="G184" s="272"/>
      <c r="H184" s="272"/>
      <c r="I184" s="272"/>
      <c r="J184" s="220"/>
      <c r="K184" s="220"/>
      <c r="L184" s="220"/>
      <c r="M184" s="220"/>
      <c r="N184" s="220"/>
      <c r="O184" s="220"/>
      <c r="P184" s="220"/>
      <c r="Q184" s="220"/>
      <c r="R184" s="106"/>
      <c r="AS184" s="96"/>
      <c r="AT184" s="96"/>
    </row>
    <row r="185" spans="2:62" s="163" customFormat="1" ht="37.35" customHeight="1">
      <c r="B185" s="156"/>
      <c r="C185" s="157"/>
      <c r="D185" s="158" t="s">
        <v>105</v>
      </c>
      <c r="E185" s="158"/>
      <c r="F185" s="158"/>
      <c r="G185" s="158"/>
      <c r="H185" s="158"/>
      <c r="I185" s="158"/>
      <c r="J185" s="158"/>
      <c r="K185" s="158"/>
      <c r="L185" s="158"/>
      <c r="M185" s="158"/>
      <c r="N185" s="333">
        <f>BJ185</f>
        <v>0</v>
      </c>
      <c r="O185" s="333"/>
      <c r="P185" s="333"/>
      <c r="Q185" s="333"/>
      <c r="R185" s="159"/>
      <c r="S185" s="160"/>
      <c r="T185" s="157"/>
      <c r="U185" s="157"/>
      <c r="V185" s="161">
        <f>SUM(V186:V187)</f>
        <v>32</v>
      </c>
      <c r="W185" s="157"/>
      <c r="X185" s="161">
        <f>SUM(X186:X187)</f>
        <v>0</v>
      </c>
      <c r="Y185" s="157"/>
      <c r="Z185" s="162">
        <f>SUM(Z186:Z187)</f>
        <v>0</v>
      </c>
      <c r="AQ185" s="164" t="s">
        <v>133</v>
      </c>
      <c r="AS185" s="165" t="s">
        <v>74</v>
      </c>
      <c r="AT185" s="165" t="s">
        <v>75</v>
      </c>
      <c r="AX185" s="164" t="s">
        <v>123</v>
      </c>
      <c r="BJ185" s="166">
        <f>SUM(BJ186:BJ187)</f>
        <v>0</v>
      </c>
    </row>
    <row r="186" spans="2:64" s="103" customFormat="1" ht="16.5" customHeight="1">
      <c r="B186" s="104"/>
      <c r="C186" s="201">
        <v>37</v>
      </c>
      <c r="D186" s="201" t="s">
        <v>169</v>
      </c>
      <c r="E186" s="202" t="s">
        <v>170</v>
      </c>
      <c r="F186" s="323" t="s">
        <v>171</v>
      </c>
      <c r="G186" s="323"/>
      <c r="H186" s="323"/>
      <c r="I186" s="323"/>
      <c r="J186" s="203" t="s">
        <v>172</v>
      </c>
      <c r="K186" s="204">
        <v>32</v>
      </c>
      <c r="L186" s="324">
        <v>0</v>
      </c>
      <c r="M186" s="324"/>
      <c r="N186" s="325">
        <f>ROUND(L186*K186,2)</f>
        <v>0</v>
      </c>
      <c r="O186" s="326"/>
      <c r="P186" s="326"/>
      <c r="Q186" s="327"/>
      <c r="R186" s="106"/>
      <c r="S186" s="172" t="s">
        <v>5</v>
      </c>
      <c r="T186" s="173" t="s">
        <v>40</v>
      </c>
      <c r="U186" s="174">
        <v>1</v>
      </c>
      <c r="V186" s="174">
        <f>U186*K186</f>
        <v>32</v>
      </c>
      <c r="W186" s="174">
        <v>0</v>
      </c>
      <c r="X186" s="174">
        <f>W186*K186</f>
        <v>0</v>
      </c>
      <c r="Y186" s="174">
        <v>0</v>
      </c>
      <c r="Z186" s="175">
        <f>Y186*K186</f>
        <v>0</v>
      </c>
      <c r="AQ186" s="96" t="s">
        <v>173</v>
      </c>
      <c r="AS186" s="96" t="s">
        <v>169</v>
      </c>
      <c r="AT186" s="96" t="s">
        <v>82</v>
      </c>
      <c r="AX186" s="96" t="s">
        <v>123</v>
      </c>
      <c r="BD186" s="177">
        <f>IF(T186="základní",N186,0)</f>
        <v>0</v>
      </c>
      <c r="BE186" s="177">
        <f>IF(T186="snížená",N186,0)</f>
        <v>0</v>
      </c>
      <c r="BF186" s="177">
        <f>IF(T186="zákl. přenesená",N186,0)</f>
        <v>0</v>
      </c>
      <c r="BG186" s="177">
        <f>IF(T186="sníž. přenesená",N186,0)</f>
        <v>0</v>
      </c>
      <c r="BH186" s="177">
        <f>IF(T186="nulová",N186,0)</f>
        <v>0</v>
      </c>
      <c r="BI186" s="96" t="s">
        <v>82</v>
      </c>
      <c r="BJ186" s="177">
        <f>ROUND(L186*K186,2)</f>
        <v>0</v>
      </c>
      <c r="BK186" s="96" t="s">
        <v>173</v>
      </c>
      <c r="BL186" s="96" t="s">
        <v>174</v>
      </c>
    </row>
    <row r="187" spans="2:50" s="212" customFormat="1" ht="16.5" customHeight="1">
      <c r="B187" s="205"/>
      <c r="C187" s="206"/>
      <c r="D187" s="206"/>
      <c r="E187" s="207" t="s">
        <v>5</v>
      </c>
      <c r="F187" s="334" t="s">
        <v>221</v>
      </c>
      <c r="G187" s="335"/>
      <c r="H187" s="335"/>
      <c r="I187" s="335"/>
      <c r="J187" s="206"/>
      <c r="K187" s="208">
        <v>32</v>
      </c>
      <c r="L187" s="206"/>
      <c r="M187" s="206"/>
      <c r="N187" s="206"/>
      <c r="O187" s="206"/>
      <c r="P187" s="206"/>
      <c r="Q187" s="206"/>
      <c r="R187" s="209"/>
      <c r="S187" s="210"/>
      <c r="T187" s="206"/>
      <c r="U187" s="206"/>
      <c r="V187" s="206"/>
      <c r="W187" s="206"/>
      <c r="X187" s="206"/>
      <c r="Y187" s="206"/>
      <c r="Z187" s="211"/>
      <c r="AS187" s="213" t="s">
        <v>175</v>
      </c>
      <c r="AT187" s="213" t="s">
        <v>82</v>
      </c>
      <c r="AU187" s="212" t="s">
        <v>92</v>
      </c>
      <c r="AV187" s="212" t="s">
        <v>33</v>
      </c>
      <c r="AW187" s="212" t="s">
        <v>82</v>
      </c>
      <c r="AX187" s="213" t="s">
        <v>123</v>
      </c>
    </row>
    <row r="188" spans="2:62" s="163" customFormat="1" ht="37.35" customHeight="1">
      <c r="B188" s="156"/>
      <c r="C188" s="157"/>
      <c r="D188" s="158" t="s">
        <v>106</v>
      </c>
      <c r="E188" s="158"/>
      <c r="F188" s="158"/>
      <c r="G188" s="158"/>
      <c r="H188" s="158"/>
      <c r="I188" s="158"/>
      <c r="J188" s="158"/>
      <c r="K188" s="158"/>
      <c r="L188" s="158"/>
      <c r="M188" s="158"/>
      <c r="N188" s="330">
        <f>BJ188</f>
        <v>0</v>
      </c>
      <c r="O188" s="330"/>
      <c r="P188" s="330"/>
      <c r="Q188" s="330"/>
      <c r="R188" s="159"/>
      <c r="S188" s="160"/>
      <c r="T188" s="157"/>
      <c r="U188" s="157"/>
      <c r="V188" s="161">
        <f>V189</f>
        <v>0</v>
      </c>
      <c r="W188" s="157"/>
      <c r="X188" s="161">
        <f>X189</f>
        <v>0</v>
      </c>
      <c r="Y188" s="157"/>
      <c r="Z188" s="162">
        <f>Z189</f>
        <v>0</v>
      </c>
      <c r="AQ188" s="164" t="s">
        <v>133</v>
      </c>
      <c r="AS188" s="165" t="s">
        <v>74</v>
      </c>
      <c r="AT188" s="165" t="s">
        <v>75</v>
      </c>
      <c r="AX188" s="164" t="s">
        <v>123</v>
      </c>
      <c r="BJ188" s="166">
        <f>BJ189</f>
        <v>0</v>
      </c>
    </row>
    <row r="189" spans="2:62" s="163" customFormat="1" ht="19.9" customHeight="1">
      <c r="B189" s="156"/>
      <c r="C189" s="157"/>
      <c r="D189" s="167" t="s">
        <v>107</v>
      </c>
      <c r="E189" s="167"/>
      <c r="F189" s="167"/>
      <c r="G189" s="167"/>
      <c r="H189" s="167"/>
      <c r="I189" s="167"/>
      <c r="J189" s="167"/>
      <c r="K189" s="167"/>
      <c r="L189" s="167"/>
      <c r="M189" s="167"/>
      <c r="N189" s="331">
        <f>BJ189</f>
        <v>0</v>
      </c>
      <c r="O189" s="331"/>
      <c r="P189" s="331"/>
      <c r="Q189" s="331"/>
      <c r="R189" s="159"/>
      <c r="S189" s="160"/>
      <c r="T189" s="157"/>
      <c r="U189" s="157"/>
      <c r="V189" s="161">
        <f>V190</f>
        <v>0</v>
      </c>
      <c r="W189" s="157"/>
      <c r="X189" s="161">
        <f>X190</f>
        <v>0</v>
      </c>
      <c r="Y189" s="157"/>
      <c r="Z189" s="162">
        <f>Z190</f>
        <v>0</v>
      </c>
      <c r="AQ189" s="164" t="s">
        <v>133</v>
      </c>
      <c r="AS189" s="165" t="s">
        <v>74</v>
      </c>
      <c r="AT189" s="165" t="s">
        <v>82</v>
      </c>
      <c r="AX189" s="164" t="s">
        <v>123</v>
      </c>
      <c r="BJ189" s="166">
        <f>BJ190</f>
        <v>0</v>
      </c>
    </row>
    <row r="190" spans="2:64" s="103" customFormat="1" ht="16.5" customHeight="1">
      <c r="B190" s="104"/>
      <c r="C190" s="201">
        <v>38</v>
      </c>
      <c r="D190" s="201" t="s">
        <v>169</v>
      </c>
      <c r="E190" s="202" t="s">
        <v>177</v>
      </c>
      <c r="F190" s="323" t="s">
        <v>178</v>
      </c>
      <c r="G190" s="323"/>
      <c r="H190" s="323"/>
      <c r="I190" s="323"/>
      <c r="J190" s="203" t="s">
        <v>179</v>
      </c>
      <c r="K190" s="204">
        <v>2</v>
      </c>
      <c r="L190" s="324">
        <v>0</v>
      </c>
      <c r="M190" s="324"/>
      <c r="N190" s="325">
        <f>ROUND(L190*K190,2)</f>
        <v>0</v>
      </c>
      <c r="O190" s="326"/>
      <c r="P190" s="326"/>
      <c r="Q190" s="327"/>
      <c r="R190" s="106"/>
      <c r="S190" s="172" t="s">
        <v>5</v>
      </c>
      <c r="T190" s="214" t="s">
        <v>40</v>
      </c>
      <c r="U190" s="215">
        <v>0</v>
      </c>
      <c r="V190" s="215">
        <f>U190*K190</f>
        <v>0</v>
      </c>
      <c r="W190" s="215">
        <v>0</v>
      </c>
      <c r="X190" s="215">
        <f>W190*K190</f>
        <v>0</v>
      </c>
      <c r="Y190" s="215">
        <v>0</v>
      </c>
      <c r="Z190" s="216">
        <f>Y190*K190</f>
        <v>0</v>
      </c>
      <c r="AQ190" s="96" t="s">
        <v>180</v>
      </c>
      <c r="AS190" s="96" t="s">
        <v>169</v>
      </c>
      <c r="AT190" s="96" t="s">
        <v>92</v>
      </c>
      <c r="AX190" s="96" t="s">
        <v>123</v>
      </c>
      <c r="BD190" s="177">
        <f>IF(T190="základní",N190,0)</f>
        <v>0</v>
      </c>
      <c r="BE190" s="177">
        <f>IF(T190="snížená",N190,0)</f>
        <v>0</v>
      </c>
      <c r="BF190" s="177">
        <f>IF(T190="zákl. přenesená",N190,0)</f>
        <v>0</v>
      </c>
      <c r="BG190" s="177">
        <f>IF(T190="sníž. přenesená",N190,0)</f>
        <v>0</v>
      </c>
      <c r="BH190" s="177">
        <f>IF(T190="nulová",N190,0)</f>
        <v>0</v>
      </c>
      <c r="BI190" s="96" t="s">
        <v>82</v>
      </c>
      <c r="BJ190" s="177">
        <f>ROUND(L190*K190,2)</f>
        <v>0</v>
      </c>
      <c r="BK190" s="96" t="s">
        <v>180</v>
      </c>
      <c r="BL190" s="96" t="s">
        <v>181</v>
      </c>
    </row>
    <row r="191" spans="2:18" s="103" customFormat="1" ht="6.95" customHeight="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7"/>
    </row>
  </sheetData>
  <sheetProtection algorithmName="SHA-512" hashValue="G019gNAFYPwfc4oOo9kXjOMx9BmctbhUbifZSSu3/aBwPxqdB7cHOy8Buew4+P7/7pJOWDLZoRvlPvKaFeUOww==" saltValue="hhr+O130hpAka/WLz5bYeg==" spinCount="100000" sheet="1" objects="1" scenarios="1"/>
  <mergeCells count="203">
    <mergeCell ref="N166:Q166"/>
    <mergeCell ref="F155:I155"/>
    <mergeCell ref="F178:I178"/>
    <mergeCell ref="N182:Q182"/>
    <mergeCell ref="F183:I183"/>
    <mergeCell ref="L183:M183"/>
    <mergeCell ref="N183:Q183"/>
    <mergeCell ref="F184:I184"/>
    <mergeCell ref="S2:AB2"/>
    <mergeCell ref="F167:I167"/>
    <mergeCell ref="F156:I156"/>
    <mergeCell ref="L156:M156"/>
    <mergeCell ref="N156:Q156"/>
    <mergeCell ref="F145:I145"/>
    <mergeCell ref="F146:I146"/>
    <mergeCell ref="L146:M146"/>
    <mergeCell ref="N146:Q146"/>
    <mergeCell ref="F147:I147"/>
    <mergeCell ref="F152:I152"/>
    <mergeCell ref="L152:M152"/>
    <mergeCell ref="N152:Q152"/>
    <mergeCell ref="F180:I180"/>
    <mergeCell ref="L180:M180"/>
    <mergeCell ref="N180:Q180"/>
    <mergeCell ref="L178:M178"/>
    <mergeCell ref="N178:Q178"/>
    <mergeCell ref="F181:I181"/>
    <mergeCell ref="H1:K1"/>
    <mergeCell ref="F164:I164"/>
    <mergeCell ref="L164:M164"/>
    <mergeCell ref="N164:Q164"/>
    <mergeCell ref="F165:I165"/>
    <mergeCell ref="F168:I168"/>
    <mergeCell ref="L168:M168"/>
    <mergeCell ref="N168:Q168"/>
    <mergeCell ref="F169:I169"/>
    <mergeCell ref="F170:I170"/>
    <mergeCell ref="L170:M170"/>
    <mergeCell ref="N170:Q170"/>
    <mergeCell ref="F148:I148"/>
    <mergeCell ref="L148:M148"/>
    <mergeCell ref="N148:Q148"/>
    <mergeCell ref="F149:I149"/>
    <mergeCell ref="F166:I166"/>
    <mergeCell ref="L166:M166"/>
    <mergeCell ref="F175:I175"/>
    <mergeCell ref="F179:I179"/>
    <mergeCell ref="F176:I176"/>
    <mergeCell ref="F190:I190"/>
    <mergeCell ref="L190:M190"/>
    <mergeCell ref="N190:Q190"/>
    <mergeCell ref="N115:Q115"/>
    <mergeCell ref="N116:Q116"/>
    <mergeCell ref="N117:Q117"/>
    <mergeCell ref="N185:Q185"/>
    <mergeCell ref="N188:Q188"/>
    <mergeCell ref="N189:Q189"/>
    <mergeCell ref="F124:I124"/>
    <mergeCell ref="L124:M124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86:I186"/>
    <mergeCell ref="L186:M186"/>
    <mergeCell ref="N186:Q186"/>
    <mergeCell ref="F187:I187"/>
    <mergeCell ref="F177:I177"/>
    <mergeCell ref="L176:M176"/>
    <mergeCell ref="N176:Q176"/>
    <mergeCell ref="F119:I119"/>
    <mergeCell ref="F122:I122"/>
    <mergeCell ref="L122:M122"/>
    <mergeCell ref="N122:Q122"/>
    <mergeCell ref="F123:I123"/>
    <mergeCell ref="F126:I126"/>
    <mergeCell ref="L126:M126"/>
    <mergeCell ref="N126:Q126"/>
    <mergeCell ref="F127:I127"/>
    <mergeCell ref="F120:I120"/>
    <mergeCell ref="L120:M120"/>
    <mergeCell ref="N120:Q120"/>
    <mergeCell ref="F121:I121"/>
    <mergeCell ref="N124:Q124"/>
    <mergeCell ref="F125:I125"/>
    <mergeCell ref="N128:Q128"/>
    <mergeCell ref="F129:I129"/>
    <mergeCell ref="F130:I130"/>
    <mergeCell ref="L130:M130"/>
    <mergeCell ref="N130:Q130"/>
    <mergeCell ref="F131:I131"/>
    <mergeCell ref="F132:I132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D91:F91"/>
    <mergeCell ref="N91:Q91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L132:M132"/>
    <mergeCell ref="N132:Q132"/>
    <mergeCell ref="F128:I128"/>
    <mergeCell ref="L128:M128"/>
    <mergeCell ref="F163:I163"/>
    <mergeCell ref="F158:I158"/>
    <mergeCell ref="L158:M158"/>
    <mergeCell ref="N158:Q158"/>
    <mergeCell ref="F159:I159"/>
    <mergeCell ref="F133:I133"/>
    <mergeCell ref="F150:I150"/>
    <mergeCell ref="L150:M150"/>
    <mergeCell ref="N150:Q150"/>
    <mergeCell ref="F151:I151"/>
    <mergeCell ref="F134:I134"/>
    <mergeCell ref="L134:M134"/>
    <mergeCell ref="N134:Q134"/>
    <mergeCell ref="F157:I157"/>
    <mergeCell ref="F160:I160"/>
    <mergeCell ref="L160:M160"/>
    <mergeCell ref="N160:Q160"/>
    <mergeCell ref="F135:I135"/>
    <mergeCell ref="F136:I136"/>
    <mergeCell ref="L136:M136"/>
    <mergeCell ref="N136:Q136"/>
    <mergeCell ref="F140:I140"/>
    <mergeCell ref="L140:M140"/>
    <mergeCell ref="N140:Q140"/>
    <mergeCell ref="F137:I137"/>
    <mergeCell ref="F144:I144"/>
    <mergeCell ref="L144:M144"/>
    <mergeCell ref="N144:Q144"/>
    <mergeCell ref="F138:I138"/>
    <mergeCell ref="L138:M138"/>
    <mergeCell ref="N138:Q138"/>
    <mergeCell ref="F139:I139"/>
    <mergeCell ref="F162:I162"/>
    <mergeCell ref="L162:M162"/>
    <mergeCell ref="N162:Q162"/>
    <mergeCell ref="F141:I141"/>
    <mergeCell ref="F154:I154"/>
    <mergeCell ref="L154:M154"/>
    <mergeCell ref="N154:Q154"/>
    <mergeCell ref="F153:I153"/>
    <mergeCell ref="F142:I142"/>
    <mergeCell ref="L142:M142"/>
    <mergeCell ref="N142:Q142"/>
    <mergeCell ref="F143:I143"/>
    <mergeCell ref="F161:I161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simcisinovad</cp:lastModifiedBy>
  <cp:lastPrinted>2019-10-21T08:40:30Z</cp:lastPrinted>
  <dcterms:created xsi:type="dcterms:W3CDTF">2019-06-24T05:33:16Z</dcterms:created>
  <dcterms:modified xsi:type="dcterms:W3CDTF">2019-11-13T14:32:12Z</dcterms:modified>
  <cp:category/>
  <cp:version/>
  <cp:contentType/>
  <cp:contentStatus/>
</cp:coreProperties>
</file>