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15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<sst xmlns="http://schemas.openxmlformats.org/spreadsheetml/2006/main" count="131" uniqueCount="85">
  <si>
    <t>fáze</t>
  </si>
  <si>
    <t>dílčí celek</t>
  </si>
  <si>
    <t>název položky</t>
  </si>
  <si>
    <t>Celkem SON</t>
  </si>
  <si>
    <t>Ceny pro výsledné pořadí</t>
  </si>
  <si>
    <t>2. pořadí</t>
  </si>
  <si>
    <t>3. pořadí</t>
  </si>
  <si>
    <t>zdroj financování</t>
  </si>
  <si>
    <t>4. pořadí</t>
  </si>
  <si>
    <t>5. pořadí</t>
  </si>
  <si>
    <t>Náklady na porotu</t>
  </si>
  <si>
    <t>Poradce při soutěži</t>
  </si>
  <si>
    <t>Auditor soutěže</t>
  </si>
  <si>
    <t>Skicovné</t>
  </si>
  <si>
    <t>1. kolo / 1 nabídka</t>
  </si>
  <si>
    <t>Ostatní</t>
  </si>
  <si>
    <t>Celkem JŘBÚ</t>
  </si>
  <si>
    <t>Dodavatel stavby</t>
  </si>
  <si>
    <t>Geologicko-inženýrský průzkum</t>
  </si>
  <si>
    <t>MŠMT</t>
  </si>
  <si>
    <t>UJEP kofin</t>
  </si>
  <si>
    <t>SON</t>
  </si>
  <si>
    <t>JŘBÚ</t>
  </si>
  <si>
    <t>STAVBA</t>
  </si>
  <si>
    <t>1. fáze</t>
  </si>
  <si>
    <t>2. fáze</t>
  </si>
  <si>
    <t xml:space="preserve">3.Q </t>
  </si>
  <si>
    <t xml:space="preserve">4.Q </t>
  </si>
  <si>
    <t xml:space="preserve">1.Q </t>
  </si>
  <si>
    <t>2.Q</t>
  </si>
  <si>
    <t>3.Q</t>
  </si>
  <si>
    <t>4.Q</t>
  </si>
  <si>
    <t>(ceny uvedeny v tis. Kč vč. DPH)</t>
  </si>
  <si>
    <t>Náklady na výstavu</t>
  </si>
  <si>
    <t>kontrolní součet</t>
  </si>
  <si>
    <t>Odměny porotcům</t>
  </si>
  <si>
    <t>Projektové práce do úrovně RDS vč. autorského dozoru aj. (revize DUR, DSP, RDS, inženýrská činnost k revizi DUR + k SP)*</t>
  </si>
  <si>
    <t xml:space="preserve"> - autorský dozor</t>
  </si>
  <si>
    <t>vazba na HMG</t>
  </si>
  <si>
    <t>Celkem realizace stavby - zdroje MŠMT</t>
  </si>
  <si>
    <t>CELKEM</t>
  </si>
  <si>
    <t>CELKEM - zdroje MŠMT</t>
  </si>
  <si>
    <t>SOUČTY</t>
  </si>
  <si>
    <t>5-11</t>
  </si>
  <si>
    <t>13</t>
  </si>
  <si>
    <t>3-12</t>
  </si>
  <si>
    <t>5-12</t>
  </si>
  <si>
    <t>7</t>
  </si>
  <si>
    <t>14</t>
  </si>
  <si>
    <t>41</t>
  </si>
  <si>
    <t>Externí právní při administraci soutěže</t>
  </si>
  <si>
    <t>Externí technické při hodnocení</t>
  </si>
  <si>
    <t>CELKEM - rozložení do let</t>
  </si>
  <si>
    <t>CELKEM zdroje MŠMT - rozložení do let</t>
  </si>
  <si>
    <t>CELKEM zdroje MŠMT - dle fází projektu</t>
  </si>
  <si>
    <t>verze ze dne</t>
  </si>
  <si>
    <t>22-31, 41</t>
  </si>
  <si>
    <t>Členění ceny PD dle SOD:</t>
  </si>
  <si>
    <t xml:space="preserve"> - dopracování návrhu stavby</t>
  </si>
  <si>
    <t>s DPH</t>
  </si>
  <si>
    <t>bez DPH</t>
  </si>
  <si>
    <t xml:space="preserve"> - pravomocné rozhodnutí o změně ÚR (bod 26 HMG)</t>
  </si>
  <si>
    <t xml:space="preserve"> - pravomocné SP (bod 29 HMG)</t>
  </si>
  <si>
    <t xml:space="preserve"> - dokumentace provedení stavby (bod 31 HMG)</t>
  </si>
  <si>
    <t xml:space="preserve"> - součinnost při výběru zhotovitele (bod 40, 41 HMG)</t>
  </si>
  <si>
    <t>Realizace - Interiér</t>
  </si>
  <si>
    <t>52</t>
  </si>
  <si>
    <t>jiný zdroj</t>
  </si>
  <si>
    <t>v harmonogramu uvažována 10% pozastávka pro dodavatele stavby do vydání kolaudačníhou souhlasu</t>
  </si>
  <si>
    <t>CPTO - finanční plán ve vazbě na HMG - PRO POTŘEBY VZ TDI</t>
  </si>
  <si>
    <t>Dodavatel stavby vč. DPH</t>
  </si>
  <si>
    <t>Dodavatel stavby bez DPH</t>
  </si>
  <si>
    <t>Dodavatel stavby DPH</t>
  </si>
  <si>
    <t>53</t>
  </si>
  <si>
    <t>54</t>
  </si>
  <si>
    <t>55</t>
  </si>
  <si>
    <t>Realizace - Interiér vč DPH</t>
  </si>
  <si>
    <t>Realizace - Interiér bez DPH</t>
  </si>
  <si>
    <t>Realizace - Interiér DPH</t>
  </si>
  <si>
    <t>Celkem realizace stavby vč DPH</t>
  </si>
  <si>
    <t>Celkem realizace stavby bez DPH</t>
  </si>
  <si>
    <t>Celkem realizace stavby DPH</t>
  </si>
  <si>
    <t>Celkem realizace stavby - zdroje MŠMT vč. DPH</t>
  </si>
  <si>
    <t>Celkem realizace stavby - zdroje MŠMT bez DPH</t>
  </si>
  <si>
    <t>Celkem realizace stavby - zdroje MŠMT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</si>
</sst>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6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C00000"/>
      <name val="Calibri"/>
      <family val="2"/>
    </font>
    <font>
      <sz val="9"/>
      <color rgb="FFC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right"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/>
    </xf>
    <xf numFmtId="3" fontId="50" fillId="34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3" fontId="46" fillId="0" borderId="0" xfId="0" applyNumberFormat="1" applyFont="1" applyAlignment="1">
      <alignment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3" fontId="52" fillId="35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49" fontId="52" fillId="35" borderId="10" xfId="0" applyNumberFormat="1" applyFont="1" applyFill="1" applyBorder="1" applyAlignment="1">
      <alignment horizontal="right"/>
    </xf>
    <xf numFmtId="49" fontId="46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/>
    </xf>
    <xf numFmtId="0" fontId="52" fillId="36" borderId="10" xfId="0" applyFont="1" applyFill="1" applyBorder="1" applyAlignment="1">
      <alignment/>
    </xf>
    <xf numFmtId="49" fontId="52" fillId="36" borderId="10" xfId="0" applyNumberFormat="1" applyFont="1" applyFill="1" applyBorder="1" applyAlignment="1">
      <alignment horizontal="right"/>
    </xf>
    <xf numFmtId="0" fontId="52" fillId="36" borderId="10" xfId="0" applyFont="1" applyFill="1" applyBorder="1" applyAlignment="1">
      <alignment horizontal="center" vertical="center"/>
    </xf>
    <xf numFmtId="3" fontId="52" fillId="36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49" fontId="52" fillId="33" borderId="10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 horizontal="center"/>
    </xf>
    <xf numFmtId="3" fontId="53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52" fillId="35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52" fillId="35" borderId="14" xfId="0" applyFont="1" applyFill="1" applyBorder="1" applyAlignment="1">
      <alignment horizontal="center" vertical="center"/>
    </xf>
    <xf numFmtId="3" fontId="52" fillId="35" borderId="14" xfId="0" applyNumberFormat="1" applyFont="1" applyFill="1" applyBorder="1" applyAlignment="1">
      <alignment/>
    </xf>
    <xf numFmtId="3" fontId="53" fillId="34" borderId="14" xfId="0" applyNumberFormat="1" applyFont="1" applyFill="1" applyBorder="1" applyAlignment="1">
      <alignment/>
    </xf>
    <xf numFmtId="3" fontId="52" fillId="35" borderId="15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3" fontId="12" fillId="35" borderId="16" xfId="0" applyNumberFormat="1" applyFont="1" applyFill="1" applyBorder="1" applyAlignment="1">
      <alignment/>
    </xf>
    <xf numFmtId="0" fontId="46" fillId="0" borderId="17" xfId="0" applyFont="1" applyBorder="1" applyAlignment="1">
      <alignment horizontal="center" vertical="center" textRotation="90"/>
    </xf>
    <xf numFmtId="0" fontId="52" fillId="35" borderId="17" xfId="0" applyFont="1" applyFill="1" applyBorder="1" applyAlignment="1">
      <alignment horizontal="center" vertical="center"/>
    </xf>
    <xf numFmtId="3" fontId="52" fillId="35" borderId="17" xfId="0" applyNumberFormat="1" applyFont="1" applyFill="1" applyBorder="1" applyAlignment="1">
      <alignment/>
    </xf>
    <xf numFmtId="3" fontId="12" fillId="35" borderId="17" xfId="0" applyNumberFormat="1" applyFont="1" applyFill="1" applyBorder="1" applyAlignment="1">
      <alignment/>
    </xf>
    <xf numFmtId="0" fontId="52" fillId="36" borderId="13" xfId="0" applyFont="1" applyFill="1" applyBorder="1" applyAlignment="1">
      <alignment/>
    </xf>
    <xf numFmtId="49" fontId="52" fillId="36" borderId="13" xfId="0" applyNumberFormat="1" applyFont="1" applyFill="1" applyBorder="1" applyAlignment="1">
      <alignment horizontal="right"/>
    </xf>
    <xf numFmtId="0" fontId="52" fillId="36" borderId="13" xfId="0" applyFont="1" applyFill="1" applyBorder="1" applyAlignment="1">
      <alignment horizontal="center" vertical="center"/>
    </xf>
    <xf numFmtId="3" fontId="52" fillId="36" borderId="13" xfId="0" applyNumberFormat="1" applyFont="1" applyFill="1" applyBorder="1" applyAlignment="1">
      <alignment/>
    </xf>
    <xf numFmtId="49" fontId="52" fillId="35" borderId="14" xfId="0" applyNumberFormat="1" applyFont="1" applyFill="1" applyBorder="1" applyAlignment="1">
      <alignment horizontal="right"/>
    </xf>
    <xf numFmtId="3" fontId="12" fillId="35" borderId="14" xfId="0" applyNumberFormat="1" applyFont="1" applyFill="1" applyBorder="1" applyAlignment="1">
      <alignment/>
    </xf>
    <xf numFmtId="3" fontId="12" fillId="35" borderId="15" xfId="0" applyNumberFormat="1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3" fontId="53" fillId="34" borderId="17" xfId="0" applyNumberFormat="1" applyFont="1" applyFill="1" applyBorder="1" applyAlignment="1">
      <alignment/>
    </xf>
    <xf numFmtId="3" fontId="46" fillId="0" borderId="18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3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52" fillId="0" borderId="0" xfId="0" applyFont="1" applyAlignment="1">
      <alignment wrapText="1"/>
    </xf>
    <xf numFmtId="3" fontId="52" fillId="0" borderId="0" xfId="0" applyNumberFormat="1" applyFont="1" applyAlignment="1">
      <alignment horizontal="right" vertical="center"/>
    </xf>
    <xf numFmtId="3" fontId="31" fillId="0" borderId="0" xfId="0" applyNumberFormat="1" applyFont="1" applyAlignment="1">
      <alignment horizontal="center" vertical="center"/>
    </xf>
    <xf numFmtId="3" fontId="46" fillId="0" borderId="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3" fontId="52" fillId="36" borderId="11" xfId="0" applyNumberFormat="1" applyFont="1" applyFill="1" applyBorder="1" applyAlignment="1">
      <alignment/>
    </xf>
    <xf numFmtId="3" fontId="46" fillId="0" borderId="13" xfId="0" applyNumberFormat="1" applyFont="1" applyBorder="1" applyAlignment="1">
      <alignment/>
    </xf>
    <xf numFmtId="0" fontId="46" fillId="0" borderId="19" xfId="0" applyFont="1" applyBorder="1" applyAlignment="1">
      <alignment/>
    </xf>
    <xf numFmtId="3" fontId="46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46" fillId="0" borderId="20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3" fontId="46" fillId="0" borderId="16" xfId="0" applyNumberFormat="1" applyFont="1" applyFill="1" applyBorder="1" applyAlignment="1">
      <alignment/>
    </xf>
    <xf numFmtId="3" fontId="46" fillId="13" borderId="15" xfId="0" applyNumberFormat="1" applyFont="1" applyFill="1" applyBorder="1" applyAlignment="1">
      <alignment/>
    </xf>
    <xf numFmtId="3" fontId="46" fillId="13" borderId="18" xfId="0" applyNumberFormat="1" applyFont="1" applyFill="1" applyBorder="1" applyAlignment="1">
      <alignment/>
    </xf>
    <xf numFmtId="0" fontId="46" fillId="13" borderId="0" xfId="0" applyFont="1" applyFill="1" applyAlignment="1">
      <alignment wrapText="1"/>
    </xf>
    <xf numFmtId="3" fontId="9" fillId="0" borderId="21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13" borderId="18" xfId="0" applyNumberFormat="1" applyFont="1" applyFill="1" applyBorder="1" applyAlignment="1">
      <alignment/>
    </xf>
    <xf numFmtId="0" fontId="52" fillId="0" borderId="25" xfId="0" applyFont="1" applyBorder="1" applyAlignment="1">
      <alignment horizontal="center" vertical="center" wrapText="1"/>
    </xf>
    <xf numFmtId="3" fontId="52" fillId="35" borderId="23" xfId="0" applyNumberFormat="1" applyFont="1" applyFill="1" applyBorder="1" applyAlignment="1">
      <alignment/>
    </xf>
    <xf numFmtId="3" fontId="12" fillId="35" borderId="21" xfId="0" applyNumberFormat="1" applyFont="1" applyFill="1" applyBorder="1" applyAlignment="1">
      <alignment/>
    </xf>
    <xf numFmtId="3" fontId="12" fillId="35" borderId="24" xfId="0" applyNumberFormat="1" applyFont="1" applyFill="1" applyBorder="1" applyAlignment="1">
      <alignment/>
    </xf>
    <xf numFmtId="3" fontId="12" fillId="35" borderId="23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52" fillId="36" borderId="26" xfId="0" applyNumberFormat="1" applyFont="1" applyFill="1" applyBorder="1" applyAlignment="1">
      <alignment/>
    </xf>
    <xf numFmtId="3" fontId="52" fillId="36" borderId="21" xfId="0" applyNumberFormat="1" applyFont="1" applyFill="1" applyBorder="1" applyAlignment="1">
      <alignment/>
    </xf>
    <xf numFmtId="3" fontId="52" fillId="35" borderId="27" xfId="0" applyNumberFormat="1" applyFont="1" applyFill="1" applyBorder="1" applyAlignment="1">
      <alignment/>
    </xf>
    <xf numFmtId="3" fontId="12" fillId="35" borderId="27" xfId="0" applyNumberFormat="1" applyFont="1" applyFill="1" applyBorder="1" applyAlignment="1">
      <alignment/>
    </xf>
    <xf numFmtId="3" fontId="52" fillId="36" borderId="28" xfId="0" applyNumberFormat="1" applyFont="1" applyFill="1" applyBorder="1" applyAlignment="1">
      <alignment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3" fontId="52" fillId="35" borderId="19" xfId="0" applyNumberFormat="1" applyFont="1" applyFill="1" applyBorder="1" applyAlignment="1">
      <alignment/>
    </xf>
    <xf numFmtId="3" fontId="12" fillId="35" borderId="22" xfId="0" applyNumberFormat="1" applyFont="1" applyFill="1" applyBorder="1" applyAlignment="1">
      <alignment/>
    </xf>
    <xf numFmtId="3" fontId="12" fillId="35" borderId="19" xfId="0" applyNumberFormat="1" applyFont="1" applyFill="1" applyBorder="1" applyAlignment="1">
      <alignment/>
    </xf>
    <xf numFmtId="3" fontId="52" fillId="36" borderId="31" xfId="0" applyNumberFormat="1" applyFont="1" applyFill="1" applyBorder="1" applyAlignment="1">
      <alignment/>
    </xf>
    <xf numFmtId="3" fontId="52" fillId="36" borderId="32" xfId="0" applyNumberFormat="1" applyFont="1" applyFill="1" applyBorder="1" applyAlignment="1">
      <alignment/>
    </xf>
    <xf numFmtId="3" fontId="52" fillId="36" borderId="22" xfId="0" applyNumberFormat="1" applyFont="1" applyFill="1" applyBorder="1" applyAlignment="1">
      <alignment/>
    </xf>
    <xf numFmtId="3" fontId="52" fillId="36" borderId="16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3" fontId="46" fillId="0" borderId="22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3" xfId="0" applyFont="1" applyBorder="1" applyAlignment="1">
      <alignment/>
    </xf>
    <xf numFmtId="3" fontId="52" fillId="35" borderId="16" xfId="0" applyNumberFormat="1" applyFont="1" applyFill="1" applyBorder="1" applyAlignment="1">
      <alignment/>
    </xf>
    <xf numFmtId="3" fontId="52" fillId="35" borderId="0" xfId="0" applyNumberFormat="1" applyFont="1" applyFill="1" applyBorder="1" applyAlignment="1">
      <alignment/>
    </xf>
    <xf numFmtId="0" fontId="52" fillId="35" borderId="12" xfId="0" applyFont="1" applyFill="1" applyBorder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35" borderId="12" xfId="0" applyFont="1" applyFill="1" applyBorder="1" applyAlignment="1">
      <alignment horizontal="center" vertical="center"/>
    </xf>
    <xf numFmtId="3" fontId="52" fillId="35" borderId="12" xfId="0" applyNumberFormat="1" applyFont="1" applyFill="1" applyBorder="1" applyAlignment="1">
      <alignment/>
    </xf>
    <xf numFmtId="3" fontId="55" fillId="34" borderId="12" xfId="0" applyNumberFormat="1" applyFont="1" applyFill="1" applyBorder="1" applyAlignment="1">
      <alignment/>
    </xf>
    <xf numFmtId="3" fontId="12" fillId="35" borderId="12" xfId="0" applyNumberFormat="1" applyFont="1" applyFill="1" applyBorder="1" applyAlignment="1">
      <alignment/>
    </xf>
    <xf numFmtId="3" fontId="12" fillId="35" borderId="25" xfId="0" applyNumberFormat="1" applyFont="1" applyFill="1" applyBorder="1" applyAlignment="1">
      <alignment/>
    </xf>
    <xf numFmtId="3" fontId="9" fillId="35" borderId="29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/>
    </xf>
    <xf numFmtId="3" fontId="9" fillId="35" borderId="34" xfId="0" applyNumberFormat="1" applyFont="1" applyFill="1" applyBorder="1" applyAlignment="1">
      <alignment/>
    </xf>
    <xf numFmtId="0" fontId="52" fillId="35" borderId="19" xfId="0" applyFont="1" applyFill="1" applyBorder="1" applyAlignment="1">
      <alignment/>
    </xf>
    <xf numFmtId="0" fontId="52" fillId="35" borderId="22" xfId="0" applyFont="1" applyFill="1" applyBorder="1" applyAlignment="1">
      <alignment/>
    </xf>
    <xf numFmtId="0" fontId="52" fillId="35" borderId="20" xfId="0" applyFont="1" applyFill="1" applyBorder="1" applyAlignment="1">
      <alignment/>
    </xf>
    <xf numFmtId="49" fontId="52" fillId="35" borderId="35" xfId="0" applyNumberFormat="1" applyFont="1" applyFill="1" applyBorder="1" applyAlignment="1">
      <alignment horizontal="right"/>
    </xf>
    <xf numFmtId="0" fontId="52" fillId="35" borderId="35" xfId="0" applyFont="1" applyFill="1" applyBorder="1" applyAlignment="1">
      <alignment horizontal="center" vertical="center"/>
    </xf>
    <xf numFmtId="3" fontId="52" fillId="35" borderId="35" xfId="0" applyNumberFormat="1" applyFont="1" applyFill="1" applyBorder="1" applyAlignment="1">
      <alignment/>
    </xf>
    <xf numFmtId="3" fontId="12" fillId="35" borderId="35" xfId="0" applyNumberFormat="1" applyFont="1" applyFill="1" applyBorder="1" applyAlignment="1">
      <alignment/>
    </xf>
    <xf numFmtId="3" fontId="12" fillId="35" borderId="36" xfId="0" applyNumberFormat="1" applyFont="1" applyFill="1" applyBorder="1" applyAlignment="1">
      <alignment/>
    </xf>
    <xf numFmtId="3" fontId="12" fillId="35" borderId="37" xfId="0" applyNumberFormat="1" applyFont="1" applyFill="1" applyBorder="1" applyAlignment="1">
      <alignment/>
    </xf>
    <xf numFmtId="3" fontId="12" fillId="35" borderId="38" xfId="0" applyNumberFormat="1" applyFont="1" applyFill="1" applyBorder="1" applyAlignment="1">
      <alignment/>
    </xf>
    <xf numFmtId="3" fontId="12" fillId="35" borderId="2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2" fillId="35" borderId="39" xfId="0" applyNumberFormat="1" applyFont="1" applyFill="1" applyBorder="1" applyAlignment="1">
      <alignment/>
    </xf>
    <xf numFmtId="49" fontId="52" fillId="35" borderId="17" xfId="0" applyNumberFormat="1" applyFont="1" applyFill="1" applyBorder="1" applyAlignment="1">
      <alignment horizontal="right"/>
    </xf>
    <xf numFmtId="3" fontId="12" fillId="35" borderId="18" xfId="0" applyNumberFormat="1" applyFont="1" applyFill="1" applyBorder="1" applyAlignment="1">
      <alignment/>
    </xf>
    <xf numFmtId="49" fontId="46" fillId="0" borderId="28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 horizontal="right"/>
    </xf>
    <xf numFmtId="0" fontId="46" fillId="0" borderId="40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42" xfId="0" applyFont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5" xfId="0" applyFont="1" applyBorder="1" applyAlignment="1">
      <alignment/>
    </xf>
    <xf numFmtId="3" fontId="52" fillId="35" borderId="43" xfId="0" applyNumberFormat="1" applyFont="1" applyFill="1" applyBorder="1" applyAlignment="1">
      <alignment/>
    </xf>
    <xf numFmtId="3" fontId="46" fillId="0" borderId="27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27" xfId="0" applyFont="1" applyBorder="1" applyAlignment="1">
      <alignment/>
    </xf>
    <xf numFmtId="3" fontId="52" fillId="0" borderId="19" xfId="0" applyNumberFormat="1" applyFont="1" applyBorder="1" applyAlignment="1">
      <alignment horizontal="center" vertical="center" wrapText="1"/>
    </xf>
    <xf numFmtId="3" fontId="52" fillId="0" borderId="44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/>
    </xf>
    <xf numFmtId="0" fontId="46" fillId="17" borderId="41" xfId="0" applyFont="1" applyFill="1" applyBorder="1" applyAlignment="1">
      <alignment/>
    </xf>
    <xf numFmtId="49" fontId="46" fillId="17" borderId="11" xfId="0" applyNumberFormat="1" applyFont="1" applyFill="1" applyBorder="1" applyAlignment="1">
      <alignment horizontal="right"/>
    </xf>
    <xf numFmtId="0" fontId="46" fillId="17" borderId="10" xfId="0" applyFont="1" applyFill="1" applyBorder="1" applyAlignment="1">
      <alignment horizontal="center" vertical="center"/>
    </xf>
    <xf numFmtId="3" fontId="46" fillId="17" borderId="10" xfId="0" applyNumberFormat="1" applyFont="1" applyFill="1" applyBorder="1" applyAlignment="1">
      <alignment/>
    </xf>
    <xf numFmtId="3" fontId="53" fillId="17" borderId="10" xfId="0" applyNumberFormat="1" applyFont="1" applyFill="1" applyBorder="1" applyAlignment="1">
      <alignment/>
    </xf>
    <xf numFmtId="3" fontId="9" fillId="17" borderId="10" xfId="0" applyNumberFormat="1" applyFont="1" applyFill="1" applyBorder="1" applyAlignment="1">
      <alignment/>
    </xf>
    <xf numFmtId="3" fontId="9" fillId="17" borderId="21" xfId="0" applyNumberFormat="1" applyFont="1" applyFill="1" applyBorder="1" applyAlignment="1">
      <alignment/>
    </xf>
    <xf numFmtId="3" fontId="9" fillId="17" borderId="22" xfId="0" applyNumberFormat="1" applyFont="1" applyFill="1" applyBorder="1" applyAlignment="1">
      <alignment/>
    </xf>
    <xf numFmtId="3" fontId="9" fillId="17" borderId="16" xfId="0" applyNumberFormat="1" applyFont="1" applyFill="1" applyBorder="1" applyAlignment="1">
      <alignment/>
    </xf>
    <xf numFmtId="3" fontId="46" fillId="17" borderId="16" xfId="0" applyNumberFormat="1" applyFont="1" applyFill="1" applyBorder="1" applyAlignment="1">
      <alignment/>
    </xf>
    <xf numFmtId="0" fontId="46" fillId="17" borderId="11" xfId="0" applyFont="1" applyFill="1" applyBorder="1" applyAlignment="1">
      <alignment/>
    </xf>
    <xf numFmtId="0" fontId="46" fillId="17" borderId="16" xfId="0" applyFont="1" applyFill="1" applyBorder="1" applyAlignment="1">
      <alignment/>
    </xf>
    <xf numFmtId="3" fontId="46" fillId="17" borderId="12" xfId="0" applyNumberFormat="1" applyFont="1" applyFill="1" applyBorder="1" applyAlignment="1">
      <alignment/>
    </xf>
    <xf numFmtId="3" fontId="53" fillId="17" borderId="12" xfId="0" applyNumberFormat="1" applyFont="1" applyFill="1" applyBorder="1" applyAlignment="1">
      <alignment/>
    </xf>
    <xf numFmtId="3" fontId="9" fillId="17" borderId="12" xfId="0" applyNumberFormat="1" applyFont="1" applyFill="1" applyBorder="1" applyAlignment="1">
      <alignment/>
    </xf>
    <xf numFmtId="3" fontId="9" fillId="17" borderId="25" xfId="0" applyNumberFormat="1" applyFont="1" applyFill="1" applyBorder="1" applyAlignment="1">
      <alignment/>
    </xf>
    <xf numFmtId="3" fontId="9" fillId="17" borderId="29" xfId="0" applyNumberFormat="1" applyFont="1" applyFill="1" applyBorder="1" applyAlignment="1">
      <alignment/>
    </xf>
    <xf numFmtId="3" fontId="9" fillId="17" borderId="30" xfId="0" applyNumberFormat="1" applyFont="1" applyFill="1" applyBorder="1" applyAlignment="1">
      <alignment/>
    </xf>
    <xf numFmtId="0" fontId="46" fillId="17" borderId="22" xfId="0" applyFont="1" applyFill="1" applyBorder="1" applyAlignment="1">
      <alignment/>
    </xf>
    <xf numFmtId="0" fontId="52" fillId="17" borderId="22" xfId="0" applyFont="1" applyFill="1" applyBorder="1" applyAlignment="1">
      <alignment/>
    </xf>
    <xf numFmtId="49" fontId="52" fillId="17" borderId="13" xfId="0" applyNumberFormat="1" applyFont="1" applyFill="1" applyBorder="1" applyAlignment="1">
      <alignment horizontal="right"/>
    </xf>
    <xf numFmtId="0" fontId="52" fillId="17" borderId="13" xfId="0" applyFont="1" applyFill="1" applyBorder="1" applyAlignment="1">
      <alignment horizontal="center" vertical="center"/>
    </xf>
    <xf numFmtId="3" fontId="52" fillId="17" borderId="13" xfId="0" applyNumberFormat="1" applyFont="1" applyFill="1" applyBorder="1" applyAlignment="1">
      <alignment/>
    </xf>
    <xf numFmtId="3" fontId="53" fillId="17" borderId="14" xfId="0" applyNumberFormat="1" applyFont="1" applyFill="1" applyBorder="1" applyAlignment="1">
      <alignment/>
    </xf>
    <xf numFmtId="3" fontId="12" fillId="17" borderId="13" xfId="0" applyNumberFormat="1" applyFont="1" applyFill="1" applyBorder="1" applyAlignment="1">
      <alignment/>
    </xf>
    <xf numFmtId="3" fontId="12" fillId="17" borderId="26" xfId="0" applyNumberFormat="1" applyFont="1" applyFill="1" applyBorder="1" applyAlignment="1">
      <alignment/>
    </xf>
    <xf numFmtId="3" fontId="12" fillId="17" borderId="31" xfId="0" applyNumberFormat="1" applyFont="1" applyFill="1" applyBorder="1" applyAlignment="1">
      <alignment/>
    </xf>
    <xf numFmtId="3" fontId="12" fillId="17" borderId="32" xfId="0" applyNumberFormat="1" applyFont="1" applyFill="1" applyBorder="1" applyAlignment="1">
      <alignment/>
    </xf>
    <xf numFmtId="3" fontId="52" fillId="17" borderId="11" xfId="0" applyNumberFormat="1" applyFont="1" applyFill="1" applyBorder="1" applyAlignment="1">
      <alignment/>
    </xf>
    <xf numFmtId="3" fontId="52" fillId="17" borderId="16" xfId="0" applyNumberFormat="1" applyFont="1" applyFill="1" applyBorder="1" applyAlignment="1">
      <alignment/>
    </xf>
    <xf numFmtId="3" fontId="49" fillId="33" borderId="26" xfId="0" applyNumberFormat="1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49" fontId="46" fillId="0" borderId="46" xfId="0" applyNumberFormat="1" applyFont="1" applyBorder="1" applyAlignment="1">
      <alignment horizontal="right" vertical="center"/>
    </xf>
    <xf numFmtId="49" fontId="46" fillId="0" borderId="47" xfId="0" applyNumberFormat="1" applyFont="1" applyBorder="1" applyAlignment="1">
      <alignment horizontal="right" vertical="center"/>
    </xf>
    <xf numFmtId="49" fontId="46" fillId="0" borderId="35" xfId="0" applyNumberFormat="1" applyFont="1" applyBorder="1" applyAlignment="1">
      <alignment horizontal="right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3" fontId="49" fillId="33" borderId="48" xfId="0" applyNumberFormat="1" applyFont="1" applyFill="1" applyBorder="1" applyAlignment="1">
      <alignment horizontal="center"/>
    </xf>
    <xf numFmtId="3" fontId="49" fillId="33" borderId="49" xfId="0" applyNumberFormat="1" applyFont="1" applyFill="1" applyBorder="1" applyAlignment="1">
      <alignment horizontal="center"/>
    </xf>
    <xf numFmtId="3" fontId="49" fillId="33" borderId="5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6" fillId="0" borderId="51" xfId="0" applyFont="1" applyBorder="1" applyAlignment="1">
      <alignment horizontal="center" vertical="center" textRotation="90"/>
    </xf>
    <xf numFmtId="0" fontId="46" fillId="0" borderId="52" xfId="0" applyFont="1" applyBorder="1" applyAlignment="1">
      <alignment horizontal="center" vertical="center" textRotation="90"/>
    </xf>
    <xf numFmtId="0" fontId="46" fillId="0" borderId="37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52" fillId="0" borderId="21" xfId="0" applyFont="1" applyBorder="1" applyAlignment="1">
      <alignment horizontal="center"/>
    </xf>
    <xf numFmtId="3" fontId="52" fillId="33" borderId="53" xfId="0" applyNumberFormat="1" applyFont="1" applyFill="1" applyBorder="1" applyAlignment="1">
      <alignment horizontal="center"/>
    </xf>
    <xf numFmtId="3" fontId="52" fillId="33" borderId="54" xfId="0" applyNumberFormat="1" applyFont="1" applyFill="1" applyBorder="1" applyAlignment="1">
      <alignment horizontal="center"/>
    </xf>
    <xf numFmtId="3" fontId="52" fillId="33" borderId="39" xfId="0" applyNumberFormat="1" applyFont="1" applyFill="1" applyBorder="1" applyAlignment="1">
      <alignment horizontal="center"/>
    </xf>
    <xf numFmtId="3" fontId="52" fillId="33" borderId="11" xfId="0" applyNumberFormat="1" applyFont="1" applyFill="1" applyBorder="1" applyAlignment="1">
      <alignment horizontal="center"/>
    </xf>
    <xf numFmtId="3" fontId="52" fillId="33" borderId="21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3" fontId="49" fillId="33" borderId="21" xfId="0" applyNumberFormat="1" applyFont="1" applyFill="1" applyBorder="1" applyAlignment="1">
      <alignment horizontal="center"/>
    </xf>
    <xf numFmtId="0" fontId="49" fillId="33" borderId="5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 vertical="center"/>
    </xf>
    <xf numFmtId="0" fontId="52" fillId="36" borderId="55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/>
    </xf>
    <xf numFmtId="3" fontId="49" fillId="33" borderId="54" xfId="0" applyNumberFormat="1" applyFont="1" applyFill="1" applyBorder="1" applyAlignment="1">
      <alignment horizontal="center"/>
    </xf>
    <xf numFmtId="0" fontId="46" fillId="0" borderId="56" xfId="0" applyFont="1" applyBorder="1" applyAlignment="1">
      <alignment horizontal="center" vertical="center" textRotation="90"/>
    </xf>
    <xf numFmtId="0" fontId="46" fillId="0" borderId="57" xfId="0" applyFont="1" applyBorder="1" applyAlignment="1">
      <alignment horizontal="center" vertical="center" textRotation="90"/>
    </xf>
    <xf numFmtId="0" fontId="46" fillId="0" borderId="58" xfId="0" applyFont="1" applyBorder="1" applyAlignment="1">
      <alignment horizontal="center" vertical="center" textRotation="90"/>
    </xf>
    <xf numFmtId="0" fontId="46" fillId="0" borderId="59" xfId="0" applyFont="1" applyBorder="1" applyAlignment="1">
      <alignment horizontal="center" vertical="center" textRotation="90"/>
    </xf>
    <xf numFmtId="0" fontId="46" fillId="0" borderId="33" xfId="0" applyFont="1" applyBorder="1" applyAlignment="1">
      <alignment horizontal="center" vertical="center" textRotation="90"/>
    </xf>
    <xf numFmtId="0" fontId="46" fillId="0" borderId="60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L33" sqref="L33"/>
    </sheetView>
  </sheetViews>
  <sheetFormatPr defaultColWidth="9.140625" defaultRowHeight="15"/>
  <cols>
    <col min="1" max="2" width="3.7109375" style="0" customWidth="1"/>
    <col min="3" max="3" width="41.7109375" style="0" customWidth="1"/>
    <col min="4" max="4" width="7.7109375" style="0" customWidth="1"/>
    <col min="5" max="5" width="10.7109375" style="2" customWidth="1"/>
    <col min="6" max="6" width="7.7109375" style="1" customWidth="1"/>
    <col min="7" max="7" width="10.7109375" style="1" customWidth="1"/>
    <col min="8" max="8" width="8.7109375" style="13" customWidth="1"/>
    <col min="9" max="11" width="7.7109375" style="0" customWidth="1"/>
    <col min="12" max="12" width="21.28125" style="0" customWidth="1"/>
    <col min="13" max="26" width="7.7109375" style="0" customWidth="1"/>
    <col min="27" max="27" width="7.7109375" style="1" customWidth="1"/>
    <col min="28" max="28" width="9.140625" style="1" customWidth="1"/>
    <col min="29" max="29" width="10.140625" style="0" customWidth="1"/>
    <col min="30" max="30" width="9.28125" style="0" customWidth="1"/>
    <col min="31" max="47" width="5.00390625" style="0" hidden="1" customWidth="1"/>
    <col min="48" max="57" width="0" style="0" hidden="1" customWidth="1"/>
  </cols>
  <sheetData>
    <row r="1" spans="1:9" ht="19.5" thickBot="1">
      <c r="A1" s="4" t="s">
        <v>69</v>
      </c>
      <c r="G1" s="73" t="s">
        <v>55</v>
      </c>
      <c r="H1" s="228">
        <v>42388</v>
      </c>
      <c r="I1" s="229"/>
    </row>
    <row r="2" spans="1:47" s="5" customFormat="1" ht="13.5" thickBot="1">
      <c r="A2" s="5" t="s">
        <v>32</v>
      </c>
      <c r="E2" s="14"/>
      <c r="F2" s="15"/>
      <c r="G2" s="15"/>
      <c r="H2" s="13"/>
      <c r="I2" s="233">
        <v>2014</v>
      </c>
      <c r="J2" s="233"/>
      <c r="K2" s="233">
        <v>2015</v>
      </c>
      <c r="L2" s="233"/>
      <c r="M2" s="233"/>
      <c r="N2" s="233"/>
      <c r="O2" s="233">
        <v>2016</v>
      </c>
      <c r="P2" s="233"/>
      <c r="Q2" s="233"/>
      <c r="R2" s="243"/>
      <c r="S2" s="239">
        <v>2017</v>
      </c>
      <c r="T2" s="236"/>
      <c r="U2" s="236"/>
      <c r="V2" s="237"/>
      <c r="W2" s="239">
        <v>2018</v>
      </c>
      <c r="X2" s="236"/>
      <c r="Y2" s="236"/>
      <c r="Z2" s="240"/>
      <c r="AA2" s="234">
        <v>2019</v>
      </c>
      <c r="AB2" s="235"/>
      <c r="AC2" s="236"/>
      <c r="AD2" s="237"/>
      <c r="AE2" s="238">
        <v>2020</v>
      </c>
      <c r="AF2" s="233"/>
      <c r="AG2" s="233"/>
      <c r="AH2" s="233"/>
      <c r="AI2" s="233">
        <v>2021</v>
      </c>
      <c r="AJ2" s="233"/>
      <c r="AK2" s="233"/>
      <c r="AL2" s="233"/>
      <c r="AM2" s="233">
        <v>2022</v>
      </c>
      <c r="AN2" s="233"/>
      <c r="AO2" s="233"/>
      <c r="AP2" s="233"/>
      <c r="AQ2" s="233">
        <v>2023</v>
      </c>
      <c r="AR2" s="233"/>
      <c r="AS2" s="233"/>
      <c r="AT2" s="233"/>
      <c r="AU2" s="39">
        <v>2024</v>
      </c>
    </row>
    <row r="3" spans="1:47" s="41" customFormat="1" ht="49.5" customHeight="1" thickBot="1">
      <c r="A3" s="46" t="s">
        <v>0</v>
      </c>
      <c r="B3" s="46" t="s">
        <v>1</v>
      </c>
      <c r="C3" s="47" t="s">
        <v>2</v>
      </c>
      <c r="D3" s="47" t="s">
        <v>38</v>
      </c>
      <c r="E3" s="47" t="s">
        <v>7</v>
      </c>
      <c r="F3" s="48"/>
      <c r="G3" s="48"/>
      <c r="H3" s="49" t="s">
        <v>34</v>
      </c>
      <c r="I3" s="50" t="s">
        <v>26</v>
      </c>
      <c r="J3" s="50" t="s">
        <v>27</v>
      </c>
      <c r="K3" s="50" t="s">
        <v>28</v>
      </c>
      <c r="L3" s="50" t="s">
        <v>29</v>
      </c>
      <c r="M3" s="50" t="s">
        <v>30</v>
      </c>
      <c r="N3" s="50" t="s">
        <v>31</v>
      </c>
      <c r="O3" s="50" t="s">
        <v>28</v>
      </c>
      <c r="P3" s="50" t="s">
        <v>29</v>
      </c>
      <c r="Q3" s="50" t="s">
        <v>30</v>
      </c>
      <c r="R3" s="110" t="s">
        <v>31</v>
      </c>
      <c r="S3" s="122" t="s">
        <v>28</v>
      </c>
      <c r="T3" s="50" t="s">
        <v>29</v>
      </c>
      <c r="U3" s="50" t="s">
        <v>30</v>
      </c>
      <c r="V3" s="123" t="s">
        <v>31</v>
      </c>
      <c r="W3" s="122" t="s">
        <v>28</v>
      </c>
      <c r="X3" s="50" t="s">
        <v>29</v>
      </c>
      <c r="Y3" s="50" t="s">
        <v>30</v>
      </c>
      <c r="Z3" s="110" t="s">
        <v>31</v>
      </c>
      <c r="AA3" s="183" t="s">
        <v>28</v>
      </c>
      <c r="AB3" s="184" t="s">
        <v>29</v>
      </c>
      <c r="AC3" s="131" t="s">
        <v>30</v>
      </c>
      <c r="AD3" s="132" t="s">
        <v>31</v>
      </c>
      <c r="AE3" s="131" t="s">
        <v>28</v>
      </c>
      <c r="AF3" s="40" t="s">
        <v>29</v>
      </c>
      <c r="AG3" s="40" t="s">
        <v>30</v>
      </c>
      <c r="AH3" s="40" t="s">
        <v>31</v>
      </c>
      <c r="AI3" s="40" t="s">
        <v>28</v>
      </c>
      <c r="AJ3" s="40" t="s">
        <v>29</v>
      </c>
      <c r="AK3" s="40" t="s">
        <v>30</v>
      </c>
      <c r="AL3" s="40" t="s">
        <v>31</v>
      </c>
      <c r="AM3" s="40" t="s">
        <v>28</v>
      </c>
      <c r="AN3" s="40" t="s">
        <v>29</v>
      </c>
      <c r="AO3" s="40" t="s">
        <v>30</v>
      </c>
      <c r="AP3" s="40" t="s">
        <v>31</v>
      </c>
      <c r="AQ3" s="40" t="s">
        <v>28</v>
      </c>
      <c r="AR3" s="40" t="s">
        <v>29</v>
      </c>
      <c r="AS3" s="40" t="s">
        <v>30</v>
      </c>
      <c r="AT3" s="40" t="s">
        <v>31</v>
      </c>
      <c r="AU3" s="40" t="s">
        <v>28</v>
      </c>
    </row>
    <row r="4" spans="1:30" s="5" customFormat="1" ht="12.75" customHeight="1" hidden="1">
      <c r="A4" s="230" t="s">
        <v>24</v>
      </c>
      <c r="B4" s="241" t="s">
        <v>21</v>
      </c>
      <c r="C4" s="52" t="s">
        <v>3</v>
      </c>
      <c r="D4" s="52"/>
      <c r="E4" s="53"/>
      <c r="F4" s="54"/>
      <c r="G4" s="54">
        <f>SUM(G5:G19)</f>
        <v>2336</v>
      </c>
      <c r="H4" s="55"/>
      <c r="I4" s="54">
        <f aca="true" t="shared" si="0" ref="I4:Z4">SUM(I5:I19)</f>
        <v>0</v>
      </c>
      <c r="J4" s="54">
        <f t="shared" si="0"/>
        <v>0</v>
      </c>
      <c r="K4" s="54">
        <f t="shared" si="0"/>
        <v>0</v>
      </c>
      <c r="L4" s="54">
        <f t="shared" si="0"/>
        <v>400</v>
      </c>
      <c r="M4" s="54">
        <f t="shared" si="0"/>
        <v>51</v>
      </c>
      <c r="N4" s="54">
        <f t="shared" si="0"/>
        <v>1885</v>
      </c>
      <c r="O4" s="54">
        <f t="shared" si="0"/>
        <v>0</v>
      </c>
      <c r="P4" s="54">
        <f t="shared" si="0"/>
        <v>0</v>
      </c>
      <c r="Q4" s="54">
        <f t="shared" si="0"/>
        <v>0</v>
      </c>
      <c r="R4" s="111">
        <f t="shared" si="0"/>
        <v>0</v>
      </c>
      <c r="S4" s="124">
        <f t="shared" si="0"/>
        <v>0</v>
      </c>
      <c r="T4" s="54">
        <f t="shared" si="0"/>
        <v>0</v>
      </c>
      <c r="U4" s="54">
        <f t="shared" si="0"/>
        <v>0</v>
      </c>
      <c r="V4" s="56">
        <f t="shared" si="0"/>
        <v>0</v>
      </c>
      <c r="W4" s="124">
        <f t="shared" si="0"/>
        <v>0</v>
      </c>
      <c r="X4" s="54">
        <f t="shared" si="0"/>
        <v>0</v>
      </c>
      <c r="Y4" s="54">
        <f t="shared" si="0"/>
        <v>0</v>
      </c>
      <c r="Z4" s="111">
        <f t="shared" si="0"/>
        <v>0</v>
      </c>
      <c r="AA4" s="133"/>
      <c r="AB4" s="185"/>
      <c r="AC4" s="134"/>
      <c r="AD4" s="135"/>
    </row>
    <row r="5" spans="1:30" s="5" customFormat="1" ht="13.5" hidden="1" thickBot="1">
      <c r="A5" s="231"/>
      <c r="B5" s="242"/>
      <c r="C5" s="19" t="s">
        <v>4</v>
      </c>
      <c r="D5" s="20"/>
      <c r="E5" s="249" t="s">
        <v>19</v>
      </c>
      <c r="F5" s="21"/>
      <c r="G5" s="21">
        <f>SUM(F6:F9)</f>
        <v>1400</v>
      </c>
      <c r="H5" s="38"/>
      <c r="I5" s="21"/>
      <c r="J5" s="24"/>
      <c r="K5" s="24"/>
      <c r="L5" s="24"/>
      <c r="M5" s="24"/>
      <c r="N5" s="24"/>
      <c r="O5" s="24"/>
      <c r="P5" s="24"/>
      <c r="Q5" s="24"/>
      <c r="R5" s="100"/>
      <c r="S5" s="103"/>
      <c r="T5" s="24"/>
      <c r="U5" s="24"/>
      <c r="V5" s="57"/>
      <c r="W5" s="103"/>
      <c r="X5" s="24"/>
      <c r="Y5" s="24"/>
      <c r="Z5" s="100"/>
      <c r="AA5" s="103"/>
      <c r="AB5" s="185"/>
      <c r="AC5" s="134"/>
      <c r="AD5" s="135"/>
    </row>
    <row r="6" spans="1:30" s="5" customFormat="1" ht="13.5" hidden="1" thickBot="1">
      <c r="A6" s="231"/>
      <c r="B6" s="242"/>
      <c r="C6" s="22" t="s">
        <v>5</v>
      </c>
      <c r="D6" s="23" t="s">
        <v>44</v>
      </c>
      <c r="E6" s="249"/>
      <c r="F6" s="21">
        <v>700</v>
      </c>
      <c r="G6" s="21"/>
      <c r="H6" s="38">
        <f>SUM(I6:Z6)</f>
        <v>700</v>
      </c>
      <c r="I6" s="24"/>
      <c r="J6" s="24"/>
      <c r="K6" s="24"/>
      <c r="L6" s="24"/>
      <c r="M6" s="24"/>
      <c r="N6" s="24">
        <v>700</v>
      </c>
      <c r="O6" s="24"/>
      <c r="P6" s="24"/>
      <c r="Q6" s="24"/>
      <c r="R6" s="100"/>
      <c r="S6" s="103"/>
      <c r="T6" s="24"/>
      <c r="U6" s="24"/>
      <c r="V6" s="57"/>
      <c r="W6" s="103"/>
      <c r="X6" s="24"/>
      <c r="Y6" s="24"/>
      <c r="Z6" s="100"/>
      <c r="AA6" s="103"/>
      <c r="AB6" s="185"/>
      <c r="AC6" s="134"/>
      <c r="AD6" s="135"/>
    </row>
    <row r="7" spans="1:30" s="5" customFormat="1" ht="13.5" hidden="1" thickBot="1">
      <c r="A7" s="231"/>
      <c r="B7" s="242"/>
      <c r="C7" s="22" t="s">
        <v>6</v>
      </c>
      <c r="D7" s="23" t="s">
        <v>44</v>
      </c>
      <c r="E7" s="249"/>
      <c r="F7" s="21">
        <v>400</v>
      </c>
      <c r="G7" s="21"/>
      <c r="H7" s="38">
        <f>SUM(I7:Z7)</f>
        <v>400</v>
      </c>
      <c r="I7" s="24"/>
      <c r="J7" s="24"/>
      <c r="K7" s="24"/>
      <c r="L7" s="24"/>
      <c r="M7" s="24"/>
      <c r="N7" s="24">
        <v>400</v>
      </c>
      <c r="O7" s="24"/>
      <c r="P7" s="24"/>
      <c r="Q7" s="24"/>
      <c r="R7" s="100"/>
      <c r="S7" s="103"/>
      <c r="T7" s="24"/>
      <c r="U7" s="24"/>
      <c r="V7" s="57"/>
      <c r="W7" s="103"/>
      <c r="X7" s="24"/>
      <c r="Y7" s="24"/>
      <c r="Z7" s="100"/>
      <c r="AA7" s="103"/>
      <c r="AB7" s="185"/>
      <c r="AC7" s="134"/>
      <c r="AD7" s="135"/>
    </row>
    <row r="8" spans="1:30" s="5" customFormat="1" ht="13.5" hidden="1" thickBot="1">
      <c r="A8" s="231"/>
      <c r="B8" s="242"/>
      <c r="C8" s="22" t="s">
        <v>8</v>
      </c>
      <c r="D8" s="23" t="s">
        <v>44</v>
      </c>
      <c r="E8" s="249"/>
      <c r="F8" s="21">
        <v>200</v>
      </c>
      <c r="G8" s="21"/>
      <c r="H8" s="38">
        <f>SUM(I8:Z8)</f>
        <v>200</v>
      </c>
      <c r="I8" s="24"/>
      <c r="J8" s="24"/>
      <c r="K8" s="24"/>
      <c r="L8" s="24"/>
      <c r="M8" s="24"/>
      <c r="N8" s="24">
        <v>200</v>
      </c>
      <c r="O8" s="24"/>
      <c r="P8" s="24"/>
      <c r="Q8" s="24"/>
      <c r="R8" s="100"/>
      <c r="S8" s="103"/>
      <c r="T8" s="24"/>
      <c r="U8" s="24"/>
      <c r="V8" s="57"/>
      <c r="W8" s="103"/>
      <c r="X8" s="24"/>
      <c r="Y8" s="24"/>
      <c r="Z8" s="100"/>
      <c r="AA8" s="103"/>
      <c r="AB8" s="185"/>
      <c r="AC8" s="134"/>
      <c r="AD8" s="135"/>
    </row>
    <row r="9" spans="1:30" s="5" customFormat="1" ht="13.5" hidden="1" thickBot="1">
      <c r="A9" s="231"/>
      <c r="B9" s="242"/>
      <c r="C9" s="22" t="s">
        <v>9</v>
      </c>
      <c r="D9" s="23" t="s">
        <v>44</v>
      </c>
      <c r="E9" s="249"/>
      <c r="F9" s="21">
        <v>100</v>
      </c>
      <c r="G9" s="21"/>
      <c r="H9" s="38">
        <f>SUM(I9:Z9)</f>
        <v>100</v>
      </c>
      <c r="I9" s="24"/>
      <c r="J9" s="24"/>
      <c r="K9" s="24"/>
      <c r="L9" s="24"/>
      <c r="M9" s="24"/>
      <c r="N9" s="24">
        <v>100</v>
      </c>
      <c r="O9" s="24"/>
      <c r="P9" s="24"/>
      <c r="Q9" s="24"/>
      <c r="R9" s="100"/>
      <c r="S9" s="103"/>
      <c r="T9" s="24"/>
      <c r="U9" s="24"/>
      <c r="V9" s="57"/>
      <c r="W9" s="103"/>
      <c r="X9" s="24"/>
      <c r="Y9" s="24"/>
      <c r="Z9" s="100"/>
      <c r="AA9" s="103"/>
      <c r="AB9" s="185"/>
      <c r="AC9" s="134"/>
      <c r="AD9" s="135"/>
    </row>
    <row r="10" spans="1:30" s="5" customFormat="1" ht="13.5" hidden="1" thickBot="1">
      <c r="A10" s="231"/>
      <c r="B10" s="242"/>
      <c r="C10" s="19" t="s">
        <v>10</v>
      </c>
      <c r="D10" s="20"/>
      <c r="E10" s="249"/>
      <c r="F10" s="21"/>
      <c r="G10" s="21">
        <f>F11</f>
        <v>485</v>
      </c>
      <c r="H10" s="38"/>
      <c r="I10" s="24"/>
      <c r="J10" s="24"/>
      <c r="K10" s="24"/>
      <c r="L10" s="24"/>
      <c r="M10" s="24"/>
      <c r="N10" s="24"/>
      <c r="O10" s="24"/>
      <c r="P10" s="24"/>
      <c r="Q10" s="24"/>
      <c r="R10" s="100"/>
      <c r="S10" s="103"/>
      <c r="T10" s="24"/>
      <c r="U10" s="24"/>
      <c r="V10" s="57"/>
      <c r="W10" s="103"/>
      <c r="X10" s="24"/>
      <c r="Y10" s="24"/>
      <c r="Z10" s="100"/>
      <c r="AA10" s="103"/>
      <c r="AB10" s="185"/>
      <c r="AC10" s="134"/>
      <c r="AD10" s="135"/>
    </row>
    <row r="11" spans="1:30" s="5" customFormat="1" ht="13.5" hidden="1" thickBot="1">
      <c r="A11" s="231"/>
      <c r="B11" s="242"/>
      <c r="C11" s="22" t="s">
        <v>35</v>
      </c>
      <c r="D11" s="25" t="s">
        <v>43</v>
      </c>
      <c r="E11" s="249"/>
      <c r="F11" s="21">
        <v>485</v>
      </c>
      <c r="G11" s="21"/>
      <c r="H11" s="38">
        <f>SUM(I11:Z11)</f>
        <v>485</v>
      </c>
      <c r="I11" s="24"/>
      <c r="J11" s="24"/>
      <c r="K11" s="24"/>
      <c r="L11" s="24"/>
      <c r="M11" s="24"/>
      <c r="N11" s="24">
        <v>485</v>
      </c>
      <c r="O11" s="24"/>
      <c r="P11" s="24"/>
      <c r="Q11" s="24"/>
      <c r="R11" s="100"/>
      <c r="S11" s="103"/>
      <c r="T11" s="24"/>
      <c r="U11" s="24"/>
      <c r="V11" s="57"/>
      <c r="W11" s="103"/>
      <c r="X11" s="24"/>
      <c r="Y11" s="24"/>
      <c r="Z11" s="100"/>
      <c r="AA11" s="103"/>
      <c r="AB11" s="185"/>
      <c r="AC11" s="134"/>
      <c r="AD11" s="135"/>
    </row>
    <row r="12" spans="1:30" s="5" customFormat="1" ht="13.5" hidden="1" thickBot="1">
      <c r="A12" s="231"/>
      <c r="B12" s="242"/>
      <c r="C12" s="19" t="s">
        <v>11</v>
      </c>
      <c r="D12" s="20"/>
      <c r="E12" s="249"/>
      <c r="F12" s="21"/>
      <c r="G12" s="21">
        <f>SUM(F13:F15)</f>
        <v>25</v>
      </c>
      <c r="H12" s="38"/>
      <c r="I12" s="24"/>
      <c r="J12" s="24"/>
      <c r="K12" s="24"/>
      <c r="L12" s="24"/>
      <c r="M12" s="24"/>
      <c r="N12" s="24"/>
      <c r="O12" s="24"/>
      <c r="P12" s="24"/>
      <c r="Q12" s="24"/>
      <c r="R12" s="100"/>
      <c r="S12" s="103"/>
      <c r="T12" s="24"/>
      <c r="U12" s="24"/>
      <c r="V12" s="57"/>
      <c r="W12" s="103"/>
      <c r="X12" s="24"/>
      <c r="Y12" s="24"/>
      <c r="Z12" s="100"/>
      <c r="AA12" s="103"/>
      <c r="AB12" s="185"/>
      <c r="AC12" s="134"/>
      <c r="AD12" s="135"/>
    </row>
    <row r="13" spans="1:30" s="5" customFormat="1" ht="13.5" hidden="1" thickBot="1">
      <c r="A13" s="231"/>
      <c r="B13" s="242"/>
      <c r="C13" s="22" t="s">
        <v>50</v>
      </c>
      <c r="D13" s="23" t="s">
        <v>45</v>
      </c>
      <c r="E13" s="249"/>
      <c r="F13" s="21">
        <v>0</v>
      </c>
      <c r="G13" s="21"/>
      <c r="H13" s="38">
        <f>SUM(I13:Z13)</f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100"/>
      <c r="S13" s="103"/>
      <c r="T13" s="24"/>
      <c r="U13" s="24"/>
      <c r="V13" s="57"/>
      <c r="W13" s="103"/>
      <c r="X13" s="24"/>
      <c r="Y13" s="24"/>
      <c r="Z13" s="100"/>
      <c r="AA13" s="103"/>
      <c r="AB13" s="185"/>
      <c r="AC13" s="134"/>
      <c r="AD13" s="135"/>
    </row>
    <row r="14" spans="1:30" s="5" customFormat="1" ht="13.5" hidden="1" thickBot="1">
      <c r="A14" s="231"/>
      <c r="B14" s="242"/>
      <c r="C14" s="22" t="s">
        <v>12</v>
      </c>
      <c r="D14" s="23" t="s">
        <v>46</v>
      </c>
      <c r="E14" s="249"/>
      <c r="F14" s="21">
        <v>25</v>
      </c>
      <c r="G14" s="21"/>
      <c r="H14" s="38">
        <f>SUM(I14:Z14)</f>
        <v>25</v>
      </c>
      <c r="I14" s="24"/>
      <c r="J14" s="24"/>
      <c r="K14" s="24"/>
      <c r="L14" s="24"/>
      <c r="M14" s="24">
        <v>25</v>
      </c>
      <c r="N14" s="24"/>
      <c r="O14" s="24"/>
      <c r="P14" s="24"/>
      <c r="Q14" s="24"/>
      <c r="R14" s="100"/>
      <c r="S14" s="103"/>
      <c r="T14" s="24"/>
      <c r="U14" s="24"/>
      <c r="V14" s="57"/>
      <c r="W14" s="103"/>
      <c r="X14" s="24"/>
      <c r="Y14" s="24"/>
      <c r="Z14" s="100"/>
      <c r="AA14" s="103"/>
      <c r="AB14" s="185"/>
      <c r="AC14" s="134"/>
      <c r="AD14" s="135"/>
    </row>
    <row r="15" spans="1:30" s="5" customFormat="1" ht="13.5" hidden="1" thickBot="1">
      <c r="A15" s="231"/>
      <c r="B15" s="242"/>
      <c r="C15" s="22" t="s">
        <v>51</v>
      </c>
      <c r="D15" s="23" t="s">
        <v>45</v>
      </c>
      <c r="E15" s="249"/>
      <c r="F15" s="21">
        <v>0</v>
      </c>
      <c r="G15" s="21"/>
      <c r="H15" s="38">
        <f>SUM(I15:Z15)</f>
        <v>0</v>
      </c>
      <c r="I15" s="24"/>
      <c r="J15" s="24"/>
      <c r="K15" s="24"/>
      <c r="L15" s="24"/>
      <c r="M15" s="24"/>
      <c r="N15" s="24"/>
      <c r="O15" s="24"/>
      <c r="P15" s="24"/>
      <c r="Q15" s="24"/>
      <c r="R15" s="100"/>
      <c r="S15" s="103"/>
      <c r="T15" s="24"/>
      <c r="U15" s="24"/>
      <c r="V15" s="57"/>
      <c r="W15" s="103"/>
      <c r="X15" s="24"/>
      <c r="Y15" s="24"/>
      <c r="Z15" s="100"/>
      <c r="AA15" s="103"/>
      <c r="AB15" s="185"/>
      <c r="AC15" s="134"/>
      <c r="AD15" s="135"/>
    </row>
    <row r="16" spans="1:30" s="5" customFormat="1" ht="13.5" hidden="1" thickBot="1">
      <c r="A16" s="231"/>
      <c r="B16" s="242"/>
      <c r="C16" s="19" t="s">
        <v>13</v>
      </c>
      <c r="D16" s="20"/>
      <c r="E16" s="249"/>
      <c r="F16" s="21"/>
      <c r="G16" s="21">
        <f>F17</f>
        <v>400</v>
      </c>
      <c r="H16" s="38"/>
      <c r="I16" s="24"/>
      <c r="J16" s="24"/>
      <c r="K16" s="24"/>
      <c r="L16" s="24"/>
      <c r="M16" s="24"/>
      <c r="N16" s="24"/>
      <c r="O16" s="24"/>
      <c r="P16" s="24"/>
      <c r="Q16" s="24"/>
      <c r="R16" s="100"/>
      <c r="S16" s="103"/>
      <c r="T16" s="24"/>
      <c r="U16" s="24"/>
      <c r="V16" s="57"/>
      <c r="W16" s="103"/>
      <c r="X16" s="24"/>
      <c r="Y16" s="24"/>
      <c r="Z16" s="100"/>
      <c r="AA16" s="103"/>
      <c r="AB16" s="185"/>
      <c r="AC16" s="134"/>
      <c r="AD16" s="135"/>
    </row>
    <row r="17" spans="1:30" s="5" customFormat="1" ht="13.5" hidden="1" thickBot="1">
      <c r="A17" s="231"/>
      <c r="B17" s="242"/>
      <c r="C17" s="22" t="s">
        <v>14</v>
      </c>
      <c r="D17" s="23" t="s">
        <v>47</v>
      </c>
      <c r="E17" s="249"/>
      <c r="F17" s="21">
        <v>400</v>
      </c>
      <c r="G17" s="21"/>
      <c r="H17" s="38">
        <f>SUM(I17:Z17)</f>
        <v>400</v>
      </c>
      <c r="I17" s="24"/>
      <c r="J17" s="24"/>
      <c r="K17" s="24"/>
      <c r="L17" s="24">
        <v>400</v>
      </c>
      <c r="M17" s="24"/>
      <c r="N17" s="24"/>
      <c r="O17" s="24"/>
      <c r="P17" s="24"/>
      <c r="Q17" s="24"/>
      <c r="R17" s="100"/>
      <c r="S17" s="103"/>
      <c r="T17" s="24"/>
      <c r="U17" s="24"/>
      <c r="V17" s="57"/>
      <c r="W17" s="103"/>
      <c r="X17" s="24"/>
      <c r="Y17" s="24"/>
      <c r="Z17" s="100"/>
      <c r="AA17" s="103"/>
      <c r="AB17" s="185"/>
      <c r="AC17" s="134"/>
      <c r="AD17" s="135"/>
    </row>
    <row r="18" spans="1:30" s="5" customFormat="1" ht="13.5" hidden="1" thickBot="1">
      <c r="A18" s="231"/>
      <c r="B18" s="242"/>
      <c r="C18" s="19" t="s">
        <v>15</v>
      </c>
      <c r="D18" s="20"/>
      <c r="E18" s="249"/>
      <c r="F18" s="21"/>
      <c r="G18" s="21">
        <f>F19</f>
        <v>26</v>
      </c>
      <c r="H18" s="38"/>
      <c r="I18" s="24"/>
      <c r="J18" s="24"/>
      <c r="K18" s="24"/>
      <c r="L18" s="24"/>
      <c r="M18" s="24"/>
      <c r="N18" s="24"/>
      <c r="O18" s="24"/>
      <c r="P18" s="24"/>
      <c r="Q18" s="24"/>
      <c r="R18" s="100"/>
      <c r="S18" s="103"/>
      <c r="T18" s="24"/>
      <c r="U18" s="24"/>
      <c r="V18" s="57"/>
      <c r="W18" s="103"/>
      <c r="X18" s="24"/>
      <c r="Y18" s="24"/>
      <c r="Z18" s="100"/>
      <c r="AA18" s="103"/>
      <c r="AB18" s="185"/>
      <c r="AC18" s="134"/>
      <c r="AD18" s="135"/>
    </row>
    <row r="19" spans="1:30" s="5" customFormat="1" ht="13.5" hidden="1" thickBot="1">
      <c r="A19" s="231"/>
      <c r="B19" s="242"/>
      <c r="C19" s="22" t="s">
        <v>33</v>
      </c>
      <c r="D19" s="23" t="s">
        <v>48</v>
      </c>
      <c r="E19" s="249"/>
      <c r="F19" s="21">
        <v>26</v>
      </c>
      <c r="G19" s="21"/>
      <c r="H19" s="38">
        <f>SUM(I19:Z19)</f>
        <v>26</v>
      </c>
      <c r="I19" s="24"/>
      <c r="J19" s="24"/>
      <c r="K19" s="24"/>
      <c r="L19" s="24"/>
      <c r="M19" s="24">
        <v>26</v>
      </c>
      <c r="N19" s="24"/>
      <c r="O19" s="24"/>
      <c r="P19" s="24"/>
      <c r="Q19" s="24"/>
      <c r="R19" s="100"/>
      <c r="S19" s="103"/>
      <c r="T19" s="24"/>
      <c r="U19" s="24"/>
      <c r="V19" s="57"/>
      <c r="W19" s="103"/>
      <c r="X19" s="24"/>
      <c r="Y19" s="24"/>
      <c r="Z19" s="100"/>
      <c r="AA19" s="103"/>
      <c r="AB19" s="185"/>
      <c r="AC19" s="134"/>
      <c r="AD19" s="135"/>
    </row>
    <row r="20" spans="1:30" s="5" customFormat="1" ht="13.5" hidden="1" thickBot="1">
      <c r="A20" s="231"/>
      <c r="B20" s="242" t="s">
        <v>22</v>
      </c>
      <c r="C20" s="16" t="s">
        <v>16</v>
      </c>
      <c r="D20" s="26"/>
      <c r="E20" s="17"/>
      <c r="F20" s="18"/>
      <c r="G20" s="18">
        <f>G21</f>
        <v>19965</v>
      </c>
      <c r="H20" s="38"/>
      <c r="I20" s="18">
        <f>I21</f>
        <v>0</v>
      </c>
      <c r="J20" s="45">
        <f>J21</f>
        <v>0</v>
      </c>
      <c r="K20" s="45">
        <f aca="true" t="shared" si="1" ref="K20:Y20">K21</f>
        <v>0</v>
      </c>
      <c r="L20" s="45">
        <f t="shared" si="1"/>
        <v>0</v>
      </c>
      <c r="M20" s="45">
        <f t="shared" si="1"/>
        <v>0</v>
      </c>
      <c r="N20" s="45">
        <f t="shared" si="1"/>
        <v>2420</v>
      </c>
      <c r="O20" s="45">
        <f t="shared" si="1"/>
        <v>0</v>
      </c>
      <c r="P20" s="45">
        <f t="shared" si="1"/>
        <v>4235</v>
      </c>
      <c r="Q20" s="45">
        <f t="shared" si="1"/>
        <v>11737</v>
      </c>
      <c r="R20" s="112">
        <f t="shared" si="1"/>
        <v>0</v>
      </c>
      <c r="S20" s="125">
        <f t="shared" si="1"/>
        <v>60.5</v>
      </c>
      <c r="T20" s="45">
        <f t="shared" si="1"/>
        <v>200</v>
      </c>
      <c r="U20" s="45">
        <f t="shared" si="1"/>
        <v>200</v>
      </c>
      <c r="V20" s="58">
        <f t="shared" si="1"/>
        <v>200</v>
      </c>
      <c r="W20" s="125">
        <f t="shared" si="1"/>
        <v>200</v>
      </c>
      <c r="X20" s="45">
        <f t="shared" si="1"/>
        <v>200</v>
      </c>
      <c r="Y20" s="45">
        <f t="shared" si="1"/>
        <v>200</v>
      </c>
      <c r="Z20" s="112">
        <f>Z21</f>
        <v>200</v>
      </c>
      <c r="AA20" s="125">
        <f>AA21</f>
        <v>112.5</v>
      </c>
      <c r="AB20" s="165">
        <f>AB21</f>
        <v>0</v>
      </c>
      <c r="AC20" s="134"/>
      <c r="AD20" s="135"/>
    </row>
    <row r="21" spans="1:30" s="5" customFormat="1" ht="39" hidden="1" thickBot="1">
      <c r="A21" s="231"/>
      <c r="B21" s="242"/>
      <c r="C21" s="3" t="s">
        <v>36</v>
      </c>
      <c r="D21" s="27" t="s">
        <v>56</v>
      </c>
      <c r="E21" s="42" t="s">
        <v>19</v>
      </c>
      <c r="F21" s="21"/>
      <c r="G21" s="21">
        <v>19965</v>
      </c>
      <c r="H21" s="38">
        <f>SUM(I21:AA21)</f>
        <v>19965</v>
      </c>
      <c r="I21" s="21"/>
      <c r="J21" s="24"/>
      <c r="K21" s="24"/>
      <c r="L21" s="24"/>
      <c r="M21" s="24"/>
      <c r="N21" s="24">
        <v>2420</v>
      </c>
      <c r="O21" s="24">
        <v>0</v>
      </c>
      <c r="P21" s="24">
        <v>4235</v>
      </c>
      <c r="Q21" s="24">
        <f>5445+6292</f>
        <v>11737</v>
      </c>
      <c r="R21" s="100"/>
      <c r="S21" s="103">
        <v>60.5</v>
      </c>
      <c r="T21" s="24">
        <v>200</v>
      </c>
      <c r="U21" s="24">
        <v>200</v>
      </c>
      <c r="V21" s="57">
        <v>200</v>
      </c>
      <c r="W21" s="103">
        <v>200</v>
      </c>
      <c r="X21" s="24">
        <v>200</v>
      </c>
      <c r="Y21" s="24">
        <v>200</v>
      </c>
      <c r="Z21" s="100">
        <v>200</v>
      </c>
      <c r="AA21" s="103">
        <v>112.5</v>
      </c>
      <c r="AB21" s="185"/>
      <c r="AC21" s="134"/>
      <c r="AD21" s="135"/>
    </row>
    <row r="22" spans="1:30" s="5" customFormat="1" ht="13.5" hidden="1" thickBot="1">
      <c r="A22" s="232"/>
      <c r="B22" s="59"/>
      <c r="C22" s="138" t="s">
        <v>18</v>
      </c>
      <c r="D22" s="139"/>
      <c r="E22" s="140" t="s">
        <v>20</v>
      </c>
      <c r="F22" s="141"/>
      <c r="G22" s="141">
        <v>100</v>
      </c>
      <c r="H22" s="142">
        <f>SUM(I22:AA22)</f>
        <v>100</v>
      </c>
      <c r="I22" s="141">
        <v>100</v>
      </c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6"/>
      <c r="U22" s="146"/>
      <c r="V22" s="147"/>
      <c r="W22" s="145"/>
      <c r="X22" s="146"/>
      <c r="Y22" s="146"/>
      <c r="Z22" s="173"/>
      <c r="AA22" s="148"/>
      <c r="AB22" s="147"/>
      <c r="AC22" s="134"/>
      <c r="AD22" s="135"/>
    </row>
    <row r="23" spans="1:57" s="5" customFormat="1" ht="12.75" customHeight="1" thickBot="1">
      <c r="A23" s="257" t="s">
        <v>25</v>
      </c>
      <c r="B23" s="260" t="s">
        <v>23</v>
      </c>
      <c r="C23" s="149" t="s">
        <v>79</v>
      </c>
      <c r="D23" s="67"/>
      <c r="E23" s="53"/>
      <c r="F23" s="54"/>
      <c r="G23" s="54">
        <f>F30+F34+F37</f>
        <v>590500</v>
      </c>
      <c r="H23" s="55">
        <f>SUM(I23:AU23)</f>
        <v>590500</v>
      </c>
      <c r="I23" s="54">
        <f aca="true" t="shared" si="2" ref="I23:S23">SUM(I27:I37)</f>
        <v>0</v>
      </c>
      <c r="J23" s="68">
        <f t="shared" si="2"/>
        <v>0</v>
      </c>
      <c r="K23" s="68">
        <f t="shared" si="2"/>
        <v>0</v>
      </c>
      <c r="L23" s="68">
        <f t="shared" si="2"/>
        <v>0</v>
      </c>
      <c r="M23" s="68">
        <f t="shared" si="2"/>
        <v>0</v>
      </c>
      <c r="N23" s="68">
        <f t="shared" si="2"/>
        <v>0</v>
      </c>
      <c r="O23" s="68">
        <f t="shared" si="2"/>
        <v>0</v>
      </c>
      <c r="P23" s="68">
        <f t="shared" si="2"/>
        <v>0</v>
      </c>
      <c r="Q23" s="68">
        <f t="shared" si="2"/>
        <v>0</v>
      </c>
      <c r="R23" s="114">
        <f t="shared" si="2"/>
        <v>0</v>
      </c>
      <c r="S23" s="126">
        <f t="shared" si="2"/>
        <v>0</v>
      </c>
      <c r="T23" s="68">
        <f>T30+T34+T37</f>
        <v>10000</v>
      </c>
      <c r="U23" s="68">
        <f aca="true" t="shared" si="3" ref="U23:BE23">U30+U34+U37</f>
        <v>30000</v>
      </c>
      <c r="V23" s="68">
        <f t="shared" si="3"/>
        <v>50000</v>
      </c>
      <c r="W23" s="68">
        <f t="shared" si="3"/>
        <v>70000</v>
      </c>
      <c r="X23" s="68">
        <f t="shared" si="3"/>
        <v>90000</v>
      </c>
      <c r="Y23" s="68">
        <f t="shared" si="3"/>
        <v>100000</v>
      </c>
      <c r="Z23" s="114">
        <f t="shared" si="3"/>
        <v>128150</v>
      </c>
      <c r="AA23" s="126">
        <f t="shared" si="3"/>
        <v>52430</v>
      </c>
      <c r="AB23" s="69">
        <f t="shared" si="3"/>
        <v>59920</v>
      </c>
      <c r="AC23" s="120">
        <f t="shared" si="3"/>
        <v>0</v>
      </c>
      <c r="AD23" s="69">
        <f t="shared" si="3"/>
        <v>0</v>
      </c>
      <c r="AE23" s="120">
        <f t="shared" si="3"/>
        <v>0</v>
      </c>
      <c r="AF23" s="68">
        <f t="shared" si="3"/>
        <v>0</v>
      </c>
      <c r="AG23" s="68">
        <f t="shared" si="3"/>
        <v>0</v>
      </c>
      <c r="AH23" s="68">
        <f t="shared" si="3"/>
        <v>0</v>
      </c>
      <c r="AI23" s="68">
        <f t="shared" si="3"/>
        <v>0</v>
      </c>
      <c r="AJ23" s="68">
        <f t="shared" si="3"/>
        <v>0</v>
      </c>
      <c r="AK23" s="68">
        <f t="shared" si="3"/>
        <v>0</v>
      </c>
      <c r="AL23" s="68">
        <f t="shared" si="3"/>
        <v>0</v>
      </c>
      <c r="AM23" s="68">
        <f t="shared" si="3"/>
        <v>0</v>
      </c>
      <c r="AN23" s="68">
        <f t="shared" si="3"/>
        <v>0</v>
      </c>
      <c r="AO23" s="68">
        <f t="shared" si="3"/>
        <v>0</v>
      </c>
      <c r="AP23" s="68">
        <f t="shared" si="3"/>
        <v>0</v>
      </c>
      <c r="AQ23" s="68">
        <f t="shared" si="3"/>
        <v>0</v>
      </c>
      <c r="AR23" s="68">
        <f t="shared" si="3"/>
        <v>0</v>
      </c>
      <c r="AS23" s="68">
        <f t="shared" si="3"/>
        <v>0</v>
      </c>
      <c r="AT23" s="68">
        <f t="shared" si="3"/>
        <v>0</v>
      </c>
      <c r="AU23" s="68">
        <f t="shared" si="3"/>
        <v>0</v>
      </c>
      <c r="AV23" s="68">
        <f t="shared" si="3"/>
        <v>0</v>
      </c>
      <c r="AW23" s="68">
        <f t="shared" si="3"/>
        <v>0</v>
      </c>
      <c r="AX23" s="68">
        <f t="shared" si="3"/>
        <v>0</v>
      </c>
      <c r="AY23" s="68">
        <f t="shared" si="3"/>
        <v>0</v>
      </c>
      <c r="AZ23" s="68">
        <f t="shared" si="3"/>
        <v>0</v>
      </c>
      <c r="BA23" s="68">
        <f t="shared" si="3"/>
        <v>0</v>
      </c>
      <c r="BB23" s="68">
        <f t="shared" si="3"/>
        <v>0</v>
      </c>
      <c r="BC23" s="68">
        <f t="shared" si="3"/>
        <v>0</v>
      </c>
      <c r="BD23" s="68">
        <f t="shared" si="3"/>
        <v>0</v>
      </c>
      <c r="BE23" s="68">
        <f t="shared" si="3"/>
        <v>0</v>
      </c>
    </row>
    <row r="24" spans="1:47" s="5" customFormat="1" ht="12.75" customHeight="1" thickBot="1">
      <c r="A24" s="258"/>
      <c r="B24" s="261"/>
      <c r="C24" s="205" t="s">
        <v>80</v>
      </c>
      <c r="D24" s="206"/>
      <c r="E24" s="207"/>
      <c r="F24" s="208"/>
      <c r="G24" s="208">
        <v>488017</v>
      </c>
      <c r="H24" s="209">
        <f>SUM(I24:AU24)</f>
        <v>488016.5289256198</v>
      </c>
      <c r="I24" s="208"/>
      <c r="J24" s="210"/>
      <c r="K24" s="210"/>
      <c r="L24" s="210"/>
      <c r="M24" s="210"/>
      <c r="N24" s="210"/>
      <c r="O24" s="210"/>
      <c r="P24" s="210"/>
      <c r="Q24" s="210"/>
      <c r="R24" s="211"/>
      <c r="S24" s="212"/>
      <c r="T24" s="210">
        <f>T32+T35+T38</f>
        <v>8264.462809917355</v>
      </c>
      <c r="U24" s="210">
        <f aca="true" t="shared" si="4" ref="U24:AB24">U32+U35+U38</f>
        <v>24793.388429752067</v>
      </c>
      <c r="V24" s="210">
        <f t="shared" si="4"/>
        <v>41322.31404958678</v>
      </c>
      <c r="W24" s="210">
        <f t="shared" si="4"/>
        <v>57851.23966942149</v>
      </c>
      <c r="X24" s="210">
        <f t="shared" si="4"/>
        <v>74380.1652892562</v>
      </c>
      <c r="Y24" s="210">
        <f t="shared" si="4"/>
        <v>82644.62809917355</v>
      </c>
      <c r="Z24" s="211">
        <f t="shared" si="4"/>
        <v>105909.09090909091</v>
      </c>
      <c r="AA24" s="212">
        <f t="shared" si="4"/>
        <v>43330.57851239669</v>
      </c>
      <c r="AB24" s="213">
        <f t="shared" si="4"/>
        <v>49520.6611570248</v>
      </c>
      <c r="AC24" s="214"/>
      <c r="AD24" s="215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</row>
    <row r="25" spans="1:47" s="5" customFormat="1" ht="12.75" customHeight="1" thickBot="1">
      <c r="A25" s="258"/>
      <c r="B25" s="261"/>
      <c r="C25" s="151" t="s">
        <v>81</v>
      </c>
      <c r="D25" s="152"/>
      <c r="E25" s="153"/>
      <c r="F25" s="154"/>
      <c r="G25" s="154">
        <v>102483</v>
      </c>
      <c r="H25" s="55">
        <f>SUM(I25:AU25)</f>
        <v>102483.47107438017</v>
      </c>
      <c r="I25" s="154"/>
      <c r="J25" s="155"/>
      <c r="K25" s="155"/>
      <c r="L25" s="155"/>
      <c r="M25" s="155"/>
      <c r="N25" s="155"/>
      <c r="O25" s="155"/>
      <c r="P25" s="155"/>
      <c r="Q25" s="155"/>
      <c r="R25" s="156"/>
      <c r="S25" s="157"/>
      <c r="T25" s="155">
        <f>T33+T36+T39</f>
        <v>1735.5371900826444</v>
      </c>
      <c r="U25" s="155">
        <f aca="true" t="shared" si="5" ref="U25:AB25">U33+U36+U39</f>
        <v>5206.611570247934</v>
      </c>
      <c r="V25" s="155">
        <f t="shared" si="5"/>
        <v>8677.685950413223</v>
      </c>
      <c r="W25" s="155">
        <f t="shared" si="5"/>
        <v>12148.760330578512</v>
      </c>
      <c r="X25" s="155">
        <f t="shared" si="5"/>
        <v>15619.8347107438</v>
      </c>
      <c r="Y25" s="155">
        <f t="shared" si="5"/>
        <v>17355.371900826445</v>
      </c>
      <c r="Z25" s="156">
        <f t="shared" si="5"/>
        <v>22240.909090909092</v>
      </c>
      <c r="AA25" s="157">
        <f t="shared" si="5"/>
        <v>9099.421487603306</v>
      </c>
      <c r="AB25" s="158">
        <f t="shared" si="5"/>
        <v>10399.338842975207</v>
      </c>
      <c r="AC25" s="178"/>
      <c r="AD25" s="174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</row>
    <row r="26" spans="1:30" s="5" customFormat="1" ht="15" customHeight="1">
      <c r="A26" s="258"/>
      <c r="B26" s="261"/>
      <c r="C26" s="149" t="s">
        <v>82</v>
      </c>
      <c r="D26" s="67"/>
      <c r="E26" s="53"/>
      <c r="F26" s="54"/>
      <c r="G26" s="54">
        <f>F34</f>
        <v>549200</v>
      </c>
      <c r="H26" s="55">
        <f>SUM(I26:AB26)</f>
        <v>549200</v>
      </c>
      <c r="I26" s="54">
        <f>I34</f>
        <v>0</v>
      </c>
      <c r="J26" s="68">
        <f aca="true" t="shared" si="6" ref="J26:S26">J34</f>
        <v>0</v>
      </c>
      <c r="K26" s="68">
        <f>K34</f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0</v>
      </c>
      <c r="P26" s="68">
        <f t="shared" si="6"/>
        <v>0</v>
      </c>
      <c r="Q26" s="68">
        <f t="shared" si="6"/>
        <v>0</v>
      </c>
      <c r="R26" s="114">
        <f t="shared" si="6"/>
        <v>0</v>
      </c>
      <c r="S26" s="126">
        <f t="shared" si="6"/>
        <v>0</v>
      </c>
      <c r="T26" s="68">
        <f>T34</f>
        <v>10000</v>
      </c>
      <c r="U26" s="68">
        <f aca="true" t="shared" si="7" ref="U26:AB26">U34</f>
        <v>30000</v>
      </c>
      <c r="V26" s="68">
        <f t="shared" si="7"/>
        <v>50000</v>
      </c>
      <c r="W26" s="68">
        <f t="shared" si="7"/>
        <v>70000</v>
      </c>
      <c r="X26" s="68">
        <f t="shared" si="7"/>
        <v>90000</v>
      </c>
      <c r="Y26" s="68">
        <f t="shared" si="7"/>
        <v>100000</v>
      </c>
      <c r="Z26" s="114">
        <f t="shared" si="7"/>
        <v>110000</v>
      </c>
      <c r="AA26" s="126">
        <f t="shared" si="7"/>
        <v>34280</v>
      </c>
      <c r="AB26" s="69">
        <f t="shared" si="7"/>
        <v>54920</v>
      </c>
      <c r="AC26" s="119"/>
      <c r="AD26" s="56"/>
    </row>
    <row r="27" spans="1:47" s="5" customFormat="1" ht="15" customHeight="1" hidden="1">
      <c r="A27" s="258"/>
      <c r="B27" s="261"/>
      <c r="C27" s="150" t="s">
        <v>39</v>
      </c>
      <c r="D27" s="26"/>
      <c r="E27" s="17"/>
      <c r="F27" s="18"/>
      <c r="G27" s="18">
        <f>F35</f>
        <v>453884</v>
      </c>
      <c r="H27" s="38">
        <f>SUM(I27:AB27)</f>
        <v>453884.29752066114</v>
      </c>
      <c r="I27" s="18">
        <f aca="true" t="shared" si="8" ref="I27:AB27">I35</f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45">
        <f t="shared" si="8"/>
        <v>0</v>
      </c>
      <c r="Q27" s="45">
        <f t="shared" si="8"/>
        <v>0</v>
      </c>
      <c r="R27" s="112">
        <f t="shared" si="8"/>
        <v>0</v>
      </c>
      <c r="S27" s="125">
        <f t="shared" si="8"/>
        <v>0</v>
      </c>
      <c r="T27" s="45">
        <f t="shared" si="8"/>
        <v>8264.462809917355</v>
      </c>
      <c r="U27" s="45">
        <f t="shared" si="8"/>
        <v>24793.388429752067</v>
      </c>
      <c r="V27" s="58">
        <f t="shared" si="8"/>
        <v>41322.31404958678</v>
      </c>
      <c r="W27" s="125">
        <f t="shared" si="8"/>
        <v>57851.23966942149</v>
      </c>
      <c r="X27" s="45">
        <f t="shared" si="8"/>
        <v>74380.1652892562</v>
      </c>
      <c r="Y27" s="45">
        <f t="shared" si="8"/>
        <v>82644.62809917355</v>
      </c>
      <c r="Z27" s="112">
        <f t="shared" si="8"/>
        <v>90909.09090909091</v>
      </c>
      <c r="AA27" s="125">
        <f t="shared" si="8"/>
        <v>28330.578512396696</v>
      </c>
      <c r="AB27" s="165">
        <f t="shared" si="8"/>
        <v>45388.42975206612</v>
      </c>
      <c r="AC27" s="43"/>
      <c r="AD27" s="136"/>
      <c r="AE27" s="4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s="5" customFormat="1" ht="15" customHeight="1">
      <c r="A28" s="258"/>
      <c r="B28" s="261"/>
      <c r="C28" s="150" t="s">
        <v>83</v>
      </c>
      <c r="D28" s="26"/>
      <c r="E28" s="17"/>
      <c r="F28" s="18"/>
      <c r="G28" s="18">
        <f>F36</f>
        <v>95316</v>
      </c>
      <c r="H28" s="38">
        <f>SUM(I28:AB28)</f>
        <v>453884.29752066114</v>
      </c>
      <c r="I28" s="18">
        <f aca="true" t="shared" si="9" ref="I28:S28">I36</f>
        <v>0</v>
      </c>
      <c r="J28" s="45">
        <f t="shared" si="9"/>
        <v>0</v>
      </c>
      <c r="K28" s="45">
        <f t="shared" si="9"/>
        <v>0</v>
      </c>
      <c r="L28" s="45">
        <f t="shared" si="9"/>
        <v>0</v>
      </c>
      <c r="M28" s="45">
        <f t="shared" si="9"/>
        <v>0</v>
      </c>
      <c r="N28" s="45">
        <f t="shared" si="9"/>
        <v>0</v>
      </c>
      <c r="O28" s="45">
        <f t="shared" si="9"/>
        <v>0</v>
      </c>
      <c r="P28" s="45">
        <f t="shared" si="9"/>
        <v>0</v>
      </c>
      <c r="Q28" s="45">
        <f t="shared" si="9"/>
        <v>0</v>
      </c>
      <c r="R28" s="112">
        <f t="shared" si="9"/>
        <v>0</v>
      </c>
      <c r="S28" s="125">
        <f t="shared" si="9"/>
        <v>0</v>
      </c>
      <c r="T28" s="45">
        <f>T35</f>
        <v>8264.462809917355</v>
      </c>
      <c r="U28" s="45">
        <f aca="true" t="shared" si="10" ref="U28:AB28">U35</f>
        <v>24793.388429752067</v>
      </c>
      <c r="V28" s="45">
        <f t="shared" si="10"/>
        <v>41322.31404958678</v>
      </c>
      <c r="W28" s="45">
        <f t="shared" si="10"/>
        <v>57851.23966942149</v>
      </c>
      <c r="X28" s="45">
        <f t="shared" si="10"/>
        <v>74380.1652892562</v>
      </c>
      <c r="Y28" s="45">
        <f t="shared" si="10"/>
        <v>82644.62809917355</v>
      </c>
      <c r="Z28" s="112">
        <f t="shared" si="10"/>
        <v>90909.09090909091</v>
      </c>
      <c r="AA28" s="125">
        <f t="shared" si="10"/>
        <v>28330.578512396696</v>
      </c>
      <c r="AB28" s="58">
        <f t="shared" si="10"/>
        <v>45388.42975206612</v>
      </c>
      <c r="AC28" s="43"/>
      <c r="AD28" s="136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</row>
    <row r="29" spans="1:47" s="5" customFormat="1" ht="15" customHeight="1" thickBot="1">
      <c r="A29" s="258"/>
      <c r="B29" s="261"/>
      <c r="C29" s="151" t="s">
        <v>84</v>
      </c>
      <c r="D29" s="166"/>
      <c r="E29" s="60"/>
      <c r="F29" s="61"/>
      <c r="G29" s="61">
        <f>F37</f>
        <v>5000</v>
      </c>
      <c r="H29" s="71">
        <f>SUM(I29:AB29)</f>
        <v>95315.70247933884</v>
      </c>
      <c r="I29" s="61">
        <f aca="true" t="shared" si="11" ref="I29:S29">I37</f>
        <v>0</v>
      </c>
      <c r="J29" s="62">
        <f t="shared" si="11"/>
        <v>0</v>
      </c>
      <c r="K29" s="62">
        <f t="shared" si="11"/>
        <v>0</v>
      </c>
      <c r="L29" s="62">
        <f t="shared" si="11"/>
        <v>0</v>
      </c>
      <c r="M29" s="62">
        <f t="shared" si="11"/>
        <v>0</v>
      </c>
      <c r="N29" s="62">
        <f t="shared" si="11"/>
        <v>0</v>
      </c>
      <c r="O29" s="62">
        <f t="shared" si="11"/>
        <v>0</v>
      </c>
      <c r="P29" s="62">
        <f t="shared" si="11"/>
        <v>0</v>
      </c>
      <c r="Q29" s="62">
        <f t="shared" si="11"/>
        <v>0</v>
      </c>
      <c r="R29" s="113">
        <f t="shared" si="11"/>
        <v>0</v>
      </c>
      <c r="S29" s="159">
        <f t="shared" si="11"/>
        <v>0</v>
      </c>
      <c r="T29" s="62">
        <f>+T36</f>
        <v>1735.5371900826444</v>
      </c>
      <c r="U29" s="62">
        <f aca="true" t="shared" si="12" ref="U29:AB29">+U36</f>
        <v>5206.611570247934</v>
      </c>
      <c r="V29" s="62">
        <f t="shared" si="12"/>
        <v>8677.685950413223</v>
      </c>
      <c r="W29" s="62">
        <f t="shared" si="12"/>
        <v>12148.760330578512</v>
      </c>
      <c r="X29" s="62">
        <f t="shared" si="12"/>
        <v>15619.8347107438</v>
      </c>
      <c r="Y29" s="62">
        <f t="shared" si="12"/>
        <v>17355.371900826445</v>
      </c>
      <c r="Z29" s="113">
        <f t="shared" si="12"/>
        <v>19090.909090909092</v>
      </c>
      <c r="AA29" s="159">
        <f t="shared" si="12"/>
        <v>5949.421487603306</v>
      </c>
      <c r="AB29" s="167">
        <f t="shared" si="12"/>
        <v>9531.570247933885</v>
      </c>
      <c r="AC29" s="178"/>
      <c r="AD29" s="174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</row>
    <row r="30" spans="1:47" s="5" customFormat="1" ht="15" customHeight="1">
      <c r="A30" s="258"/>
      <c r="B30" s="261"/>
      <c r="C30" s="170" t="s">
        <v>76</v>
      </c>
      <c r="D30" s="168" t="s">
        <v>66</v>
      </c>
      <c r="E30" s="160" t="s">
        <v>67</v>
      </c>
      <c r="F30" s="85">
        <v>36300</v>
      </c>
      <c r="G30" s="85"/>
      <c r="H30" s="51">
        <f>SUM(I30:AU30)</f>
        <v>36300</v>
      </c>
      <c r="I30" s="85"/>
      <c r="J30" s="161"/>
      <c r="K30" s="161"/>
      <c r="L30" s="161"/>
      <c r="M30" s="161"/>
      <c r="N30" s="161"/>
      <c r="O30" s="161"/>
      <c r="P30" s="161"/>
      <c r="Q30" s="161"/>
      <c r="R30" s="162"/>
      <c r="S30" s="163"/>
      <c r="T30" s="161"/>
      <c r="U30" s="161"/>
      <c r="V30" s="164"/>
      <c r="W30" s="163"/>
      <c r="X30" s="161"/>
      <c r="Y30" s="161"/>
      <c r="Z30" s="162">
        <v>18150</v>
      </c>
      <c r="AA30" s="101">
        <v>18150</v>
      </c>
      <c r="AB30" s="95"/>
      <c r="AC30" s="179"/>
      <c r="AD30" s="95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</row>
    <row r="31" spans="1:30" s="5" customFormat="1" ht="15.75" customHeight="1" hidden="1" thickBot="1">
      <c r="A31" s="258"/>
      <c r="B31" s="261"/>
      <c r="C31" s="171" t="s">
        <v>65</v>
      </c>
      <c r="D31" s="169" t="s">
        <v>73</v>
      </c>
      <c r="E31" s="83" t="s">
        <v>67</v>
      </c>
      <c r="F31" s="21">
        <v>36301</v>
      </c>
      <c r="G31" s="21"/>
      <c r="H31" s="38">
        <f>SUM(I31:AU31)</f>
        <v>36300</v>
      </c>
      <c r="I31" s="21"/>
      <c r="J31" s="24"/>
      <c r="K31" s="24"/>
      <c r="L31" s="24"/>
      <c r="M31" s="24"/>
      <c r="N31" s="24"/>
      <c r="O31" s="24"/>
      <c r="P31" s="24"/>
      <c r="Q31" s="24"/>
      <c r="R31" s="100"/>
      <c r="S31" s="103"/>
      <c r="T31" s="24"/>
      <c r="U31" s="24"/>
      <c r="V31" s="57"/>
      <c r="W31" s="103"/>
      <c r="X31" s="24"/>
      <c r="Y31" s="24"/>
      <c r="Z31" s="100">
        <v>18150</v>
      </c>
      <c r="AA31" s="102">
        <v>18150</v>
      </c>
      <c r="AB31" s="96"/>
      <c r="AC31" s="180"/>
      <c r="AD31" s="175"/>
    </row>
    <row r="32" spans="1:30" s="5" customFormat="1" ht="15.75" customHeight="1">
      <c r="A32" s="258"/>
      <c r="B32" s="261"/>
      <c r="C32" s="186" t="s">
        <v>77</v>
      </c>
      <c r="D32" s="187" t="s">
        <v>74</v>
      </c>
      <c r="E32" s="188" t="s">
        <v>67</v>
      </c>
      <c r="F32" s="189">
        <v>30000</v>
      </c>
      <c r="G32" s="189"/>
      <c r="H32" s="190">
        <f>SUM(I32:AU32)</f>
        <v>30000</v>
      </c>
      <c r="I32" s="189"/>
      <c r="J32" s="191"/>
      <c r="K32" s="191"/>
      <c r="L32" s="191"/>
      <c r="M32" s="191"/>
      <c r="N32" s="191"/>
      <c r="O32" s="191"/>
      <c r="P32" s="191"/>
      <c r="Q32" s="191"/>
      <c r="R32" s="192"/>
      <c r="S32" s="193"/>
      <c r="T32" s="191"/>
      <c r="U32" s="191"/>
      <c r="V32" s="194"/>
      <c r="W32" s="193"/>
      <c r="X32" s="191"/>
      <c r="Y32" s="191"/>
      <c r="Z32" s="192">
        <f>Z30/1.21*1</f>
        <v>15000</v>
      </c>
      <c r="AA32" s="193">
        <f>AA30/1.21*1</f>
        <v>15000</v>
      </c>
      <c r="AB32" s="195"/>
      <c r="AC32" s="196"/>
      <c r="AD32" s="197"/>
    </row>
    <row r="33" spans="1:30" s="5" customFormat="1" ht="15.75" customHeight="1" thickBot="1">
      <c r="A33" s="258"/>
      <c r="B33" s="261"/>
      <c r="C33" s="172" t="s">
        <v>78</v>
      </c>
      <c r="D33" s="169" t="s">
        <v>75</v>
      </c>
      <c r="E33" s="83" t="s">
        <v>67</v>
      </c>
      <c r="F33" s="21">
        <v>6300</v>
      </c>
      <c r="G33" s="21"/>
      <c r="H33" s="38">
        <f>SUM(I33:AU33)</f>
        <v>6300</v>
      </c>
      <c r="I33" s="21"/>
      <c r="J33" s="24"/>
      <c r="K33" s="24"/>
      <c r="L33" s="24"/>
      <c r="M33" s="24"/>
      <c r="N33" s="24"/>
      <c r="O33" s="24"/>
      <c r="P33" s="24"/>
      <c r="Q33" s="24"/>
      <c r="R33" s="100"/>
      <c r="S33" s="103"/>
      <c r="T33" s="24"/>
      <c r="U33" s="24"/>
      <c r="V33" s="57"/>
      <c r="W33" s="103"/>
      <c r="X33" s="24"/>
      <c r="Y33" s="24"/>
      <c r="Z33" s="100">
        <f>Z32*0.21</f>
        <v>3150</v>
      </c>
      <c r="AA33" s="104">
        <f>AA32*0.21</f>
        <v>3150</v>
      </c>
      <c r="AB33" s="72"/>
      <c r="AC33" s="181"/>
      <c r="AD33" s="176"/>
    </row>
    <row r="34" spans="1:30" s="5" customFormat="1" ht="15" customHeight="1">
      <c r="A34" s="258"/>
      <c r="B34" s="261"/>
      <c r="C34" s="86" t="s">
        <v>70</v>
      </c>
      <c r="D34" s="219" t="s">
        <v>49</v>
      </c>
      <c r="E34" s="222" t="s">
        <v>19</v>
      </c>
      <c r="F34" s="87">
        <v>549200</v>
      </c>
      <c r="G34" s="87"/>
      <c r="H34" s="55">
        <f>SUM(I34:AB34)</f>
        <v>549200</v>
      </c>
      <c r="I34" s="87"/>
      <c r="J34" s="88"/>
      <c r="K34" s="88"/>
      <c r="L34" s="88"/>
      <c r="M34" s="88"/>
      <c r="N34" s="88"/>
      <c r="O34" s="88"/>
      <c r="P34" s="88"/>
      <c r="Q34" s="88"/>
      <c r="R34" s="115"/>
      <c r="S34" s="101"/>
      <c r="T34" s="89">
        <v>10000</v>
      </c>
      <c r="U34" s="89">
        <v>30000</v>
      </c>
      <c r="V34" s="90">
        <v>50000</v>
      </c>
      <c r="W34" s="101">
        <v>70000</v>
      </c>
      <c r="X34" s="89">
        <v>90000</v>
      </c>
      <c r="Y34" s="89">
        <v>100000</v>
      </c>
      <c r="Z34" s="105">
        <v>110000</v>
      </c>
      <c r="AA34" s="107">
        <v>34280</v>
      </c>
      <c r="AB34" s="97">
        <v>54920</v>
      </c>
      <c r="AC34" s="182"/>
      <c r="AD34" s="177"/>
    </row>
    <row r="35" spans="1:30" s="5" customFormat="1" ht="15" customHeight="1">
      <c r="A35" s="258"/>
      <c r="B35" s="261"/>
      <c r="C35" s="204" t="s">
        <v>71</v>
      </c>
      <c r="D35" s="220"/>
      <c r="E35" s="223"/>
      <c r="F35" s="198">
        <v>453884</v>
      </c>
      <c r="G35" s="198"/>
      <c r="H35" s="199">
        <f>SUM(T35:AB35)</f>
        <v>453884.29752066114</v>
      </c>
      <c r="I35" s="198"/>
      <c r="J35" s="200"/>
      <c r="K35" s="200"/>
      <c r="L35" s="200"/>
      <c r="M35" s="200"/>
      <c r="N35" s="200"/>
      <c r="O35" s="200"/>
      <c r="P35" s="200"/>
      <c r="Q35" s="200"/>
      <c r="R35" s="201"/>
      <c r="S35" s="202"/>
      <c r="T35" s="200">
        <f>+T34/1.21*1</f>
        <v>8264.462809917355</v>
      </c>
      <c r="U35" s="200">
        <f aca="true" t="shared" si="13" ref="U35:AB35">+U34/1.21*1</f>
        <v>24793.388429752067</v>
      </c>
      <c r="V35" s="203">
        <f t="shared" si="13"/>
        <v>41322.31404958678</v>
      </c>
      <c r="W35" s="202">
        <f t="shared" si="13"/>
        <v>57851.23966942149</v>
      </c>
      <c r="X35" s="200">
        <f t="shared" si="13"/>
        <v>74380.1652892562</v>
      </c>
      <c r="Y35" s="200">
        <f t="shared" si="13"/>
        <v>82644.62809917355</v>
      </c>
      <c r="Z35" s="201">
        <f t="shared" si="13"/>
        <v>90909.09090909091</v>
      </c>
      <c r="AA35" s="202">
        <f t="shared" si="13"/>
        <v>28330.578512396696</v>
      </c>
      <c r="AB35" s="203">
        <f t="shared" si="13"/>
        <v>45388.42975206612</v>
      </c>
      <c r="AC35" s="196"/>
      <c r="AD35" s="197"/>
    </row>
    <row r="36" spans="1:30" s="5" customFormat="1" ht="15.75" customHeight="1" thickBot="1">
      <c r="A36" s="258"/>
      <c r="B36" s="261"/>
      <c r="C36" s="91" t="s">
        <v>72</v>
      </c>
      <c r="D36" s="221"/>
      <c r="E36" s="224"/>
      <c r="F36" s="70">
        <v>95316</v>
      </c>
      <c r="G36" s="70"/>
      <c r="H36" s="71">
        <f>SUM(T36:AB36)</f>
        <v>95315.70247933884</v>
      </c>
      <c r="I36" s="70"/>
      <c r="J36" s="92"/>
      <c r="K36" s="92"/>
      <c r="L36" s="92"/>
      <c r="M36" s="92"/>
      <c r="N36" s="92"/>
      <c r="O36" s="92"/>
      <c r="P36" s="92"/>
      <c r="Q36" s="92"/>
      <c r="R36" s="116"/>
      <c r="S36" s="108"/>
      <c r="T36" s="93">
        <f>+T35*0.21</f>
        <v>1735.5371900826444</v>
      </c>
      <c r="U36" s="93">
        <f aca="true" t="shared" si="14" ref="U36:AB36">+U35*0.21</f>
        <v>5206.611570247934</v>
      </c>
      <c r="V36" s="94">
        <f t="shared" si="14"/>
        <v>8677.685950413223</v>
      </c>
      <c r="W36" s="108">
        <f t="shared" si="14"/>
        <v>12148.760330578512</v>
      </c>
      <c r="X36" s="93">
        <f t="shared" si="14"/>
        <v>15619.8347107438</v>
      </c>
      <c r="Y36" s="93">
        <f t="shared" si="14"/>
        <v>17355.371900826445</v>
      </c>
      <c r="Z36" s="106">
        <f t="shared" si="14"/>
        <v>19090.909090909092</v>
      </c>
      <c r="AA36" s="108">
        <f t="shared" si="14"/>
        <v>5949.421487603306</v>
      </c>
      <c r="AB36" s="109">
        <f t="shared" si="14"/>
        <v>9531.570247933885</v>
      </c>
      <c r="AC36" s="181"/>
      <c r="AD36" s="176"/>
    </row>
    <row r="37" spans="1:30" s="5" customFormat="1" ht="15.75" customHeight="1">
      <c r="A37" s="258"/>
      <c r="B37" s="261"/>
      <c r="C37" s="86" t="s">
        <v>17</v>
      </c>
      <c r="D37" s="219" t="s">
        <v>49</v>
      </c>
      <c r="E37" s="222" t="s">
        <v>20</v>
      </c>
      <c r="F37" s="87">
        <v>5000</v>
      </c>
      <c r="G37" s="87"/>
      <c r="H37" s="55">
        <f>SUM(I37:AB37)</f>
        <v>5000</v>
      </c>
      <c r="I37" s="87"/>
      <c r="J37" s="88"/>
      <c r="K37" s="88"/>
      <c r="L37" s="88"/>
      <c r="M37" s="88"/>
      <c r="N37" s="88"/>
      <c r="O37" s="88"/>
      <c r="P37" s="88"/>
      <c r="Q37" s="88"/>
      <c r="R37" s="115"/>
      <c r="S37" s="101"/>
      <c r="T37" s="89"/>
      <c r="U37" s="89"/>
      <c r="V37" s="90"/>
      <c r="W37" s="101"/>
      <c r="X37" s="89"/>
      <c r="Y37" s="89"/>
      <c r="Z37" s="105"/>
      <c r="AA37" s="107"/>
      <c r="AB37" s="97">
        <v>5000</v>
      </c>
      <c r="AC37" s="182"/>
      <c r="AD37" s="177"/>
    </row>
    <row r="38" spans="1:30" s="5" customFormat="1" ht="15" customHeight="1">
      <c r="A38" s="258"/>
      <c r="B38" s="261"/>
      <c r="C38" s="204" t="s">
        <v>71</v>
      </c>
      <c r="D38" s="220"/>
      <c r="E38" s="223"/>
      <c r="F38" s="198">
        <v>4132</v>
      </c>
      <c r="G38" s="198"/>
      <c r="H38" s="199">
        <f>SUM(AB38)</f>
        <v>4132.231404958678</v>
      </c>
      <c r="I38" s="198"/>
      <c r="J38" s="200"/>
      <c r="K38" s="200"/>
      <c r="L38" s="200"/>
      <c r="M38" s="200"/>
      <c r="N38" s="200"/>
      <c r="O38" s="200"/>
      <c r="P38" s="200"/>
      <c r="Q38" s="200"/>
      <c r="R38" s="201"/>
      <c r="S38" s="202"/>
      <c r="T38" s="200"/>
      <c r="U38" s="200"/>
      <c r="V38" s="203"/>
      <c r="W38" s="202"/>
      <c r="X38" s="200"/>
      <c r="Y38" s="200"/>
      <c r="Z38" s="201"/>
      <c r="AA38" s="193"/>
      <c r="AB38" s="195">
        <f>AB37/1.21*1</f>
        <v>4132.231404958678</v>
      </c>
      <c r="AC38" s="196"/>
      <c r="AD38" s="197"/>
    </row>
    <row r="39" spans="1:30" s="5" customFormat="1" ht="15" customHeight="1" thickBot="1">
      <c r="A39" s="259"/>
      <c r="B39" s="262"/>
      <c r="C39" s="91" t="s">
        <v>72</v>
      </c>
      <c r="D39" s="221"/>
      <c r="E39" s="224"/>
      <c r="F39" s="70">
        <v>868</v>
      </c>
      <c r="G39" s="70"/>
      <c r="H39" s="71">
        <f>SUM(AB39)</f>
        <v>867.7685950413222</v>
      </c>
      <c r="I39" s="70"/>
      <c r="J39" s="92"/>
      <c r="K39" s="92"/>
      <c r="L39" s="92"/>
      <c r="M39" s="92"/>
      <c r="N39" s="92"/>
      <c r="O39" s="92"/>
      <c r="P39" s="92"/>
      <c r="Q39" s="92"/>
      <c r="R39" s="116"/>
      <c r="S39" s="108"/>
      <c r="T39" s="93"/>
      <c r="U39" s="93"/>
      <c r="V39" s="94"/>
      <c r="W39" s="108"/>
      <c r="X39" s="93"/>
      <c r="Y39" s="93"/>
      <c r="Z39" s="106"/>
      <c r="AA39" s="104"/>
      <c r="AB39" s="98">
        <f>AB38*0.21</f>
        <v>867.7685950413222</v>
      </c>
      <c r="AC39" s="181"/>
      <c r="AD39" s="176"/>
    </row>
    <row r="40" spans="1:47" s="5" customFormat="1" ht="12.75" hidden="1">
      <c r="A40" s="253" t="s">
        <v>42</v>
      </c>
      <c r="B40" s="254"/>
      <c r="C40" s="63" t="s">
        <v>40</v>
      </c>
      <c r="D40" s="64"/>
      <c r="E40" s="65"/>
      <c r="F40" s="66"/>
      <c r="G40" s="66">
        <f>G4+G20+G22+G23</f>
        <v>612901</v>
      </c>
      <c r="H40" s="51">
        <f>SUM(I40:AU40)</f>
        <v>612901</v>
      </c>
      <c r="I40" s="66">
        <f>I4+I20+I22+I23</f>
        <v>100</v>
      </c>
      <c r="J40" s="66">
        <f aca="true" t="shared" si="15" ref="J40:AU40">J4+J20+J23</f>
        <v>0</v>
      </c>
      <c r="K40" s="66">
        <f t="shared" si="15"/>
        <v>0</v>
      </c>
      <c r="L40" s="66">
        <f t="shared" si="15"/>
        <v>400</v>
      </c>
      <c r="M40" s="66">
        <f t="shared" si="15"/>
        <v>51</v>
      </c>
      <c r="N40" s="66">
        <f t="shared" si="15"/>
        <v>4305</v>
      </c>
      <c r="O40" s="66">
        <f t="shared" si="15"/>
        <v>0</v>
      </c>
      <c r="P40" s="66">
        <f t="shared" si="15"/>
        <v>4235</v>
      </c>
      <c r="Q40" s="66">
        <f t="shared" si="15"/>
        <v>11737</v>
      </c>
      <c r="R40" s="117">
        <f t="shared" si="15"/>
        <v>0</v>
      </c>
      <c r="S40" s="127">
        <f t="shared" si="15"/>
        <v>60.5</v>
      </c>
      <c r="T40" s="66">
        <f t="shared" si="15"/>
        <v>10200</v>
      </c>
      <c r="U40" s="66">
        <f t="shared" si="15"/>
        <v>30200</v>
      </c>
      <c r="V40" s="128">
        <f t="shared" si="15"/>
        <v>50200</v>
      </c>
      <c r="W40" s="127">
        <f t="shared" si="15"/>
        <v>70200</v>
      </c>
      <c r="X40" s="66">
        <f t="shared" si="15"/>
        <v>90200</v>
      </c>
      <c r="Y40" s="66">
        <f t="shared" si="15"/>
        <v>100200</v>
      </c>
      <c r="Z40" s="128">
        <f t="shared" si="15"/>
        <v>128350</v>
      </c>
      <c r="AA40" s="127">
        <f t="shared" si="15"/>
        <v>52542.5</v>
      </c>
      <c r="AB40" s="66">
        <f t="shared" si="15"/>
        <v>59920</v>
      </c>
      <c r="AC40" s="121">
        <f t="shared" si="15"/>
        <v>0</v>
      </c>
      <c r="AD40" s="128">
        <f t="shared" si="15"/>
        <v>0</v>
      </c>
      <c r="AE40" s="84">
        <f t="shared" si="15"/>
        <v>0</v>
      </c>
      <c r="AF40" s="32">
        <f t="shared" si="15"/>
        <v>0</v>
      </c>
      <c r="AG40" s="32">
        <f t="shared" si="15"/>
        <v>0</v>
      </c>
      <c r="AH40" s="32">
        <f t="shared" si="15"/>
        <v>0</v>
      </c>
      <c r="AI40" s="32">
        <f t="shared" si="15"/>
        <v>0</v>
      </c>
      <c r="AJ40" s="32">
        <f t="shared" si="15"/>
        <v>0</v>
      </c>
      <c r="AK40" s="32">
        <f t="shared" si="15"/>
        <v>0</v>
      </c>
      <c r="AL40" s="32">
        <f t="shared" si="15"/>
        <v>0</v>
      </c>
      <c r="AM40" s="32">
        <f t="shared" si="15"/>
        <v>0</v>
      </c>
      <c r="AN40" s="32">
        <f t="shared" si="15"/>
        <v>0</v>
      </c>
      <c r="AO40" s="32">
        <f t="shared" si="15"/>
        <v>0</v>
      </c>
      <c r="AP40" s="32">
        <f t="shared" si="15"/>
        <v>0</v>
      </c>
      <c r="AQ40" s="32">
        <f t="shared" si="15"/>
        <v>0</v>
      </c>
      <c r="AR40" s="32">
        <f t="shared" si="15"/>
        <v>0</v>
      </c>
      <c r="AS40" s="32">
        <f t="shared" si="15"/>
        <v>0</v>
      </c>
      <c r="AT40" s="32">
        <f t="shared" si="15"/>
        <v>0</v>
      </c>
      <c r="AU40" s="32">
        <f t="shared" si="15"/>
        <v>0</v>
      </c>
    </row>
    <row r="41" spans="1:47" s="5" customFormat="1" ht="12.75" hidden="1">
      <c r="A41" s="253"/>
      <c r="B41" s="254"/>
      <c r="C41" s="33" t="s">
        <v>52</v>
      </c>
      <c r="D41" s="34"/>
      <c r="E41" s="35"/>
      <c r="F41" s="36"/>
      <c r="G41" s="36"/>
      <c r="H41" s="38">
        <f>SUM(I41:AU41)</f>
        <v>612901</v>
      </c>
      <c r="I41" s="248">
        <f>I40+J40</f>
        <v>100</v>
      </c>
      <c r="J41" s="247"/>
      <c r="K41" s="248">
        <f>K40+L40+M40+N40</f>
        <v>4756</v>
      </c>
      <c r="L41" s="245"/>
      <c r="M41" s="245"/>
      <c r="N41" s="247"/>
      <c r="O41" s="248">
        <f>O40+P40+Q40+R40</f>
        <v>15972</v>
      </c>
      <c r="P41" s="245"/>
      <c r="Q41" s="245"/>
      <c r="R41" s="245"/>
      <c r="S41" s="244">
        <f>S40+T40+U40+V40</f>
        <v>90660.5</v>
      </c>
      <c r="T41" s="245"/>
      <c r="U41" s="245"/>
      <c r="V41" s="246"/>
      <c r="W41" s="244">
        <f>W40+X40+Y40+Z40</f>
        <v>388950</v>
      </c>
      <c r="X41" s="245"/>
      <c r="Y41" s="245"/>
      <c r="Z41" s="246"/>
      <c r="AA41" s="244">
        <f>AA40+AB40+AC40+AD40</f>
        <v>112462.5</v>
      </c>
      <c r="AB41" s="245"/>
      <c r="AC41" s="245"/>
      <c r="AD41" s="246"/>
      <c r="AE41" s="245">
        <f>AE40+AF40+AG40+AH40</f>
        <v>0</v>
      </c>
      <c r="AF41" s="245"/>
      <c r="AG41" s="245"/>
      <c r="AH41" s="247"/>
      <c r="AI41" s="248">
        <f>AI40+AJ40+AK40+AL40</f>
        <v>0</v>
      </c>
      <c r="AJ41" s="245"/>
      <c r="AK41" s="245"/>
      <c r="AL41" s="247"/>
      <c r="AM41" s="248">
        <f>AM40+AN40+AO40+AP40</f>
        <v>0</v>
      </c>
      <c r="AN41" s="245"/>
      <c r="AO41" s="245"/>
      <c r="AP41" s="247"/>
      <c r="AQ41" s="248">
        <f>AQ40+AR40+AS40+AT40</f>
        <v>0</v>
      </c>
      <c r="AR41" s="245"/>
      <c r="AS41" s="245"/>
      <c r="AT41" s="247"/>
      <c r="AU41" s="37">
        <f>AU40</f>
        <v>0</v>
      </c>
    </row>
    <row r="42" spans="1:30" s="5" customFormat="1" ht="12.75" hidden="1">
      <c r="A42" s="253"/>
      <c r="B42" s="254"/>
      <c r="C42" s="29" t="s">
        <v>41</v>
      </c>
      <c r="D42" s="30"/>
      <c r="E42" s="31"/>
      <c r="F42" s="32"/>
      <c r="G42" s="32">
        <f>G4+G20+G26</f>
        <v>571501</v>
      </c>
      <c r="H42" s="38">
        <f>SUM(I42:Z42)</f>
        <v>482188.5</v>
      </c>
      <c r="I42" s="32">
        <f aca="true" t="shared" si="16" ref="I42:Z42">I4+I20+I26</f>
        <v>0</v>
      </c>
      <c r="J42" s="32">
        <f t="shared" si="16"/>
        <v>0</v>
      </c>
      <c r="K42" s="32">
        <f t="shared" si="16"/>
        <v>0</v>
      </c>
      <c r="L42" s="32">
        <f t="shared" si="16"/>
        <v>400</v>
      </c>
      <c r="M42" s="32">
        <f t="shared" si="16"/>
        <v>51</v>
      </c>
      <c r="N42" s="32">
        <f t="shared" si="16"/>
        <v>4305</v>
      </c>
      <c r="O42" s="32">
        <f t="shared" si="16"/>
        <v>0</v>
      </c>
      <c r="P42" s="32">
        <f t="shared" si="16"/>
        <v>4235</v>
      </c>
      <c r="Q42" s="32">
        <f t="shared" si="16"/>
        <v>11737</v>
      </c>
      <c r="R42" s="118">
        <f t="shared" si="16"/>
        <v>0</v>
      </c>
      <c r="S42" s="129">
        <f t="shared" si="16"/>
        <v>60.5</v>
      </c>
      <c r="T42" s="32">
        <f t="shared" si="16"/>
        <v>10200</v>
      </c>
      <c r="U42" s="32">
        <f t="shared" si="16"/>
        <v>30200</v>
      </c>
      <c r="V42" s="130">
        <f t="shared" si="16"/>
        <v>50200</v>
      </c>
      <c r="W42" s="129">
        <f t="shared" si="16"/>
        <v>70200</v>
      </c>
      <c r="X42" s="32">
        <f t="shared" si="16"/>
        <v>90200</v>
      </c>
      <c r="Y42" s="32">
        <f t="shared" si="16"/>
        <v>100200</v>
      </c>
      <c r="Z42" s="130">
        <f t="shared" si="16"/>
        <v>110200</v>
      </c>
      <c r="AA42" s="130">
        <f>AA4+AA20+AA26</f>
        <v>34392.5</v>
      </c>
      <c r="AB42" s="130">
        <f>AB4+AB20+AB26</f>
        <v>54920</v>
      </c>
      <c r="AC42" s="130">
        <f>AC4+AC20+AC26</f>
        <v>0</v>
      </c>
      <c r="AD42" s="130">
        <f>AD4+AD20+AD26</f>
        <v>0</v>
      </c>
    </row>
    <row r="43" spans="1:30" s="7" customFormat="1" ht="16.5" hidden="1" thickBot="1">
      <c r="A43" s="253"/>
      <c r="B43" s="254"/>
      <c r="C43" s="8" t="s">
        <v>53</v>
      </c>
      <c r="D43" s="9"/>
      <c r="E43" s="10"/>
      <c r="F43" s="11"/>
      <c r="G43" s="11">
        <f>G4+G20+G26</f>
        <v>571501</v>
      </c>
      <c r="H43" s="12">
        <f>SUM(I43:Z43)</f>
        <v>482188.5</v>
      </c>
      <c r="I43" s="250">
        <f>I42+J42</f>
        <v>0</v>
      </c>
      <c r="J43" s="255"/>
      <c r="K43" s="250">
        <f>K42+L42+M42+N42</f>
        <v>4756</v>
      </c>
      <c r="L43" s="256"/>
      <c r="M43" s="256"/>
      <c r="N43" s="255"/>
      <c r="O43" s="250">
        <f>O42+P42+Q42+R42</f>
        <v>15972</v>
      </c>
      <c r="P43" s="256"/>
      <c r="Q43" s="256"/>
      <c r="R43" s="256"/>
      <c r="S43" s="225">
        <f>S42+T42+U42+V42</f>
        <v>90660.5</v>
      </c>
      <c r="T43" s="226"/>
      <c r="U43" s="226"/>
      <c r="V43" s="227"/>
      <c r="W43" s="225">
        <f>W42+X42+Y42+Z42</f>
        <v>370800</v>
      </c>
      <c r="X43" s="226"/>
      <c r="Y43" s="226"/>
      <c r="Z43" s="227"/>
      <c r="AA43" s="225">
        <f>AA42+AB42+AC42+AD42</f>
        <v>89312.5</v>
      </c>
      <c r="AB43" s="226"/>
      <c r="AC43" s="226"/>
      <c r="AD43" s="227"/>
    </row>
    <row r="44" spans="1:34" s="7" customFormat="1" ht="15.75" hidden="1">
      <c r="A44" s="253"/>
      <c r="B44" s="254"/>
      <c r="C44" s="8" t="s">
        <v>54</v>
      </c>
      <c r="D44" s="9"/>
      <c r="E44" s="10"/>
      <c r="F44" s="11"/>
      <c r="G44" s="11">
        <f>G4+G20+G26</f>
        <v>571501</v>
      </c>
      <c r="H44" s="12">
        <f>SUM(I44:Z44)</f>
        <v>482188.5</v>
      </c>
      <c r="I44" s="250">
        <f>I43+K43+O43</f>
        <v>20728</v>
      </c>
      <c r="J44" s="251"/>
      <c r="K44" s="251"/>
      <c r="L44" s="251"/>
      <c r="M44" s="251"/>
      <c r="N44" s="251"/>
      <c r="O44" s="251"/>
      <c r="P44" s="251"/>
      <c r="Q44" s="251"/>
      <c r="R44" s="252"/>
      <c r="S44" s="216">
        <f>S43+W43</f>
        <v>461460.5</v>
      </c>
      <c r="T44" s="217"/>
      <c r="U44" s="217"/>
      <c r="V44" s="217"/>
      <c r="W44" s="217"/>
      <c r="X44" s="217"/>
      <c r="Y44" s="217"/>
      <c r="Z44" s="218"/>
      <c r="AA44" s="216">
        <f>AA43+AE43</f>
        <v>89312.5</v>
      </c>
      <c r="AB44" s="217"/>
      <c r="AC44" s="217"/>
      <c r="AD44" s="217"/>
      <c r="AE44" s="217"/>
      <c r="AF44" s="217"/>
      <c r="AG44" s="217"/>
      <c r="AH44" s="218"/>
    </row>
    <row r="45" ht="15">
      <c r="S45" s="1"/>
    </row>
    <row r="46" spans="3:19" ht="15" hidden="1">
      <c r="C46" s="77"/>
      <c r="D46" t="s">
        <v>59</v>
      </c>
      <c r="E46" s="2" t="s">
        <v>60</v>
      </c>
      <c r="S46" s="1"/>
    </row>
    <row r="47" spans="3:5" ht="15" hidden="1">
      <c r="C47" s="79" t="s">
        <v>57</v>
      </c>
      <c r="D47" s="80">
        <f>SUM(D48:D53)</f>
        <v>19965</v>
      </c>
      <c r="E47" s="81">
        <f>SUM(E48:E53)</f>
        <v>16500</v>
      </c>
    </row>
    <row r="48" spans="3:5" ht="15" hidden="1">
      <c r="C48" s="78" t="s">
        <v>58</v>
      </c>
      <c r="D48" s="6">
        <v>2420</v>
      </c>
      <c r="E48" s="76">
        <v>2000</v>
      </c>
    </row>
    <row r="49" spans="3:24" ht="26.25" hidden="1">
      <c r="C49" s="78" t="s">
        <v>61</v>
      </c>
      <c r="D49" s="6">
        <v>4235</v>
      </c>
      <c r="E49" s="76">
        <v>3500</v>
      </c>
      <c r="X49" s="1"/>
    </row>
    <row r="50" spans="3:13" ht="15" hidden="1">
      <c r="C50" s="78" t="s">
        <v>62</v>
      </c>
      <c r="D50" s="6">
        <v>5445</v>
      </c>
      <c r="E50" s="76">
        <v>4500</v>
      </c>
      <c r="M50" s="1"/>
    </row>
    <row r="51" spans="3:5" ht="15" hidden="1">
      <c r="C51" s="78" t="s">
        <v>63</v>
      </c>
      <c r="D51" s="6">
        <v>6292</v>
      </c>
      <c r="E51" s="76">
        <v>5200</v>
      </c>
    </row>
    <row r="52" spans="3:5" ht="15" hidden="1">
      <c r="C52" s="78" t="s">
        <v>37</v>
      </c>
      <c r="D52" s="6">
        <v>1512.5</v>
      </c>
      <c r="E52" s="76">
        <v>1250</v>
      </c>
    </row>
    <row r="53" spans="3:25" ht="26.25" hidden="1">
      <c r="C53" s="78" t="s">
        <v>64</v>
      </c>
      <c r="D53" s="6">
        <v>60.5</v>
      </c>
      <c r="E53" s="76">
        <v>50</v>
      </c>
      <c r="Y53" s="1"/>
    </row>
    <row r="54" ht="15">
      <c r="C54" s="77"/>
    </row>
    <row r="55" ht="39">
      <c r="C55" s="99" t="s">
        <v>68</v>
      </c>
    </row>
    <row r="57" spans="27:28" ht="15">
      <c r="AA57"/>
      <c r="AB57"/>
    </row>
    <row r="58" spans="27:28" ht="15">
      <c r="AA58"/>
      <c r="AB58"/>
    </row>
    <row r="59" ht="15">
      <c r="AA59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</sheetData>
  <sheetProtection/>
  <mergeCells count="41">
    <mergeCell ref="A23:A39"/>
    <mergeCell ref="B23:B39"/>
    <mergeCell ref="A40:B44"/>
    <mergeCell ref="S44:Z44"/>
    <mergeCell ref="K41:N41"/>
    <mergeCell ref="O41:R41"/>
    <mergeCell ref="S41:V41"/>
    <mergeCell ref="W41:Z41"/>
    <mergeCell ref="I43:J43"/>
    <mergeCell ref="K43:N43"/>
    <mergeCell ref="O43:R43"/>
    <mergeCell ref="S43:V43"/>
    <mergeCell ref="I41:J41"/>
    <mergeCell ref="W43:Z43"/>
    <mergeCell ref="AI41:AL41"/>
    <mergeCell ref="AM41:AP41"/>
    <mergeCell ref="AQ41:AT41"/>
    <mergeCell ref="E5:E19"/>
    <mergeCell ref="I44:R44"/>
    <mergeCell ref="H1:I1"/>
    <mergeCell ref="A4:A22"/>
    <mergeCell ref="AQ2:AT2"/>
    <mergeCell ref="AA2:AD2"/>
    <mergeCell ref="AE2:AH2"/>
    <mergeCell ref="AI2:AL2"/>
    <mergeCell ref="AM2:AP2"/>
    <mergeCell ref="W2:Z2"/>
    <mergeCell ref="B4:B19"/>
    <mergeCell ref="B20:B21"/>
    <mergeCell ref="I2:J2"/>
    <mergeCell ref="K2:N2"/>
    <mergeCell ref="O2:R2"/>
    <mergeCell ref="S2:V2"/>
    <mergeCell ref="AA44:AH44"/>
    <mergeCell ref="D34:D36"/>
    <mergeCell ref="E34:E36"/>
    <mergeCell ref="D37:D39"/>
    <mergeCell ref="E37:E39"/>
    <mergeCell ref="AA43:AD43"/>
    <mergeCell ref="AA41:AD41"/>
    <mergeCell ref="AE41:AH41"/>
  </mergeCells>
  <printOptions/>
  <pageMargins left="0.31496062992125984" right="0.11811023622047245" top="0.5905511811023623" bottom="0.5905511811023623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C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22.00390625" style="0" customWidth="1"/>
    <col min="3" max="3" width="12.421875" style="74" bestFit="1" customWidth="1"/>
  </cols>
  <sheetData>
    <row r="14" ht="15">
      <c r="C14" s="7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 Zina</dc:creator>
  <cp:keywords/>
  <dc:description/>
  <cp:lastModifiedBy>Aleš Klicnar</cp:lastModifiedBy>
  <cp:lastPrinted>2014-11-19T08:29:34Z</cp:lastPrinted>
  <dcterms:created xsi:type="dcterms:W3CDTF">2014-09-18T12:58:55Z</dcterms:created>
  <dcterms:modified xsi:type="dcterms:W3CDTF">2016-01-20T11:48:34Z</dcterms:modified>
  <cp:category/>
  <cp:version/>
  <cp:contentType/>
  <cp:contentStatus/>
</cp:coreProperties>
</file>