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P:\ZAKAZKY (dříve OPVVV)\2026\349_Zpřístupnění objektu Moskevská\01.Příprava\"/>
    </mc:Choice>
  </mc:AlternateContent>
  <xr:revisionPtr revIDLastSave="0" documentId="13_ncr:1_{7C5094B7-A9D2-4EA4-8B11-D1BB7028F2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stavby" sheetId="1" r:id="rId1"/>
    <sheet name="SO-03 - Vybourání šachetn..." sheetId="4" r:id="rId2"/>
    <sheet name="SO-04 - Nový osobní výtah" sheetId="5" r:id="rId3"/>
    <sheet name="01 - Elektroinstalace NN" sheetId="6" r:id="rId4"/>
    <sheet name="02 - Kouřová čidla, ovlád..." sheetId="7" r:id="rId5"/>
    <sheet name="VRN - Vedlejší rozpočtové..." sheetId="8" r:id="rId6"/>
    <sheet name="Seznam figur" sheetId="9" r:id="rId7"/>
  </sheets>
  <definedNames>
    <definedName name="_xlnm._FilterDatabase" localSheetId="3" hidden="1">'01 - Elektroinstalace NN'!$C$126:$K$148</definedName>
    <definedName name="_xlnm._FilterDatabase" localSheetId="4" hidden="1">'02 - Kouřová čidla, ovlád...'!$C$126:$K$161</definedName>
    <definedName name="_xlnm._FilterDatabase" localSheetId="1" hidden="1">'SO-03 - Vybourání šachetn...'!$C$129:$K$275</definedName>
    <definedName name="_xlnm._FilterDatabase" localSheetId="2" hidden="1">'SO-04 - Nový osobní výtah'!$C$132:$K$252</definedName>
    <definedName name="_xlnm._FilterDatabase" localSheetId="5" hidden="1">'VRN - Vedlejší rozpočtové...'!$C$121:$K$135</definedName>
    <definedName name="_xlnm.Print_Titles" localSheetId="3">'01 - Elektroinstalace NN'!$126:$126</definedName>
    <definedName name="_xlnm.Print_Titles" localSheetId="4">'02 - Kouřová čidla, ovlád...'!$126:$126</definedName>
    <definedName name="_xlnm.Print_Titles" localSheetId="0">'Rekapitulace stavby'!$92:$92</definedName>
    <definedName name="_xlnm.Print_Titles" localSheetId="6">'Seznam figur'!$9:$9</definedName>
    <definedName name="_xlnm.Print_Titles" localSheetId="1">'SO-03 - Vybourání šachetn...'!$129:$129</definedName>
    <definedName name="_xlnm.Print_Titles" localSheetId="2">'SO-04 - Nový osobní výtah'!$132:$132</definedName>
    <definedName name="_xlnm.Print_Titles" localSheetId="5">'VRN - Vedlejší rozpočtové...'!$121:$121</definedName>
    <definedName name="_xlnm.Print_Area" localSheetId="3">'01 - Elektroinstalace NN'!$C$82:$J$106,'01 - Elektroinstalace NN'!$C$112:$K$148</definedName>
    <definedName name="_xlnm.Print_Area" localSheetId="4">'02 - Kouřová čidla, ovlád...'!$C$82:$J$106,'02 - Kouřová čidla, ovlád...'!$C$112:$K$161</definedName>
    <definedName name="_xlnm.Print_Area" localSheetId="0">'Rekapitulace stavby'!$D$4:$AO$76,'Rekapitulace stavby'!$C$82:$AQ$102</definedName>
    <definedName name="_xlnm.Print_Area" localSheetId="6">'Seznam figur'!$C$4:$G$89</definedName>
    <definedName name="_xlnm.Print_Area" localSheetId="1">'SO-03 - Vybourání šachetn...'!$C$82:$J$109,'SO-03 - Vybourání šachetn...'!$C$115:$K$275</definedName>
    <definedName name="_xlnm.Print_Area" localSheetId="2">'SO-04 - Nový osobní výtah'!$C$82:$J$112,'SO-04 - Nový osobní výtah'!$C$118:$K$252</definedName>
    <definedName name="_xlnm.Print_Area" localSheetId="5">'VRN - Vedlejší rozpočtové...'!$C$82:$J$103,'VRN - Vedlejší rozpočtové...'!$C$109:$K$135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9" l="1"/>
  <c r="J37" i="8"/>
  <c r="J36" i="8"/>
  <c r="AY101" i="1" s="1"/>
  <c r="J35" i="8"/>
  <c r="AX101" i="1"/>
  <c r="BI135" i="8"/>
  <c r="BH135" i="8"/>
  <c r="BG135" i="8"/>
  <c r="BF135" i="8"/>
  <c r="T135" i="8"/>
  <c r="T134" i="8" s="1"/>
  <c r="R135" i="8"/>
  <c r="R134" i="8"/>
  <c r="P135" i="8"/>
  <c r="P134" i="8"/>
  <c r="BI133" i="8"/>
  <c r="BH133" i="8"/>
  <c r="BG133" i="8"/>
  <c r="BF133" i="8"/>
  <c r="T133" i="8"/>
  <c r="T132" i="8"/>
  <c r="R133" i="8"/>
  <c r="R132" i="8"/>
  <c r="P133" i="8"/>
  <c r="P132" i="8" s="1"/>
  <c r="BI131" i="8"/>
  <c r="BH131" i="8"/>
  <c r="BG131" i="8"/>
  <c r="BF131" i="8"/>
  <c r="T131" i="8"/>
  <c r="T130" i="8"/>
  <c r="R131" i="8"/>
  <c r="R130" i="8" s="1"/>
  <c r="P131" i="8"/>
  <c r="P130" i="8" s="1"/>
  <c r="BI129" i="8"/>
  <c r="BH129" i="8"/>
  <c r="BG129" i="8"/>
  <c r="BF129" i="8"/>
  <c r="T129" i="8"/>
  <c r="R129" i="8"/>
  <c r="P129" i="8"/>
  <c r="BI128" i="8"/>
  <c r="BH128" i="8"/>
  <c r="BG128" i="8"/>
  <c r="BF128" i="8"/>
  <c r="T128" i="8"/>
  <c r="R128" i="8"/>
  <c r="P128" i="8"/>
  <c r="BI127" i="8"/>
  <c r="BH127" i="8"/>
  <c r="BG127" i="8"/>
  <c r="BF127" i="8"/>
  <c r="T127" i="8"/>
  <c r="R127" i="8"/>
  <c r="P127" i="8"/>
  <c r="BI125" i="8"/>
  <c r="BH125" i="8"/>
  <c r="BG125" i="8"/>
  <c r="BF125" i="8"/>
  <c r="T125" i="8"/>
  <c r="T124" i="8"/>
  <c r="R125" i="8"/>
  <c r="R124" i="8" s="1"/>
  <c r="P125" i="8"/>
  <c r="P124" i="8"/>
  <c r="J119" i="8"/>
  <c r="J118" i="8"/>
  <c r="F118" i="8"/>
  <c r="F116" i="8"/>
  <c r="E114" i="8"/>
  <c r="J92" i="8"/>
  <c r="J91" i="8"/>
  <c r="F91" i="8"/>
  <c r="F89" i="8"/>
  <c r="E87" i="8"/>
  <c r="J18" i="8"/>
  <c r="E18" i="8"/>
  <c r="F119" i="8" s="1"/>
  <c r="J17" i="8"/>
  <c r="J12" i="8"/>
  <c r="J116" i="8"/>
  <c r="E7" i="8"/>
  <c r="E85" i="8"/>
  <c r="J39" i="7"/>
  <c r="J38" i="7"/>
  <c r="AY100" i="1"/>
  <c r="J37" i="7"/>
  <c r="AX100" i="1" s="1"/>
  <c r="BI161" i="7"/>
  <c r="BH161" i="7"/>
  <c r="BG161" i="7"/>
  <c r="BF161" i="7"/>
  <c r="T161" i="7"/>
  <c r="T160" i="7"/>
  <c r="T159" i="7" s="1"/>
  <c r="R161" i="7"/>
  <c r="R160" i="7"/>
  <c r="R159" i="7" s="1"/>
  <c r="P161" i="7"/>
  <c r="P160" i="7" s="1"/>
  <c r="P159" i="7" s="1"/>
  <c r="BI158" i="7"/>
  <c r="BH158" i="7"/>
  <c r="BG158" i="7"/>
  <c r="BF158" i="7"/>
  <c r="T158" i="7"/>
  <c r="R158" i="7"/>
  <c r="P158" i="7"/>
  <c r="BI157" i="7"/>
  <c r="BH157" i="7"/>
  <c r="BG157" i="7"/>
  <c r="BF157" i="7"/>
  <c r="T157" i="7"/>
  <c r="R157" i="7"/>
  <c r="P157" i="7"/>
  <c r="BI156" i="7"/>
  <c r="BH156" i="7"/>
  <c r="BG156" i="7"/>
  <c r="BF156" i="7"/>
  <c r="T156" i="7"/>
  <c r="R156" i="7"/>
  <c r="P156" i="7"/>
  <c r="BI155" i="7"/>
  <c r="BH155" i="7"/>
  <c r="BG155" i="7"/>
  <c r="BF155" i="7"/>
  <c r="T155" i="7"/>
  <c r="R155" i="7"/>
  <c r="P155" i="7"/>
  <c r="BI154" i="7"/>
  <c r="BH154" i="7"/>
  <c r="BG154" i="7"/>
  <c r="BF154" i="7"/>
  <c r="T154" i="7"/>
  <c r="R154" i="7"/>
  <c r="P154" i="7"/>
  <c r="BI153" i="7"/>
  <c r="BH153" i="7"/>
  <c r="BG153" i="7"/>
  <c r="BF153" i="7"/>
  <c r="T153" i="7"/>
  <c r="R153" i="7"/>
  <c r="P153" i="7"/>
  <c r="BI152" i="7"/>
  <c r="BH152" i="7"/>
  <c r="BG152" i="7"/>
  <c r="BF152" i="7"/>
  <c r="T152" i="7"/>
  <c r="R152" i="7"/>
  <c r="P152" i="7"/>
  <c r="BI151" i="7"/>
  <c r="BH151" i="7"/>
  <c r="BG151" i="7"/>
  <c r="BF151" i="7"/>
  <c r="T151" i="7"/>
  <c r="R151" i="7"/>
  <c r="P151" i="7"/>
  <c r="BI150" i="7"/>
  <c r="BH150" i="7"/>
  <c r="BG150" i="7"/>
  <c r="BF150" i="7"/>
  <c r="T150" i="7"/>
  <c r="R150" i="7"/>
  <c r="P150" i="7"/>
  <c r="BI149" i="7"/>
  <c r="BH149" i="7"/>
  <c r="BG149" i="7"/>
  <c r="BF149" i="7"/>
  <c r="T149" i="7"/>
  <c r="R149" i="7"/>
  <c r="P149" i="7"/>
  <c r="BI148" i="7"/>
  <c r="BH148" i="7"/>
  <c r="BG148" i="7"/>
  <c r="BF148" i="7"/>
  <c r="T148" i="7"/>
  <c r="R148" i="7"/>
  <c r="P148" i="7"/>
  <c r="BI147" i="7"/>
  <c r="BH147" i="7"/>
  <c r="BG147" i="7"/>
  <c r="BF147" i="7"/>
  <c r="T147" i="7"/>
  <c r="R147" i="7"/>
  <c r="P147" i="7"/>
  <c r="BI146" i="7"/>
  <c r="BH146" i="7"/>
  <c r="BG146" i="7"/>
  <c r="BF146" i="7"/>
  <c r="T146" i="7"/>
  <c r="R146" i="7"/>
  <c r="P146" i="7"/>
  <c r="BI145" i="7"/>
  <c r="BH145" i="7"/>
  <c r="BG145" i="7"/>
  <c r="BF145" i="7"/>
  <c r="T145" i="7"/>
  <c r="R145" i="7"/>
  <c r="P145" i="7"/>
  <c r="BI144" i="7"/>
  <c r="BH144" i="7"/>
  <c r="BG144" i="7"/>
  <c r="BF144" i="7"/>
  <c r="T144" i="7"/>
  <c r="R144" i="7"/>
  <c r="P144" i="7"/>
  <c r="BI142" i="7"/>
  <c r="BH142" i="7"/>
  <c r="BG142" i="7"/>
  <c r="BF142" i="7"/>
  <c r="T142" i="7"/>
  <c r="R142" i="7"/>
  <c r="P142" i="7"/>
  <c r="BI141" i="7"/>
  <c r="BH141" i="7"/>
  <c r="BG141" i="7"/>
  <c r="BF141" i="7"/>
  <c r="T141" i="7"/>
  <c r="R141" i="7"/>
  <c r="P141" i="7"/>
  <c r="BI140" i="7"/>
  <c r="BH140" i="7"/>
  <c r="BG140" i="7"/>
  <c r="BF140" i="7"/>
  <c r="T140" i="7"/>
  <c r="R140" i="7"/>
  <c r="P140" i="7"/>
  <c r="BI139" i="7"/>
  <c r="BH139" i="7"/>
  <c r="BG139" i="7"/>
  <c r="BF139" i="7"/>
  <c r="T139" i="7"/>
  <c r="R139" i="7"/>
  <c r="P139" i="7"/>
  <c r="BI138" i="7"/>
  <c r="BH138" i="7"/>
  <c r="BG138" i="7"/>
  <c r="BF138" i="7"/>
  <c r="T138" i="7"/>
  <c r="R138" i="7"/>
  <c r="P138" i="7"/>
  <c r="BI137" i="7"/>
  <c r="BH137" i="7"/>
  <c r="BG137" i="7"/>
  <c r="BF137" i="7"/>
  <c r="T137" i="7"/>
  <c r="R137" i="7"/>
  <c r="P137" i="7"/>
  <c r="BI136" i="7"/>
  <c r="BH136" i="7"/>
  <c r="BG136" i="7"/>
  <c r="BF136" i="7"/>
  <c r="T136" i="7"/>
  <c r="R136" i="7"/>
  <c r="P136" i="7"/>
  <c r="BI135" i="7"/>
  <c r="BH135" i="7"/>
  <c r="BG135" i="7"/>
  <c r="BF135" i="7"/>
  <c r="T135" i="7"/>
  <c r="R135" i="7"/>
  <c r="P135" i="7"/>
  <c r="BI134" i="7"/>
  <c r="BH134" i="7"/>
  <c r="BG134" i="7"/>
  <c r="BF134" i="7"/>
  <c r="T134" i="7"/>
  <c r="R134" i="7"/>
  <c r="P134" i="7"/>
  <c r="BI131" i="7"/>
  <c r="BH131" i="7"/>
  <c r="BG131" i="7"/>
  <c r="BF131" i="7"/>
  <c r="T131" i="7"/>
  <c r="R131" i="7"/>
  <c r="P131" i="7"/>
  <c r="BI130" i="7"/>
  <c r="BH130" i="7"/>
  <c r="BG130" i="7"/>
  <c r="BF130" i="7"/>
  <c r="T130" i="7"/>
  <c r="R130" i="7"/>
  <c r="P130" i="7"/>
  <c r="J124" i="7"/>
  <c r="J123" i="7"/>
  <c r="F123" i="7"/>
  <c r="F121" i="7"/>
  <c r="E119" i="7"/>
  <c r="J94" i="7"/>
  <c r="J93" i="7"/>
  <c r="F93" i="7"/>
  <c r="F91" i="7"/>
  <c r="E89" i="7"/>
  <c r="J20" i="7"/>
  <c r="E20" i="7"/>
  <c r="F94" i="7" s="1"/>
  <c r="J19" i="7"/>
  <c r="J14" i="7"/>
  <c r="J121" i="7" s="1"/>
  <c r="E7" i="7"/>
  <c r="E115" i="7" s="1"/>
  <c r="J130" i="6"/>
  <c r="J100" i="6" s="1"/>
  <c r="J39" i="6"/>
  <c r="J38" i="6"/>
  <c r="AY99" i="1"/>
  <c r="J37" i="6"/>
  <c r="AX99" i="1"/>
  <c r="BI148" i="6"/>
  <c r="BH148" i="6"/>
  <c r="BG148" i="6"/>
  <c r="BF148" i="6"/>
  <c r="T148" i="6"/>
  <c r="T147" i="6"/>
  <c r="R148" i="6"/>
  <c r="R147" i="6"/>
  <c r="P148" i="6"/>
  <c r="P147" i="6"/>
  <c r="BI146" i="6"/>
  <c r="BH146" i="6"/>
  <c r="BG146" i="6"/>
  <c r="BF146" i="6"/>
  <c r="T146" i="6"/>
  <c r="T145" i="6"/>
  <c r="T144" i="6" s="1"/>
  <c r="R146" i="6"/>
  <c r="R145" i="6"/>
  <c r="R144" i="6" s="1"/>
  <c r="P146" i="6"/>
  <c r="P145" i="6"/>
  <c r="P144" i="6" s="1"/>
  <c r="BI143" i="6"/>
  <c r="BH143" i="6"/>
  <c r="BG143" i="6"/>
  <c r="BF143" i="6"/>
  <c r="T143" i="6"/>
  <c r="R143" i="6"/>
  <c r="P143" i="6"/>
  <c r="BI142" i="6"/>
  <c r="BH142" i="6"/>
  <c r="BG142" i="6"/>
  <c r="BF142" i="6"/>
  <c r="T142" i="6"/>
  <c r="R142" i="6"/>
  <c r="P142" i="6"/>
  <c r="BI141" i="6"/>
  <c r="BH141" i="6"/>
  <c r="BG141" i="6"/>
  <c r="BF141" i="6"/>
  <c r="T141" i="6"/>
  <c r="R141" i="6"/>
  <c r="P141" i="6"/>
  <c r="BI140" i="6"/>
  <c r="BH140" i="6"/>
  <c r="BG140" i="6"/>
  <c r="BF140" i="6"/>
  <c r="T140" i="6"/>
  <c r="R140" i="6"/>
  <c r="P140" i="6"/>
  <c r="BI139" i="6"/>
  <c r="BH139" i="6"/>
  <c r="BG139" i="6"/>
  <c r="BF139" i="6"/>
  <c r="T139" i="6"/>
  <c r="R139" i="6"/>
  <c r="P139" i="6"/>
  <c r="BI138" i="6"/>
  <c r="BH138" i="6"/>
  <c r="BG138" i="6"/>
  <c r="BF138" i="6"/>
  <c r="T138" i="6"/>
  <c r="R138" i="6"/>
  <c r="P138" i="6"/>
  <c r="BI137" i="6"/>
  <c r="BH137" i="6"/>
  <c r="BG137" i="6"/>
  <c r="BF137" i="6"/>
  <c r="T137" i="6"/>
  <c r="R137" i="6"/>
  <c r="P137" i="6"/>
  <c r="BI136" i="6"/>
  <c r="BH136" i="6"/>
  <c r="BG136" i="6"/>
  <c r="BF136" i="6"/>
  <c r="T136" i="6"/>
  <c r="R136" i="6"/>
  <c r="P136" i="6"/>
  <c r="BI135" i="6"/>
  <c r="BH135" i="6"/>
  <c r="BG135" i="6"/>
  <c r="BF135" i="6"/>
  <c r="T135" i="6"/>
  <c r="R135" i="6"/>
  <c r="P135" i="6"/>
  <c r="BI134" i="6"/>
  <c r="BH134" i="6"/>
  <c r="BG134" i="6"/>
  <c r="BF134" i="6"/>
  <c r="T134" i="6"/>
  <c r="R134" i="6"/>
  <c r="P134" i="6"/>
  <c r="BI133" i="6"/>
  <c r="BH133" i="6"/>
  <c r="BG133" i="6"/>
  <c r="BF133" i="6"/>
  <c r="T133" i="6"/>
  <c r="R133" i="6"/>
  <c r="P133" i="6"/>
  <c r="BI129" i="6"/>
  <c r="BH129" i="6"/>
  <c r="BG129" i="6"/>
  <c r="BF129" i="6"/>
  <c r="T129" i="6"/>
  <c r="T128" i="6"/>
  <c r="R129" i="6"/>
  <c r="R128" i="6" s="1"/>
  <c r="P129" i="6"/>
  <c r="P128" i="6" s="1"/>
  <c r="J124" i="6"/>
  <c r="J123" i="6"/>
  <c r="F123" i="6"/>
  <c r="F121" i="6"/>
  <c r="E119" i="6"/>
  <c r="J94" i="6"/>
  <c r="J93" i="6"/>
  <c r="F93" i="6"/>
  <c r="F91" i="6"/>
  <c r="E89" i="6"/>
  <c r="J20" i="6"/>
  <c r="E20" i="6"/>
  <c r="F124" i="6" s="1"/>
  <c r="J19" i="6"/>
  <c r="J14" i="6"/>
  <c r="J91" i="6" s="1"/>
  <c r="E7" i="6"/>
  <c r="E115" i="6" s="1"/>
  <c r="J39" i="5"/>
  <c r="J38" i="5"/>
  <c r="AY97" i="1" s="1"/>
  <c r="J37" i="5"/>
  <c r="AX97" i="1"/>
  <c r="BI252" i="5"/>
  <c r="BH252" i="5"/>
  <c r="BG252" i="5"/>
  <c r="BF252" i="5"/>
  <c r="T252" i="5"/>
  <c r="R252" i="5"/>
  <c r="P252" i="5"/>
  <c r="BI251" i="5"/>
  <c r="BH251" i="5"/>
  <c r="BG251" i="5"/>
  <c r="BF251" i="5"/>
  <c r="T251" i="5"/>
  <c r="R251" i="5"/>
  <c r="P251" i="5"/>
  <c r="BI250" i="5"/>
  <c r="BH250" i="5"/>
  <c r="BG250" i="5"/>
  <c r="BF250" i="5"/>
  <c r="T250" i="5"/>
  <c r="R250" i="5"/>
  <c r="P250" i="5"/>
  <c r="BI249" i="5"/>
  <c r="BH249" i="5"/>
  <c r="BG249" i="5"/>
  <c r="BF249" i="5"/>
  <c r="T249" i="5"/>
  <c r="R249" i="5"/>
  <c r="P249" i="5"/>
  <c r="BI247" i="5"/>
  <c r="BH247" i="5"/>
  <c r="BG247" i="5"/>
  <c r="BF247" i="5"/>
  <c r="T247" i="5"/>
  <c r="R247" i="5"/>
  <c r="P247" i="5"/>
  <c r="BI223" i="5"/>
  <c r="BH223" i="5"/>
  <c r="BG223" i="5"/>
  <c r="BF223" i="5"/>
  <c r="T223" i="5"/>
  <c r="R223" i="5"/>
  <c r="P223" i="5"/>
  <c r="BI220" i="5"/>
  <c r="BH220" i="5"/>
  <c r="BG220" i="5"/>
  <c r="BF220" i="5"/>
  <c r="T220" i="5"/>
  <c r="R220" i="5"/>
  <c r="P220" i="5"/>
  <c r="BI219" i="5"/>
  <c r="BH219" i="5"/>
  <c r="BG219" i="5"/>
  <c r="BF219" i="5"/>
  <c r="T219" i="5"/>
  <c r="R219" i="5"/>
  <c r="P219" i="5"/>
  <c r="BI215" i="5"/>
  <c r="BH215" i="5"/>
  <c r="BG215" i="5"/>
  <c r="BF215" i="5"/>
  <c r="T215" i="5"/>
  <c r="R215" i="5"/>
  <c r="P215" i="5"/>
  <c r="BI214" i="5"/>
  <c r="BH214" i="5"/>
  <c r="BG214" i="5"/>
  <c r="BF214" i="5"/>
  <c r="T214" i="5"/>
  <c r="R214" i="5"/>
  <c r="P214" i="5"/>
  <c r="BI212" i="5"/>
  <c r="BH212" i="5"/>
  <c r="BG212" i="5"/>
  <c r="BF212" i="5"/>
  <c r="T212" i="5"/>
  <c r="R212" i="5"/>
  <c r="P212" i="5"/>
  <c r="BI211" i="5"/>
  <c r="BH211" i="5"/>
  <c r="BG211" i="5"/>
  <c r="BF211" i="5"/>
  <c r="T211" i="5"/>
  <c r="R211" i="5"/>
  <c r="P211" i="5"/>
  <c r="BI207" i="5"/>
  <c r="BH207" i="5"/>
  <c r="BG207" i="5"/>
  <c r="BF207" i="5"/>
  <c r="T207" i="5"/>
  <c r="R207" i="5"/>
  <c r="P207" i="5"/>
  <c r="BI205" i="5"/>
  <c r="BH205" i="5"/>
  <c r="BG205" i="5"/>
  <c r="BF205" i="5"/>
  <c r="T205" i="5"/>
  <c r="R205" i="5"/>
  <c r="P205" i="5"/>
  <c r="BI204" i="5"/>
  <c r="BH204" i="5"/>
  <c r="BG204" i="5"/>
  <c r="BF204" i="5"/>
  <c r="T204" i="5"/>
  <c r="R204" i="5"/>
  <c r="P204" i="5"/>
  <c r="BI201" i="5"/>
  <c r="BH201" i="5"/>
  <c r="BG201" i="5"/>
  <c r="BF201" i="5"/>
  <c r="T201" i="5"/>
  <c r="R201" i="5"/>
  <c r="P201" i="5"/>
  <c r="BI200" i="5"/>
  <c r="BH200" i="5"/>
  <c r="BG200" i="5"/>
  <c r="BF200" i="5"/>
  <c r="T200" i="5"/>
  <c r="R200" i="5"/>
  <c r="P200" i="5"/>
  <c r="BI198" i="5"/>
  <c r="BH198" i="5"/>
  <c r="BG198" i="5"/>
  <c r="BF198" i="5"/>
  <c r="T198" i="5"/>
  <c r="R198" i="5"/>
  <c r="P198" i="5"/>
  <c r="BI196" i="5"/>
  <c r="BH196" i="5"/>
  <c r="BG196" i="5"/>
  <c r="BF196" i="5"/>
  <c r="T196" i="5"/>
  <c r="R196" i="5"/>
  <c r="P196" i="5"/>
  <c r="BI195" i="5"/>
  <c r="BH195" i="5"/>
  <c r="BG195" i="5"/>
  <c r="BF195" i="5"/>
  <c r="T195" i="5"/>
  <c r="R195" i="5"/>
  <c r="P195" i="5"/>
  <c r="BI193" i="5"/>
  <c r="BH193" i="5"/>
  <c r="BG193" i="5"/>
  <c r="BF193" i="5"/>
  <c r="T193" i="5"/>
  <c r="R193" i="5"/>
  <c r="P193" i="5"/>
  <c r="BI192" i="5"/>
  <c r="BH192" i="5"/>
  <c r="BG192" i="5"/>
  <c r="BF192" i="5"/>
  <c r="T192" i="5"/>
  <c r="R192" i="5"/>
  <c r="P192" i="5"/>
  <c r="BI190" i="5"/>
  <c r="BH190" i="5"/>
  <c r="BG190" i="5"/>
  <c r="BF190" i="5"/>
  <c r="T190" i="5"/>
  <c r="R190" i="5"/>
  <c r="P190" i="5"/>
  <c r="BI184" i="5"/>
  <c r="BH184" i="5"/>
  <c r="BG184" i="5"/>
  <c r="BF184" i="5"/>
  <c r="T184" i="5"/>
  <c r="R184" i="5"/>
  <c r="P184" i="5"/>
  <c r="BI183" i="5"/>
  <c r="BH183" i="5"/>
  <c r="BG183" i="5"/>
  <c r="BF183" i="5"/>
  <c r="T183" i="5"/>
  <c r="R183" i="5"/>
  <c r="P183" i="5"/>
  <c r="BI179" i="5"/>
  <c r="BH179" i="5"/>
  <c r="BG179" i="5"/>
  <c r="BF179" i="5"/>
  <c r="T179" i="5"/>
  <c r="R179" i="5"/>
  <c r="P179" i="5"/>
  <c r="BI177" i="5"/>
  <c r="BH177" i="5"/>
  <c r="BG177" i="5"/>
  <c r="BF177" i="5"/>
  <c r="T177" i="5"/>
  <c r="R177" i="5"/>
  <c r="P177" i="5"/>
  <c r="BI173" i="5"/>
  <c r="BH173" i="5"/>
  <c r="BG173" i="5"/>
  <c r="BF173" i="5"/>
  <c r="T173" i="5"/>
  <c r="R173" i="5"/>
  <c r="P173" i="5"/>
  <c r="BI169" i="5"/>
  <c r="BH169" i="5"/>
  <c r="BG169" i="5"/>
  <c r="BF169" i="5"/>
  <c r="T169" i="5"/>
  <c r="R169" i="5"/>
  <c r="P169" i="5"/>
  <c r="BI166" i="5"/>
  <c r="BH166" i="5"/>
  <c r="BG166" i="5"/>
  <c r="BF166" i="5"/>
  <c r="T166" i="5"/>
  <c r="R166" i="5"/>
  <c r="P166" i="5"/>
  <c r="BI165" i="5"/>
  <c r="BH165" i="5"/>
  <c r="BG165" i="5"/>
  <c r="BF165" i="5"/>
  <c r="T165" i="5"/>
  <c r="R165" i="5"/>
  <c r="P165" i="5"/>
  <c r="BI164" i="5"/>
  <c r="BH164" i="5"/>
  <c r="BG164" i="5"/>
  <c r="BF164" i="5"/>
  <c r="T164" i="5"/>
  <c r="R164" i="5"/>
  <c r="P164" i="5"/>
  <c r="BI161" i="5"/>
  <c r="BH161" i="5"/>
  <c r="BG161" i="5"/>
  <c r="BF161" i="5"/>
  <c r="T161" i="5"/>
  <c r="R161" i="5"/>
  <c r="P161" i="5"/>
  <c r="BI157" i="5"/>
  <c r="BH157" i="5"/>
  <c r="BG157" i="5"/>
  <c r="BF157" i="5"/>
  <c r="T157" i="5"/>
  <c r="R157" i="5"/>
  <c r="P157" i="5"/>
  <c r="BI153" i="5"/>
  <c r="BH153" i="5"/>
  <c r="BG153" i="5"/>
  <c r="BF153" i="5"/>
  <c r="T153" i="5"/>
  <c r="R153" i="5"/>
  <c r="P153" i="5"/>
  <c r="BI149" i="5"/>
  <c r="BH149" i="5"/>
  <c r="BG149" i="5"/>
  <c r="BF149" i="5"/>
  <c r="T149" i="5"/>
  <c r="R149" i="5"/>
  <c r="P149" i="5"/>
  <c r="BI145" i="5"/>
  <c r="BH145" i="5"/>
  <c r="BG145" i="5"/>
  <c r="BF145" i="5"/>
  <c r="T145" i="5"/>
  <c r="R145" i="5"/>
  <c r="P145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J130" i="5"/>
  <c r="J129" i="5"/>
  <c r="F129" i="5"/>
  <c r="F127" i="5"/>
  <c r="E125" i="5"/>
  <c r="J94" i="5"/>
  <c r="J93" i="5"/>
  <c r="F93" i="5"/>
  <c r="F91" i="5"/>
  <c r="E89" i="5"/>
  <c r="J20" i="5"/>
  <c r="E20" i="5"/>
  <c r="F130" i="5" s="1"/>
  <c r="J19" i="5"/>
  <c r="J14" i="5"/>
  <c r="J127" i="5" s="1"/>
  <c r="E7" i="5"/>
  <c r="E121" i="5" s="1"/>
  <c r="J39" i="4"/>
  <c r="J38" i="4"/>
  <c r="AY96" i="1" s="1"/>
  <c r="J37" i="4"/>
  <c r="AX96" i="1"/>
  <c r="BI275" i="4"/>
  <c r="BH275" i="4"/>
  <c r="BG275" i="4"/>
  <c r="BF275" i="4"/>
  <c r="T275" i="4"/>
  <c r="T274" i="4" s="1"/>
  <c r="R275" i="4"/>
  <c r="R274" i="4"/>
  <c r="P275" i="4"/>
  <c r="P274" i="4" s="1"/>
  <c r="BI271" i="4"/>
  <c r="BH271" i="4"/>
  <c r="BG271" i="4"/>
  <c r="BF271" i="4"/>
  <c r="T271" i="4"/>
  <c r="R271" i="4"/>
  <c r="P271" i="4"/>
  <c r="BI268" i="4"/>
  <c r="BH268" i="4"/>
  <c r="BG268" i="4"/>
  <c r="BF268" i="4"/>
  <c r="T268" i="4"/>
  <c r="R268" i="4"/>
  <c r="P268" i="4"/>
  <c r="BI266" i="4"/>
  <c r="BH266" i="4"/>
  <c r="BG266" i="4"/>
  <c r="BF266" i="4"/>
  <c r="T266" i="4"/>
  <c r="R266" i="4"/>
  <c r="P266" i="4"/>
  <c r="BI262" i="4"/>
  <c r="BH262" i="4"/>
  <c r="BG262" i="4"/>
  <c r="BF262" i="4"/>
  <c r="T262" i="4"/>
  <c r="R262" i="4"/>
  <c r="P262" i="4"/>
  <c r="BI258" i="4"/>
  <c r="BH258" i="4"/>
  <c r="BG258" i="4"/>
  <c r="BF258" i="4"/>
  <c r="T258" i="4"/>
  <c r="R258" i="4"/>
  <c r="P258" i="4"/>
  <c r="BI255" i="4"/>
  <c r="BH255" i="4"/>
  <c r="BG255" i="4"/>
  <c r="BF255" i="4"/>
  <c r="T255" i="4"/>
  <c r="R255" i="4"/>
  <c r="P255" i="4"/>
  <c r="BI251" i="4"/>
  <c r="BH251" i="4"/>
  <c r="BG251" i="4"/>
  <c r="BF251" i="4"/>
  <c r="T251" i="4"/>
  <c r="R251" i="4"/>
  <c r="P251" i="4"/>
  <c r="BI249" i="4"/>
  <c r="BH249" i="4"/>
  <c r="BG249" i="4"/>
  <c r="BF249" i="4"/>
  <c r="T249" i="4"/>
  <c r="R249" i="4"/>
  <c r="P249" i="4"/>
  <c r="BI248" i="4"/>
  <c r="BH248" i="4"/>
  <c r="BG248" i="4"/>
  <c r="BF248" i="4"/>
  <c r="T248" i="4"/>
  <c r="R248" i="4"/>
  <c r="P248" i="4"/>
  <c r="BI245" i="4"/>
  <c r="BH245" i="4"/>
  <c r="BG245" i="4"/>
  <c r="BF245" i="4"/>
  <c r="T245" i="4"/>
  <c r="R245" i="4"/>
  <c r="P245" i="4"/>
  <c r="BI241" i="4"/>
  <c r="BH241" i="4"/>
  <c r="BG241" i="4"/>
  <c r="BF241" i="4"/>
  <c r="T241" i="4"/>
  <c r="R241" i="4"/>
  <c r="P241" i="4"/>
  <c r="BI237" i="4"/>
  <c r="BH237" i="4"/>
  <c r="BG237" i="4"/>
  <c r="BF237" i="4"/>
  <c r="T237" i="4"/>
  <c r="R237" i="4"/>
  <c r="P237" i="4"/>
  <c r="BI234" i="4"/>
  <c r="BH234" i="4"/>
  <c r="BG234" i="4"/>
  <c r="BF234" i="4"/>
  <c r="T234" i="4"/>
  <c r="R234" i="4"/>
  <c r="P234" i="4"/>
  <c r="BI231" i="4"/>
  <c r="BH231" i="4"/>
  <c r="BG231" i="4"/>
  <c r="BF231" i="4"/>
  <c r="T231" i="4"/>
  <c r="R231" i="4"/>
  <c r="P231" i="4"/>
  <c r="BI228" i="4"/>
  <c r="BH228" i="4"/>
  <c r="BG228" i="4"/>
  <c r="BF228" i="4"/>
  <c r="T228" i="4"/>
  <c r="R228" i="4"/>
  <c r="P228" i="4"/>
  <c r="BI215" i="4"/>
  <c r="BH215" i="4"/>
  <c r="BG215" i="4"/>
  <c r="BF215" i="4"/>
  <c r="T215" i="4"/>
  <c r="T214" i="4" s="1"/>
  <c r="R215" i="4"/>
  <c r="R214" i="4"/>
  <c r="P215" i="4"/>
  <c r="P214" i="4"/>
  <c r="BI212" i="4"/>
  <c r="BH212" i="4"/>
  <c r="BG212" i="4"/>
  <c r="BF212" i="4"/>
  <c r="T212" i="4"/>
  <c r="R212" i="4"/>
  <c r="P212" i="4"/>
  <c r="BI211" i="4"/>
  <c r="BH211" i="4"/>
  <c r="BG211" i="4"/>
  <c r="BF211" i="4"/>
  <c r="T211" i="4"/>
  <c r="R211" i="4"/>
  <c r="P211" i="4"/>
  <c r="BI209" i="4"/>
  <c r="BH209" i="4"/>
  <c r="BG209" i="4"/>
  <c r="BF209" i="4"/>
  <c r="T209" i="4"/>
  <c r="R209" i="4"/>
  <c r="P209" i="4"/>
  <c r="BI207" i="4"/>
  <c r="BH207" i="4"/>
  <c r="BG207" i="4"/>
  <c r="BF207" i="4"/>
  <c r="T207" i="4"/>
  <c r="R207" i="4"/>
  <c r="P207" i="4"/>
  <c r="BI206" i="4"/>
  <c r="BH206" i="4"/>
  <c r="BG206" i="4"/>
  <c r="BF206" i="4"/>
  <c r="T206" i="4"/>
  <c r="R206" i="4"/>
  <c r="P206" i="4"/>
  <c r="BI204" i="4"/>
  <c r="BH204" i="4"/>
  <c r="BG204" i="4"/>
  <c r="BF204" i="4"/>
  <c r="T204" i="4"/>
  <c r="R204" i="4"/>
  <c r="P204" i="4"/>
  <c r="BI203" i="4"/>
  <c r="BH203" i="4"/>
  <c r="BG203" i="4"/>
  <c r="BF203" i="4"/>
  <c r="T203" i="4"/>
  <c r="R203" i="4"/>
  <c r="P203" i="4"/>
  <c r="BI198" i="4"/>
  <c r="BH198" i="4"/>
  <c r="BG198" i="4"/>
  <c r="BF198" i="4"/>
  <c r="T198" i="4"/>
  <c r="R198" i="4"/>
  <c r="P198" i="4"/>
  <c r="BI195" i="4"/>
  <c r="BH195" i="4"/>
  <c r="BG195" i="4"/>
  <c r="BF195" i="4"/>
  <c r="T195" i="4"/>
  <c r="R195" i="4"/>
  <c r="P195" i="4"/>
  <c r="BI192" i="4"/>
  <c r="BH192" i="4"/>
  <c r="BG192" i="4"/>
  <c r="BF192" i="4"/>
  <c r="T192" i="4"/>
  <c r="R192" i="4"/>
  <c r="P192" i="4"/>
  <c r="BI189" i="4"/>
  <c r="BH189" i="4"/>
  <c r="BG189" i="4"/>
  <c r="BF189" i="4"/>
  <c r="T189" i="4"/>
  <c r="R189" i="4"/>
  <c r="P189" i="4"/>
  <c r="BI187" i="4"/>
  <c r="BH187" i="4"/>
  <c r="BG187" i="4"/>
  <c r="BF187" i="4"/>
  <c r="T187" i="4"/>
  <c r="R187" i="4"/>
  <c r="P187" i="4"/>
  <c r="BI184" i="4"/>
  <c r="BH184" i="4"/>
  <c r="BG184" i="4"/>
  <c r="BF184" i="4"/>
  <c r="T184" i="4"/>
  <c r="R184" i="4"/>
  <c r="P184" i="4"/>
  <c r="BI181" i="4"/>
  <c r="BH181" i="4"/>
  <c r="BG181" i="4"/>
  <c r="BF181" i="4"/>
  <c r="T181" i="4"/>
  <c r="R181" i="4"/>
  <c r="P181" i="4"/>
  <c r="BI177" i="4"/>
  <c r="BH177" i="4"/>
  <c r="BG177" i="4"/>
  <c r="BF177" i="4"/>
  <c r="T177" i="4"/>
  <c r="R177" i="4"/>
  <c r="P177" i="4"/>
  <c r="BI174" i="4"/>
  <c r="BH174" i="4"/>
  <c r="BG174" i="4"/>
  <c r="BF174" i="4"/>
  <c r="T174" i="4"/>
  <c r="R174" i="4"/>
  <c r="P174" i="4"/>
  <c r="BI170" i="4"/>
  <c r="BH170" i="4"/>
  <c r="BG170" i="4"/>
  <c r="BF170" i="4"/>
  <c r="T170" i="4"/>
  <c r="R170" i="4"/>
  <c r="P170" i="4"/>
  <c r="BI167" i="4"/>
  <c r="BH167" i="4"/>
  <c r="BG167" i="4"/>
  <c r="BF167" i="4"/>
  <c r="T167" i="4"/>
  <c r="R167" i="4"/>
  <c r="P167" i="4"/>
  <c r="BI163" i="4"/>
  <c r="BH163" i="4"/>
  <c r="BG163" i="4"/>
  <c r="BF163" i="4"/>
  <c r="T163" i="4"/>
  <c r="R163" i="4"/>
  <c r="P163" i="4"/>
  <c r="BI155" i="4"/>
  <c r="BH155" i="4"/>
  <c r="BG155" i="4"/>
  <c r="BF155" i="4"/>
  <c r="T155" i="4"/>
  <c r="R155" i="4"/>
  <c r="P155" i="4"/>
  <c r="BI151" i="4"/>
  <c r="BH151" i="4"/>
  <c r="BG151" i="4"/>
  <c r="BF151" i="4"/>
  <c r="T151" i="4"/>
  <c r="R151" i="4"/>
  <c r="P151" i="4"/>
  <c r="BI144" i="4"/>
  <c r="BH144" i="4"/>
  <c r="BG144" i="4"/>
  <c r="BF144" i="4"/>
  <c r="T144" i="4"/>
  <c r="R144" i="4"/>
  <c r="P144" i="4"/>
  <c r="BI140" i="4"/>
  <c r="BH140" i="4"/>
  <c r="BG140" i="4"/>
  <c r="BF140" i="4"/>
  <c r="T140" i="4"/>
  <c r="R140" i="4"/>
  <c r="P140" i="4"/>
  <c r="BI133" i="4"/>
  <c r="BH133" i="4"/>
  <c r="BG133" i="4"/>
  <c r="BF133" i="4"/>
  <c r="T133" i="4"/>
  <c r="R133" i="4"/>
  <c r="P133" i="4"/>
  <c r="J127" i="4"/>
  <c r="J126" i="4"/>
  <c r="F126" i="4"/>
  <c r="F124" i="4"/>
  <c r="E122" i="4"/>
  <c r="J94" i="4"/>
  <c r="J93" i="4"/>
  <c r="F93" i="4"/>
  <c r="F91" i="4"/>
  <c r="E89" i="4"/>
  <c r="J20" i="4"/>
  <c r="E20" i="4"/>
  <c r="F127" i="4" s="1"/>
  <c r="J19" i="4"/>
  <c r="J14" i="4"/>
  <c r="J91" i="4"/>
  <c r="E7" i="4"/>
  <c r="E118" i="4" s="1"/>
  <c r="L90" i="1"/>
  <c r="AM90" i="1"/>
  <c r="AM89" i="1"/>
  <c r="L89" i="1"/>
  <c r="AM87" i="1"/>
  <c r="L87" i="1"/>
  <c r="L85" i="1"/>
  <c r="L84" i="1"/>
  <c r="J206" i="4"/>
  <c r="J266" i="4"/>
  <c r="BK228" i="4"/>
  <c r="J228" i="4"/>
  <c r="BK237" i="4"/>
  <c r="BK167" i="4"/>
  <c r="J144" i="4"/>
  <c r="BK140" i="4"/>
  <c r="BK206" i="4"/>
  <c r="J184" i="4"/>
  <c r="BK258" i="4"/>
  <c r="J192" i="4"/>
  <c r="BK241" i="4"/>
  <c r="J207" i="4"/>
  <c r="J170" i="4"/>
  <c r="J262" i="4"/>
  <c r="J212" i="4"/>
  <c r="J181" i="4"/>
  <c r="BK266" i="4"/>
  <c r="J271" i="4"/>
  <c r="BK133" i="4"/>
  <c r="J251" i="4"/>
  <c r="J209" i="4"/>
  <c r="BK151" i="4"/>
  <c r="J196" i="5"/>
  <c r="J223" i="5"/>
  <c r="BK250" i="5"/>
  <c r="J138" i="5"/>
  <c r="J184" i="5"/>
  <c r="J143" i="6"/>
  <c r="J140" i="6"/>
  <c r="J137" i="6"/>
  <c r="BK137" i="6"/>
  <c r="J153" i="7"/>
  <c r="BK135" i="7"/>
  <c r="J149" i="7"/>
  <c r="BK150" i="7"/>
  <c r="J138" i="7"/>
  <c r="BK142" i="7"/>
  <c r="J151" i="7"/>
  <c r="J139" i="7"/>
  <c r="J156" i="7"/>
  <c r="BK129" i="8"/>
  <c r="BK127" i="8"/>
  <c r="J195" i="5"/>
  <c r="J205" i="5"/>
  <c r="BK169" i="5"/>
  <c r="BK143" i="6"/>
  <c r="J139" i="6"/>
  <c r="BK129" i="6"/>
  <c r="BK157" i="7"/>
  <c r="BK137" i="7"/>
  <c r="J142" i="7"/>
  <c r="J154" i="7"/>
  <c r="BK134" i="7"/>
  <c r="BK135" i="8"/>
  <c r="BK133" i="8"/>
  <c r="BK184" i="4"/>
  <c r="BK271" i="4"/>
  <c r="BK262" i="4"/>
  <c r="BK245" i="4"/>
  <c r="BK212" i="4"/>
  <c r="J268" i="4"/>
  <c r="J177" i="4"/>
  <c r="BK234" i="4"/>
  <c r="J189" i="4"/>
  <c r="BK204" i="4"/>
  <c r="J198" i="5"/>
  <c r="J275" i="4"/>
  <c r="BK211" i="4"/>
  <c r="J245" i="4"/>
  <c r="J174" i="4"/>
  <c r="BK195" i="4"/>
  <c r="BK174" i="4"/>
  <c r="BK163" i="4"/>
  <c r="J163" i="4"/>
  <c r="J198" i="4"/>
  <c r="J249" i="4"/>
  <c r="BK187" i="4"/>
  <c r="BK231" i="4"/>
  <c r="J252" i="5"/>
  <c r="BK139" i="5"/>
  <c r="BK205" i="5"/>
  <c r="J164" i="5"/>
  <c r="J145" i="5"/>
  <c r="J146" i="6"/>
  <c r="BK134" i="6"/>
  <c r="J134" i="6"/>
  <c r="J155" i="7"/>
  <c r="J136" i="7"/>
  <c r="J148" i="7"/>
  <c r="BK144" i="7"/>
  <c r="J137" i="7"/>
  <c r="J145" i="7"/>
  <c r="BK130" i="7"/>
  <c r="J150" i="7"/>
  <c r="BK131" i="7"/>
  <c r="BK136" i="7"/>
  <c r="BK131" i="8"/>
  <c r="J129" i="8"/>
  <c r="J131" i="8"/>
  <c r="BK125" i="8"/>
  <c r="J125" i="8"/>
  <c r="AS95" i="1"/>
  <c r="AS98" i="1"/>
  <c r="BK268" i="4"/>
  <c r="J187" i="4"/>
  <c r="BK249" i="4"/>
  <c r="BK177" i="4"/>
  <c r="BK275" i="4"/>
  <c r="J211" i="4"/>
  <c r="BK251" i="4"/>
  <c r="J155" i="4"/>
  <c r="J140" i="4"/>
  <c r="BK155" i="4"/>
  <c r="J258" i="4"/>
  <c r="J203" i="4"/>
  <c r="BK181" i="4"/>
  <c r="BK207" i="4"/>
  <c r="J234" i="4"/>
  <c r="BK215" i="5"/>
  <c r="BK138" i="5"/>
  <c r="BK173" i="5"/>
  <c r="J190" i="5"/>
  <c r="J201" i="5"/>
  <c r="J207" i="5"/>
  <c r="BK139" i="6"/>
  <c r="J142" i="6"/>
  <c r="BK135" i="6"/>
  <c r="BK154" i="7"/>
  <c r="BK156" i="7"/>
  <c r="BK152" i="7"/>
  <c r="BK139" i="7"/>
  <c r="BK147" i="7"/>
  <c r="J231" i="4"/>
  <c r="J255" i="4"/>
  <c r="J167" i="4"/>
  <c r="J204" i="4"/>
  <c r="BK248" i="4"/>
  <c r="BK203" i="4"/>
  <c r="BK198" i="4"/>
  <c r="BK220" i="5"/>
  <c r="BK153" i="5"/>
  <c r="J165" i="5"/>
  <c r="BK136" i="5"/>
  <c r="BK140" i="5"/>
  <c r="BK142" i="6"/>
  <c r="J141" i="6"/>
  <c r="J135" i="6"/>
  <c r="BK161" i="7"/>
  <c r="J146" i="7"/>
  <c r="J140" i="7"/>
  <c r="BK149" i="7"/>
  <c r="J161" i="7"/>
  <c r="BK146" i="7"/>
  <c r="BK158" i="7"/>
  <c r="J131" i="7"/>
  <c r="J237" i="4"/>
  <c r="BK145" i="5"/>
  <c r="BK252" i="5"/>
  <c r="J247" i="5"/>
  <c r="J215" i="5"/>
  <c r="J204" i="5"/>
  <c r="BK198" i="5"/>
  <c r="BK190" i="5"/>
  <c r="BK157" i="5"/>
  <c r="J250" i="5"/>
  <c r="BK211" i="5"/>
  <c r="BK204" i="5"/>
  <c r="J192" i="5"/>
  <c r="BK166" i="5"/>
  <c r="J149" i="5"/>
  <c r="J177" i="5"/>
  <c r="BK164" i="5"/>
  <c r="J251" i="5"/>
  <c r="BK192" i="5"/>
  <c r="J169" i="5"/>
  <c r="BK165" i="5"/>
  <c r="J219" i="5"/>
  <c r="J212" i="5"/>
  <c r="BK223" i="5"/>
  <c r="BK196" i="5"/>
  <c r="BK137" i="5"/>
  <c r="J173" i="5"/>
  <c r="J148" i="6"/>
  <c r="BK148" i="6"/>
  <c r="J136" i="6"/>
  <c r="J129" i="6"/>
  <c r="BK151" i="7"/>
  <c r="BK153" i="7"/>
  <c r="J158" i="7"/>
  <c r="BK140" i="7"/>
  <c r="J130" i="7"/>
  <c r="BK155" i="7"/>
  <c r="BK138" i="7"/>
  <c r="BK148" i="7"/>
  <c r="J135" i="8"/>
  <c r="BK215" i="4"/>
  <c r="J151" i="4"/>
  <c r="BK170" i="4"/>
  <c r="BK255" i="4"/>
  <c r="J248" i="4"/>
  <c r="J195" i="4"/>
  <c r="J215" i="4"/>
  <c r="BK189" i="4"/>
  <c r="J241" i="4"/>
  <c r="J139" i="5"/>
  <c r="J136" i="5"/>
  <c r="BK212" i="5"/>
  <c r="BK251" i="5"/>
  <c r="J157" i="5"/>
  <c r="BK249" i="5"/>
  <c r="BK200" i="5"/>
  <c r="BK193" i="5"/>
  <c r="BK179" i="5"/>
  <c r="BK177" i="5"/>
  <c r="BK149" i="5"/>
  <c r="J220" i="5"/>
  <c r="BK219" i="5"/>
  <c r="BK201" i="5"/>
  <c r="BK184" i="5"/>
  <c r="BK183" i="5"/>
  <c r="BK161" i="5"/>
  <c r="J137" i="5"/>
  <c r="J183" i="5"/>
  <c r="J179" i="5"/>
  <c r="J166" i="5"/>
  <c r="J249" i="5"/>
  <c r="BK214" i="5"/>
  <c r="BK207" i="5"/>
  <c r="J200" i="5"/>
  <c r="J214" i="5"/>
  <c r="J153" i="5"/>
  <c r="BK146" i="6"/>
  <c r="BK141" i="6"/>
  <c r="J133" i="6"/>
  <c r="BK133" i="6"/>
  <c r="BK138" i="6"/>
  <c r="BK144" i="4"/>
  <c r="BK209" i="4"/>
  <c r="BK192" i="4"/>
  <c r="J133" i="4"/>
  <c r="BK247" i="5"/>
  <c r="J140" i="5"/>
  <c r="J211" i="5"/>
  <c r="BK195" i="5"/>
  <c r="J161" i="5"/>
  <c r="J193" i="5"/>
  <c r="BK140" i="6"/>
  <c r="J138" i="6"/>
  <c r="BK136" i="6"/>
  <c r="J134" i="7"/>
  <c r="J147" i="7"/>
  <c r="BK145" i="7"/>
  <c r="J141" i="7"/>
  <c r="J135" i="7"/>
  <c r="J144" i="7"/>
  <c r="J152" i="7"/>
  <c r="BK141" i="7"/>
  <c r="J157" i="7"/>
  <c r="J133" i="8"/>
  <c r="J127" i="8"/>
  <c r="J128" i="8"/>
  <c r="BK128" i="8"/>
  <c r="BK250" i="4" l="1"/>
  <c r="J250" i="4" s="1"/>
  <c r="J107" i="4" s="1"/>
  <c r="T132" i="4"/>
  <c r="BK227" i="4"/>
  <c r="J227" i="4" s="1"/>
  <c r="J106" i="4" s="1"/>
  <c r="P202" i="4"/>
  <c r="T250" i="4"/>
  <c r="T162" i="4"/>
  <c r="P250" i="4"/>
  <c r="P162" i="4"/>
  <c r="P131" i="4" s="1"/>
  <c r="P210" i="4"/>
  <c r="P227" i="4"/>
  <c r="P213" i="4" s="1"/>
  <c r="R162" i="4"/>
  <c r="R250" i="4"/>
  <c r="BK162" i="4"/>
  <c r="J162" i="4" s="1"/>
  <c r="J101" i="4" s="1"/>
  <c r="BK210" i="4"/>
  <c r="J210" i="4" s="1"/>
  <c r="J103" i="4" s="1"/>
  <c r="T227" i="4"/>
  <c r="T213" i="4"/>
  <c r="BK172" i="5"/>
  <c r="J172" i="5" s="1"/>
  <c r="J102" i="5" s="1"/>
  <c r="P213" i="5"/>
  <c r="P191" i="5"/>
  <c r="R132" i="4"/>
  <c r="P135" i="5"/>
  <c r="P172" i="5"/>
  <c r="R213" i="5"/>
  <c r="R144" i="5"/>
  <c r="BK144" i="5"/>
  <c r="BK191" i="5"/>
  <c r="J191" i="5" s="1"/>
  <c r="J103" i="5" s="1"/>
  <c r="T199" i="5"/>
  <c r="T203" i="5"/>
  <c r="BK213" i="5"/>
  <c r="J213" i="5" s="1"/>
  <c r="J108" i="5" s="1"/>
  <c r="BK248" i="5"/>
  <c r="J248" i="5" s="1"/>
  <c r="J111" i="5" s="1"/>
  <c r="T202" i="4"/>
  <c r="T210" i="4"/>
  <c r="R172" i="5"/>
  <c r="R199" i="5"/>
  <c r="R203" i="5"/>
  <c r="R202" i="5" s="1"/>
  <c r="T222" i="5"/>
  <c r="T221" i="5"/>
  <c r="P144" i="5"/>
  <c r="R191" i="5"/>
  <c r="BK203" i="5"/>
  <c r="J203" i="5" s="1"/>
  <c r="J106" i="5" s="1"/>
  <c r="R206" i="5"/>
  <c r="P222" i="5"/>
  <c r="P221" i="5"/>
  <c r="P248" i="5"/>
  <c r="T132" i="6"/>
  <c r="T131" i="6"/>
  <c r="T127" i="6"/>
  <c r="BK132" i="4"/>
  <c r="BK202" i="4"/>
  <c r="J202" i="4" s="1"/>
  <c r="J102" i="4" s="1"/>
  <c r="T144" i="5"/>
  <c r="BK199" i="5"/>
  <c r="J199" i="5"/>
  <c r="J104" i="5" s="1"/>
  <c r="BK206" i="5"/>
  <c r="J206" i="5" s="1"/>
  <c r="J107" i="5" s="1"/>
  <c r="R222" i="5"/>
  <c r="R221" i="5"/>
  <c r="R248" i="5"/>
  <c r="R132" i="6"/>
  <c r="R131" i="6"/>
  <c r="R127" i="6"/>
  <c r="BK129" i="7"/>
  <c r="J129" i="7" s="1"/>
  <c r="J100" i="7" s="1"/>
  <c r="T129" i="7"/>
  <c r="T128" i="7"/>
  <c r="BK133" i="7"/>
  <c r="J133" i="7" s="1"/>
  <c r="J102" i="7" s="1"/>
  <c r="T133" i="7"/>
  <c r="P143" i="7"/>
  <c r="P132" i="7" s="1"/>
  <c r="P126" i="8"/>
  <c r="P123" i="8"/>
  <c r="P122" i="8"/>
  <c r="AU101" i="1"/>
  <c r="R135" i="5"/>
  <c r="T135" i="5"/>
  <c r="T191" i="5"/>
  <c r="P206" i="5"/>
  <c r="BK222" i="5"/>
  <c r="J222" i="5" s="1"/>
  <c r="J110" i="5" s="1"/>
  <c r="T248" i="5"/>
  <c r="P132" i="6"/>
  <c r="P131" i="6"/>
  <c r="P127" i="6"/>
  <c r="AU99" i="1"/>
  <c r="R129" i="7"/>
  <c r="R128" i="7" s="1"/>
  <c r="P133" i="7"/>
  <c r="R133" i="7"/>
  <c r="R143" i="7"/>
  <c r="BK126" i="8"/>
  <c r="J126" i="8"/>
  <c r="J99" i="8" s="1"/>
  <c r="R126" i="8"/>
  <c r="R123" i="8" s="1"/>
  <c r="R122" i="8" s="1"/>
  <c r="P132" i="4"/>
  <c r="R202" i="4"/>
  <c r="R210" i="4"/>
  <c r="R227" i="4"/>
  <c r="R213" i="4" s="1"/>
  <c r="BK135" i="5"/>
  <c r="T172" i="5"/>
  <c r="P199" i="5"/>
  <c r="P203" i="5"/>
  <c r="P202" i="5" s="1"/>
  <c r="T206" i="5"/>
  <c r="T213" i="5"/>
  <c r="BK132" i="6"/>
  <c r="BK131" i="6" s="1"/>
  <c r="J131" i="6" s="1"/>
  <c r="J101" i="6" s="1"/>
  <c r="P129" i="7"/>
  <c r="P128" i="7" s="1"/>
  <c r="BK143" i="7"/>
  <c r="J143" i="7" s="1"/>
  <c r="J103" i="7" s="1"/>
  <c r="T143" i="7"/>
  <c r="T126" i="8"/>
  <c r="T123" i="8" s="1"/>
  <c r="T122" i="8" s="1"/>
  <c r="BK214" i="4"/>
  <c r="J214" i="4" s="1"/>
  <c r="J105" i="4" s="1"/>
  <c r="BK145" i="6"/>
  <c r="J145" i="6" s="1"/>
  <c r="J104" i="6" s="1"/>
  <c r="BK128" i="6"/>
  <c r="J128" i="6"/>
  <c r="J99" i="6"/>
  <c r="BK124" i="8"/>
  <c r="J124" i="8" s="1"/>
  <c r="J98" i="8" s="1"/>
  <c r="BK132" i="8"/>
  <c r="J132" i="8" s="1"/>
  <c r="J101" i="8" s="1"/>
  <c r="BK134" i="8"/>
  <c r="J134" i="8"/>
  <c r="J102" i="8" s="1"/>
  <c r="BK274" i="4"/>
  <c r="J274" i="4"/>
  <c r="J108" i="4" s="1"/>
  <c r="BK147" i="6"/>
  <c r="J147" i="6"/>
  <c r="J105" i="6" s="1"/>
  <c r="BK160" i="7"/>
  <c r="J160" i="7" s="1"/>
  <c r="J105" i="7" s="1"/>
  <c r="BK130" i="8"/>
  <c r="J130" i="8" s="1"/>
  <c r="J100" i="8" s="1"/>
  <c r="J89" i="8"/>
  <c r="F92" i="8"/>
  <c r="BE128" i="8"/>
  <c r="BE129" i="8"/>
  <c r="E112" i="8"/>
  <c r="BE133" i="8"/>
  <c r="BE135" i="8"/>
  <c r="BE125" i="8"/>
  <c r="BE127" i="8"/>
  <c r="BE131" i="8"/>
  <c r="E85" i="7"/>
  <c r="BE151" i="7"/>
  <c r="F124" i="7"/>
  <c r="BE148" i="7"/>
  <c r="BE149" i="7"/>
  <c r="BE153" i="7"/>
  <c r="BE137" i="7"/>
  <c r="BE140" i="7"/>
  <c r="BE145" i="7"/>
  <c r="BE154" i="7"/>
  <c r="BE131" i="7"/>
  <c r="BE135" i="7"/>
  <c r="BE134" i="7"/>
  <c r="BE136" i="7"/>
  <c r="BE157" i="7"/>
  <c r="BE130" i="7"/>
  <c r="BE138" i="7"/>
  <c r="BE139" i="7"/>
  <c r="BE144" i="7"/>
  <c r="BE146" i="7"/>
  <c r="BE155" i="7"/>
  <c r="BE158" i="7"/>
  <c r="J91" i="7"/>
  <c r="BE141" i="7"/>
  <c r="BE142" i="7"/>
  <c r="BE147" i="7"/>
  <c r="BE150" i="7"/>
  <c r="BE152" i="7"/>
  <c r="BE156" i="7"/>
  <c r="BE161" i="7"/>
  <c r="BE133" i="6"/>
  <c r="J135" i="5"/>
  <c r="J100" i="5" s="1"/>
  <c r="J121" i="6"/>
  <c r="BE142" i="6"/>
  <c r="F94" i="6"/>
  <c r="BE139" i="6"/>
  <c r="BE137" i="6"/>
  <c r="BE129" i="6"/>
  <c r="E85" i="6"/>
  <c r="BE135" i="6"/>
  <c r="BE140" i="6"/>
  <c r="BE148" i="6"/>
  <c r="BE141" i="6"/>
  <c r="BE138" i="6"/>
  <c r="BE143" i="6"/>
  <c r="BE134" i="6"/>
  <c r="BE136" i="6"/>
  <c r="BE146" i="6"/>
  <c r="F94" i="5"/>
  <c r="BE140" i="5"/>
  <c r="BE177" i="5"/>
  <c r="BE145" i="5"/>
  <c r="E85" i="5"/>
  <c r="BE139" i="5"/>
  <c r="BE179" i="5"/>
  <c r="BE183" i="5"/>
  <c r="BE192" i="5"/>
  <c r="BE195" i="5"/>
  <c r="BE211" i="5"/>
  <c r="J91" i="5"/>
  <c r="BE157" i="5"/>
  <c r="BE164" i="5"/>
  <c r="BE193" i="5"/>
  <c r="BE198" i="5"/>
  <c r="BE207" i="5"/>
  <c r="BE215" i="5"/>
  <c r="BE204" i="5"/>
  <c r="BE153" i="5"/>
  <c r="BE173" i="5"/>
  <c r="BE190" i="5"/>
  <c r="BE201" i="5"/>
  <c r="BE249" i="5"/>
  <c r="BE138" i="5"/>
  <c r="BE149" i="5"/>
  <c r="BE169" i="5"/>
  <c r="BE212" i="5"/>
  <c r="BE247" i="5"/>
  <c r="BE165" i="5"/>
  <c r="BE200" i="5"/>
  <c r="BE251" i="5"/>
  <c r="BE166" i="5"/>
  <c r="BE196" i="5"/>
  <c r="BE214" i="5"/>
  <c r="BE219" i="5"/>
  <c r="BE250" i="5"/>
  <c r="BE161" i="5"/>
  <c r="BE220" i="5"/>
  <c r="BE223" i="5"/>
  <c r="BE205" i="5"/>
  <c r="BE252" i="5"/>
  <c r="BE136" i="5"/>
  <c r="BE137" i="5"/>
  <c r="BE184" i="5"/>
  <c r="BE234" i="4"/>
  <c r="E85" i="4"/>
  <c r="J124" i="4"/>
  <c r="BE206" i="4"/>
  <c r="BE212" i="4"/>
  <c r="BE237" i="4"/>
  <c r="BE245" i="4"/>
  <c r="BE241" i="4"/>
  <c r="BE255" i="4"/>
  <c r="BE209" i="4"/>
  <c r="BE140" i="4"/>
  <c r="BE144" i="4"/>
  <c r="BE215" i="4"/>
  <c r="BE251" i="4"/>
  <c r="BE258" i="4"/>
  <c r="BE275" i="4"/>
  <c r="F94" i="4"/>
  <c r="BE177" i="4"/>
  <c r="BE262" i="4"/>
  <c r="BE271" i="4"/>
  <c r="BE163" i="4"/>
  <c r="BE174" i="4"/>
  <c r="BE184" i="4"/>
  <c r="BE189" i="4"/>
  <c r="BE192" i="4"/>
  <c r="BE167" i="4"/>
  <c r="BE170" i="4"/>
  <c r="BE195" i="4"/>
  <c r="BE198" i="4"/>
  <c r="BE133" i="4"/>
  <c r="BE207" i="4"/>
  <c r="BE151" i="4"/>
  <c r="BE187" i="4"/>
  <c r="BE203" i="4"/>
  <c r="BE204" i="4"/>
  <c r="BE211" i="4"/>
  <c r="BE231" i="4"/>
  <c r="BE268" i="4"/>
  <c r="BE155" i="4"/>
  <c r="BE181" i="4"/>
  <c r="BE248" i="4"/>
  <c r="BE228" i="4"/>
  <c r="BE249" i="4"/>
  <c r="BE266" i="4"/>
  <c r="F39" i="4"/>
  <c r="BD96" i="1" s="1"/>
  <c r="F36" i="8"/>
  <c r="BC101" i="1" s="1"/>
  <c r="J36" i="6"/>
  <c r="AW99" i="1" s="1"/>
  <c r="F37" i="7"/>
  <c r="BB100" i="1" s="1"/>
  <c r="F36" i="5"/>
  <c r="BA97" i="1" s="1"/>
  <c r="J34" i="8"/>
  <c r="AW101" i="1" s="1"/>
  <c r="F39" i="7"/>
  <c r="BD100" i="1" s="1"/>
  <c r="AS94" i="1"/>
  <c r="J36" i="4"/>
  <c r="AW96" i="1" s="1"/>
  <c r="F39" i="6"/>
  <c r="BD99" i="1" s="1"/>
  <c r="F36" i="7"/>
  <c r="BA100" i="1" s="1"/>
  <c r="F34" i="8"/>
  <c r="BA101" i="1" s="1"/>
  <c r="F38" i="6"/>
  <c r="BC99" i="1" s="1"/>
  <c r="F38" i="7"/>
  <c r="BC100" i="1" s="1"/>
  <c r="J36" i="5"/>
  <c r="AW97" i="1" s="1"/>
  <c r="F37" i="8"/>
  <c r="BD101" i="1" s="1"/>
  <c r="F38" i="5"/>
  <c r="BC97" i="1" s="1"/>
  <c r="F37" i="5"/>
  <c r="BB97" i="1" s="1"/>
  <c r="F38" i="4"/>
  <c r="BC96" i="1" s="1"/>
  <c r="F37" i="4"/>
  <c r="BB96" i="1" s="1"/>
  <c r="F37" i="6"/>
  <c r="BB99" i="1" s="1"/>
  <c r="F36" i="6"/>
  <c r="BA99" i="1" s="1"/>
  <c r="J36" i="7"/>
  <c r="AW100" i="1" s="1"/>
  <c r="F35" i="8"/>
  <c r="BB101" i="1" s="1"/>
  <c r="F36" i="4"/>
  <c r="BA96" i="1" s="1"/>
  <c r="F39" i="5"/>
  <c r="BD97" i="1" s="1"/>
  <c r="BK131" i="4" l="1"/>
  <c r="J131" i="4" s="1"/>
  <c r="J99" i="4" s="1"/>
  <c r="J132" i="4"/>
  <c r="J100" i="4" s="1"/>
  <c r="BK221" i="5"/>
  <c r="J221" i="5" s="1"/>
  <c r="J109" i="5" s="1"/>
  <c r="BK134" i="5"/>
  <c r="J134" i="5" s="1"/>
  <c r="J99" i="5" s="1"/>
  <c r="J144" i="5"/>
  <c r="J101" i="5" s="1"/>
  <c r="J132" i="6"/>
  <c r="J102" i="6" s="1"/>
  <c r="P127" i="7"/>
  <c r="AU100" i="1" s="1"/>
  <c r="P130" i="4"/>
  <c r="AU96" i="1" s="1"/>
  <c r="BK213" i="4"/>
  <c r="J213" i="4" s="1"/>
  <c r="J104" i="4" s="1"/>
  <c r="P134" i="5"/>
  <c r="P133" i="5" s="1"/>
  <c r="AU97" i="1" s="1"/>
  <c r="T132" i="7"/>
  <c r="T134" i="5"/>
  <c r="R132" i="7"/>
  <c r="R127" i="7" s="1"/>
  <c r="T202" i="5"/>
  <c r="R134" i="5"/>
  <c r="R133" i="5"/>
  <c r="T131" i="4"/>
  <c r="T130" i="4"/>
  <c r="T127" i="7"/>
  <c r="R131" i="4"/>
  <c r="R130" i="4"/>
  <c r="BK159" i="7"/>
  <c r="J159" i="7" s="1"/>
  <c r="J104" i="7" s="1"/>
  <c r="BK202" i="5"/>
  <c r="J202" i="5" s="1"/>
  <c r="J105" i="5" s="1"/>
  <c r="BK144" i="6"/>
  <c r="J144" i="6"/>
  <c r="J103" i="6" s="1"/>
  <c r="BK128" i="7"/>
  <c r="J128" i="7"/>
  <c r="J99" i="7" s="1"/>
  <c r="BK132" i="7"/>
  <c r="J132" i="7" s="1"/>
  <c r="J101" i="7" s="1"/>
  <c r="BK123" i="8"/>
  <c r="BK122" i="8" s="1"/>
  <c r="J122" i="8" s="1"/>
  <c r="J96" i="8" s="1"/>
  <c r="BC98" i="1"/>
  <c r="AY98" i="1" s="1"/>
  <c r="J35" i="6"/>
  <c r="AV99" i="1" s="1"/>
  <c r="AT99" i="1" s="1"/>
  <c r="AU98" i="1"/>
  <c r="F35" i="5"/>
  <c r="AZ97" i="1" s="1"/>
  <c r="J33" i="8"/>
  <c r="AV101" i="1"/>
  <c r="AT101" i="1" s="1"/>
  <c r="F35" i="6"/>
  <c r="AZ99" i="1" s="1"/>
  <c r="BC95" i="1"/>
  <c r="BA95" i="1"/>
  <c r="AW95" i="1" s="1"/>
  <c r="F35" i="7"/>
  <c r="AZ100" i="1" s="1"/>
  <c r="F35" i="4"/>
  <c r="AZ96" i="1" s="1"/>
  <c r="J35" i="4"/>
  <c r="AV96" i="1" s="1"/>
  <c r="AT96" i="1" s="1"/>
  <c r="J35" i="5"/>
  <c r="AV97" i="1" s="1"/>
  <c r="AT97" i="1" s="1"/>
  <c r="BB95" i="1"/>
  <c r="BB98" i="1"/>
  <c r="AX98" i="1" s="1"/>
  <c r="F33" i="8"/>
  <c r="AZ101" i="1" s="1"/>
  <c r="BD95" i="1"/>
  <c r="BD98" i="1"/>
  <c r="J35" i="7"/>
  <c r="AV100" i="1" s="1"/>
  <c r="AT100" i="1" s="1"/>
  <c r="BA98" i="1"/>
  <c r="AW98" i="1" s="1"/>
  <c r="BK130" i="4" l="1"/>
  <c r="J130" i="4" s="1"/>
  <c r="T133" i="5"/>
  <c r="BK127" i="6"/>
  <c r="J127" i="6" s="1"/>
  <c r="J98" i="6" s="1"/>
  <c r="BK133" i="5"/>
  <c r="J133" i="5" s="1"/>
  <c r="J98" i="5" s="1"/>
  <c r="BK127" i="7"/>
  <c r="J127" i="7" s="1"/>
  <c r="J32" i="7" s="1"/>
  <c r="AG100" i="1" s="1"/>
  <c r="J123" i="8"/>
  <c r="J97" i="8" s="1"/>
  <c r="AU95" i="1"/>
  <c r="AU94" i="1" s="1"/>
  <c r="J30" i="8"/>
  <c r="AG101" i="1" s="1"/>
  <c r="AX95" i="1"/>
  <c r="AY95" i="1"/>
  <c r="BC94" i="1"/>
  <c r="AY94" i="1" s="1"/>
  <c r="AZ98" i="1"/>
  <c r="AV98" i="1" s="1"/>
  <c r="AT98" i="1" s="1"/>
  <c r="BB94" i="1"/>
  <c r="AX94" i="1" s="1"/>
  <c r="AZ95" i="1"/>
  <c r="AV95" i="1" s="1"/>
  <c r="AT95" i="1" s="1"/>
  <c r="BD94" i="1"/>
  <c r="W33" i="1" s="1"/>
  <c r="BA94" i="1"/>
  <c r="W30" i="1" s="1"/>
  <c r="J98" i="4" l="1"/>
  <c r="J32" i="4"/>
  <c r="J39" i="8"/>
  <c r="J41" i="7"/>
  <c r="J98" i="7"/>
  <c r="AN101" i="1"/>
  <c r="AN100" i="1"/>
  <c r="W31" i="1"/>
  <c r="J32" i="5"/>
  <c r="AG97" i="1" s="1"/>
  <c r="AN97" i="1" s="1"/>
  <c r="AW94" i="1"/>
  <c r="AK30" i="1" s="1"/>
  <c r="AZ94" i="1"/>
  <c r="W29" i="1" s="1"/>
  <c r="J32" i="6"/>
  <c r="AG99" i="1" s="1"/>
  <c r="AN99" i="1" s="1"/>
  <c r="W32" i="1"/>
  <c r="AG96" i="1" l="1"/>
  <c r="AN96" i="1" s="1"/>
  <c r="J41" i="4"/>
  <c r="J41" i="5"/>
  <c r="J41" i="6"/>
  <c r="AG98" i="1"/>
  <c r="AV94" i="1"/>
  <c r="AK29" i="1" s="1"/>
  <c r="AG95" i="1" l="1"/>
  <c r="AN95" i="1" s="1"/>
  <c r="AN98" i="1"/>
  <c r="AT94" i="1"/>
  <c r="AG94" i="1" l="1"/>
  <c r="AK26" i="1" s="1"/>
  <c r="AK35" i="1" s="1"/>
  <c r="AN94" i="1" l="1"/>
</calcChain>
</file>

<file path=xl/sharedStrings.xml><?xml version="1.0" encoding="utf-8"?>
<sst xmlns="http://schemas.openxmlformats.org/spreadsheetml/2006/main" count="4797" uniqueCount="752">
  <si>
    <t>Export Komplet</t>
  </si>
  <si>
    <t/>
  </si>
  <si>
    <t>2.0</t>
  </si>
  <si>
    <t>False</t>
  </si>
  <si>
    <t>{11ebb86a-9557-49af-958d-02c73daeecca}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</si>
  <si>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</si>
  <si>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</si>
  <si>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</si>
  <si>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</si>
  <si>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</si>
  <si>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</si>
  <si>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</si>
  <si>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</si>
  <si>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MS-2024-073</t>
  </si>
  <si>
    <t>Stavba:</t>
  </si>
  <si>
    <t>Zpřístupnění objektu UJEP FSE Moskevská ul. Ústí nad Labem</t>
  </si>
  <si>
    <t>KSO:</t>
  </si>
  <si>
    <t>CC-CZ:</t>
  </si>
  <si>
    <t>Místo:</t>
  </si>
  <si>
    <t>Moskevská Ústí nad Labem</t>
  </si>
  <si>
    <t>Datum:</t>
  </si>
  <si>
    <t>9. 1. 2025</t>
  </si>
  <si>
    <t>Zadavatel:</t>
  </si>
  <si>
    <t>IČ:</t>
  </si>
  <si>
    <t>Univerzita J.E.Purkyně, Ústí nad Labem</t>
  </si>
  <si>
    <t>DIČ:</t>
  </si>
  <si>
    <t>Zhotovitel:</t>
  </si>
  <si>
    <t xml:space="preserve"> </t>
  </si>
  <si>
    <t>Projektant:</t>
  </si>
  <si>
    <t>Correct BC s.r.o.,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</si>
  <si>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</si>
  <si>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</si>
  <si>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</si>
  <si>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</si>
  <si>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</si>
  <si>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</si>
  <si>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</si>
  <si>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</si>
  <si>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</si>
  <si>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</si>
  <si>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</si>
  <si>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</si>
  <si>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</si>
  <si>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</si>
  <si>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</si>
  <si>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</si>
  <si>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</si>
  <si>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</si>
  <si>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</si>
  <si>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</si>
  <si>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</si>
  <si>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</si>
  <si>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</si>
  <si>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</si>
  <si>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</si>
  <si>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</si>
  <si>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</si>
  <si>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</si>
  <si>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</si>
  <si>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</si>
  <si>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</si>
  <si>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</si>
  <si>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</si>
  <si>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</si>
  <si>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</si>
  <si>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</si>
  <si>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</si>
  <si>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</si>
  <si>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</si>
  <si>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</si>
  <si>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</si>
  <si>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</si>
  <si>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</si>
  <si>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</si>
  <si>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</si>
  <si>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</si>
  <si>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ASŘ</t>
  </si>
  <si>
    <t>Architektonické a stavebně technické řešení</t>
  </si>
  <si>
    <t>STA</t>
  </si>
  <si>
    <t>1</t>
  </si>
  <si>
    <t>{e2f50fc6-1089-4136-afc0-164b55ac5622}</t>
  </si>
  <si>
    <t>2</t>
  </si>
  <si>
    <t>/</t>
  </si>
  <si>
    <t>Soupis</t>
  </si>
  <si>
    <t>SO-03</t>
  </si>
  <si>
    <t>Vybourání šachetních dveří</t>
  </si>
  <si>
    <t>{abd8f771-977f-4147-b07d-f3d0777e2a93}</t>
  </si>
  <si>
    <t>SO-04</t>
  </si>
  <si>
    <t>Nový osobní výtah</t>
  </si>
  <si>
    <t>{c7797553-7959-4751-a8a0-537553da0583}</t>
  </si>
  <si>
    <t>D.1.4</t>
  </si>
  <si>
    <t>Elektroinstalace</t>
  </si>
  <si>
    <t>{cbb09484-def5-4f23-a351-34bf7e44d676}</t>
  </si>
  <si>
    <t>01</t>
  </si>
  <si>
    <t>Elektroinstalace NN</t>
  </si>
  <si>
    <t>{f5536880-7ad7-47ce-b775-a404583896fe}</t>
  </si>
  <si>
    <t>02</t>
  </si>
  <si>
    <t>Kouřová čidla, ovládání magnetů dveří</t>
  </si>
  <si>
    <t>{d37452fa-12bd-40f6-89dc-0c321443d04e}</t>
  </si>
  <si>
    <t>VRN</t>
  </si>
  <si>
    <t>Vedlejší rozpočtové náklady</t>
  </si>
  <si>
    <t>{4c60deaa-457a-4823-b280-1130f5f7f589}</t>
  </si>
  <si>
    <t>Malby</t>
  </si>
  <si>
    <t>m2</t>
  </si>
  <si>
    <t>OMT_01</t>
  </si>
  <si>
    <t>KRYCÍ LIST SOUPISU PRACÍ</t>
  </si>
  <si>
    <t>Objekt:</t>
  </si>
  <si>
    <t>ASŘ - Architektonické a stavebně technické řešení</t>
  </si>
  <si>
    <t>Soupis:</t>
  </si>
  <si>
    <t>REKAPITULACE ČLENĚNÍ SOUPISU PRACÍ</t>
  </si>
  <si>
    <t>Kód dílu - Popis</t>
  </si>
  <si>
    <t>Cena celkem [CZK]</t>
  </si>
  <si>
    <t>Náklady ze soupisu prací</t>
  </si>
  <si>
    <t>-1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</si>
  <si>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</si>
  <si>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</si>
  <si>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</si>
  <si>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</si>
  <si>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771 - Podlahy z dlaždic</t>
  </si>
  <si>
    <t xml:space="preserve">    784 - Dokončovací práce - malby a tapety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</si>
  <si>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</si>
  <si>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</si>
  <si>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</si>
  <si>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</si>
  <si>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</si>
  <si>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</si>
  <si>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</si>
  <si>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</si>
  <si>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</si>
  <si>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</si>
  <si>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</si>
  <si>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</si>
  <si>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</si>
  <si>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</si>
  <si>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</si>
  <si>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ROZPOCET</t>
  </si>
  <si>
    <t>K</t>
  </si>
  <si>
    <t>CS ÚRS 2024 02</t>
  </si>
  <si>
    <t>4</t>
  </si>
  <si>
    <t>VV</t>
  </si>
  <si>
    <t>True</t>
  </si>
  <si>
    <t>Mezisoučet</t>
  </si>
  <si>
    <t>3</t>
  </si>
  <si>
    <t>Součet</t>
  </si>
  <si>
    <t>619995001</t>
  </si>
  <si>
    <t>Začištění omítek (s dodáním hmot) kolem oken, dveří, podlah, obkladů apod.</t>
  </si>
  <si>
    <t>m</t>
  </si>
  <si>
    <t>9</t>
  </si>
  <si>
    <t>Ostatní konstrukce a práce, bourání</t>
  </si>
  <si>
    <t>619991001</t>
  </si>
  <si>
    <t>Zakrytí vnitřních ploch před znečištěním fólií včetně pozdějšího odkrytí podlah</t>
  </si>
  <si>
    <t>M</t>
  </si>
  <si>
    <t>8</t>
  </si>
  <si>
    <t>5</t>
  </si>
  <si>
    <t>949101111</t>
  </si>
  <si>
    <t>Lešení pomocné pracovní pro objekty pozemních staveb pro zatížení do 150 kg/m2, o výšce lešeňové podlahy do 1,9 m</t>
  </si>
  <si>
    <t>6</t>
  </si>
  <si>
    <t>997</t>
  </si>
  <si>
    <t>Přesun sutě</t>
  </si>
  <si>
    <t>7</t>
  </si>
  <si>
    <t>997013217</t>
  </si>
  <si>
    <t>t</t>
  </si>
  <si>
    <t>997013219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</si>
  <si>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</si>
  <si>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997013501</t>
  </si>
  <si>
    <t>Odvoz suti a vybouraných hmot na skládku nebo meziskládku se složením, na vzdálenost do 1 km</t>
  </si>
  <si>
    <t>10</t>
  </si>
  <si>
    <t>997013509</t>
  </si>
  <si>
    <t>Odvoz suti a vybouraných hmot na skládku nebo meziskládku se složením, na vzdálenost Příplatek k ceně za každý další započatý 1 km přes 1 km</t>
  </si>
  <si>
    <t>11</t>
  </si>
  <si>
    <t>997013631</t>
  </si>
  <si>
    <t>Poplatek za uložení stavebního odpadu na skládce (skládkovné) směsného stavebního a demoličního zatříděného do Katalogu odpadů pod kódem 17 09 04</t>
  </si>
  <si>
    <t>998</t>
  </si>
  <si>
    <t>Přesun hmot</t>
  </si>
  <si>
    <t>998018003</t>
  </si>
  <si>
    <t>Přesun hmot pro budovy občanské výstavby, bydlení, výrobu a služby ruční (bez užití mechanizace) vodorovná dopravní vzdálenost do 100 m pro budovy s jakoukoliv nosnou konstrukcí výšky přes 12 do 24 m</t>
  </si>
  <si>
    <t>13</t>
  </si>
  <si>
    <t>998018011</t>
  </si>
  <si>
    <t>Přesun hmot pro budovy občanské výstavby, bydlení, výrobu a služby ruční (bez užití mechanizace) Příplatek k cenám za ruční zvětšený přesun přes vymezenou vodorovnou dopravní vzdálenost za každých dalších započatých 100 m</t>
  </si>
  <si>
    <t>PSV</t>
  </si>
  <si>
    <t>Práce a dodávky PSV</t>
  </si>
  <si>
    <t>14</t>
  </si>
  <si>
    <t>kus</t>
  </si>
  <si>
    <t>16</t>
  </si>
  <si>
    <t>15</t>
  </si>
  <si>
    <t>17</t>
  </si>
  <si>
    <t>18</t>
  </si>
  <si>
    <t>19</t>
  </si>
  <si>
    <t>20</t>
  </si>
  <si>
    <t>32</t>
  </si>
  <si>
    <t>22</t>
  </si>
  <si>
    <t>R položka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</si>
  <si>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</si>
  <si>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</si>
  <si>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</si>
  <si>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</si>
  <si>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</si>
  <si>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</si>
  <si>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</si>
  <si>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</si>
  <si>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</si>
  <si>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</si>
  <si>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</si>
  <si>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</si>
  <si>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</si>
  <si>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</si>
  <si>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</si>
  <si>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</si>
  <si>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</si>
  <si>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</si>
  <si>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</si>
  <si>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64</t>
  </si>
  <si>
    <t>771</t>
  </si>
  <si>
    <t>Podlahy z dlaždic</t>
  </si>
  <si>
    <t>771573913</t>
  </si>
  <si>
    <t>Výměna keramické dlaždice lepené velikosti přes 9 do 12 ks/m2</t>
  </si>
  <si>
    <t>998771123</t>
  </si>
  <si>
    <t>Přesun hmot pro podlahy z dlaždic stanovený z hmotnosti přesunovaného materiálu vodorovná dopravní vzdálenost do 50 m ruční (bez užití mechanizace) v objektech výšky přes 12 do 24 m</t>
  </si>
  <si>
    <t>784</t>
  </si>
  <si>
    <t>Dokončovací práce - malby a tapety</t>
  </si>
  <si>
    <t>784111001</t>
  </si>
  <si>
    <t>Oprášení (ometení) podkladu v místnostech výšky do 3,80 m</t>
  </si>
  <si>
    <t>784171101</t>
  </si>
  <si>
    <t>Zakrytí nemalovaných ploch (materiál ve specifikaci) včetně pozdějšího odkrytí podlah</t>
  </si>
  <si>
    <t>28323156</t>
  </si>
  <si>
    <t>fólie pro malířské potřeby zakrývací tl 41µ 4x5m</t>
  </si>
  <si>
    <t>784171111</t>
  </si>
  <si>
    <t>Zakrytí nemalovaných ploch (materiál ve specifikaci) včetně pozdějšího odkrytí svislých ploch např. stěn, oken, dveří v místnostech výšky do 3,80</t>
  </si>
  <si>
    <t>94</t>
  </si>
  <si>
    <t>784181101</t>
  </si>
  <si>
    <t>Penetrace podkladu jednonásobná základní akrylátová bezbarvá v místnostech výšky do 3,80 m</t>
  </si>
  <si>
    <t>784211101</t>
  </si>
  <si>
    <t>Malby z malířských směsí oděruvzdorných za mokra dvojnásobné, bílé za mokra oděruvzdorné výborně v místnostech výšky do 3,80 m</t>
  </si>
  <si>
    <t>HZS</t>
  </si>
  <si>
    <t>Hodinové zúčtovací sazby</t>
  </si>
  <si>
    <t>hod</t>
  </si>
  <si>
    <t>512</t>
  </si>
  <si>
    <t>DV_KS_01</t>
  </si>
  <si>
    <t>Počet výtahových dveří</t>
  </si>
  <si>
    <t>ks</t>
  </si>
  <si>
    <t>MLB_01</t>
  </si>
  <si>
    <t>135,2375</t>
  </si>
  <si>
    <t>Oprava omítek po vybourání dveří</t>
  </si>
  <si>
    <t>60,675</t>
  </si>
  <si>
    <t>OMT_11</t>
  </si>
  <si>
    <t>Oprava ostění a nadpraží po vybourání dveří</t>
  </si>
  <si>
    <t>13,8875</t>
  </si>
  <si>
    <t>OMT_21</t>
  </si>
  <si>
    <t>Začištění otvoru</t>
  </si>
  <si>
    <t>40,25</t>
  </si>
  <si>
    <t>PDL_01</t>
  </si>
  <si>
    <t>Oprava podlahy</t>
  </si>
  <si>
    <t>13,1125</t>
  </si>
  <si>
    <t>PDL_81</t>
  </si>
  <si>
    <t>Zakrytí podlah</t>
  </si>
  <si>
    <t>20,45</t>
  </si>
  <si>
    <t>SO-03 - Vybourání šachetních dveří</t>
  </si>
  <si>
    <t>HSV - Práce a dodávky HSV</t>
  </si>
  <si>
    <t xml:space="preserve">    6 - Úpravy povrchů, podlahy a osazování výplní</t>
  </si>
  <si>
    <t xml:space="preserve">    767 - Konstrukce zámečnické</t>
  </si>
  <si>
    <t>Práce a dodávky HSV</t>
  </si>
  <si>
    <t>Úpravy povrchů, podlahy a osazování výplní</t>
  </si>
  <si>
    <t>612325413</t>
  </si>
  <si>
    <t>Oprava vápenocementové omítky vnitřních ploch hladké, tl. do 20 mm stěn, v rozsahu opravované plochy přes 30 do 50%</t>
  </si>
  <si>
    <t>1993015262</t>
  </si>
  <si>
    <t>přední stěna</t>
  </si>
  <si>
    <t>(2,045*3,0)*5</t>
  </si>
  <si>
    <t>boční stěny</t>
  </si>
  <si>
    <t>(1,0*3,0)*2*5</t>
  </si>
  <si>
    <t>612325302</t>
  </si>
  <si>
    <t>Vápenocementová omítka ostění nebo nadpraží štuková dvouvrstvá</t>
  </si>
  <si>
    <t>-107589430</t>
  </si>
  <si>
    <t>(2,0+1,05+2,0)*0,55*5</t>
  </si>
  <si>
    <t>612311131</t>
  </si>
  <si>
    <t>Vápenný štuk vnitřních ploch tloušťky do 3 mm svislých konstrukcí stěn</t>
  </si>
  <si>
    <t>517791406</t>
  </si>
  <si>
    <t>Finální opava po vybourání dveří- vytažeí do ztracena</t>
  </si>
  <si>
    <t>Stěny</t>
  </si>
  <si>
    <t>OMT_01*1,5</t>
  </si>
  <si>
    <t>Ostění a nadpraží</t>
  </si>
  <si>
    <t>-1490719526</t>
  </si>
  <si>
    <t>(2,0+4,05+2,0)*5</t>
  </si>
  <si>
    <t>632451441</t>
  </si>
  <si>
    <t>Doplnění cementového potěru na mazaninách a betonových podkladech (s dodáním hmot), hlazeného dřevěným nebo ocelovým hladítkem, plochy jednotlivě do 1 m2 a tl. přes 30 do 40 mm</t>
  </si>
  <si>
    <t>1649410548</t>
  </si>
  <si>
    <t>Oprava podlahy poi vybourání dveří</t>
  </si>
  <si>
    <t>v místě dveří</t>
  </si>
  <si>
    <t>(1,05*0,55)*5</t>
  </si>
  <si>
    <t>Před dveřmi</t>
  </si>
  <si>
    <t>(2,045*1,0)*5</t>
  </si>
  <si>
    <t>-960369291</t>
  </si>
  <si>
    <t>Zakrytí chodby při demontáž</t>
  </si>
  <si>
    <t>(2,045*2,0)*5</t>
  </si>
  <si>
    <t>69311080</t>
  </si>
  <si>
    <t>geotextilie netkaná separační, ochranná, filtrační, drenážní PES 200g/m2</t>
  </si>
  <si>
    <t>-41280018</t>
  </si>
  <si>
    <t>944111111</t>
  </si>
  <si>
    <t>Zábradlí ochranné trubkové na vnějších volných stranách objektů odkloněné od svislice do 15° montáž</t>
  </si>
  <si>
    <t>-1297342340</t>
  </si>
  <si>
    <t>Zábradlí dveře výtah</t>
  </si>
  <si>
    <t>2,0*5</t>
  </si>
  <si>
    <t>944111211</t>
  </si>
  <si>
    <t>Zábradlí ochranné trubkové na vnějších volných stranách objektů odkloněné od svislice do 15° příplatek k ceně za každý den použití</t>
  </si>
  <si>
    <t>-1384249331</t>
  </si>
  <si>
    <t>10*30</t>
  </si>
  <si>
    <t>944111811</t>
  </si>
  <si>
    <t>Zábradlí ochranné trubkové na vnějších volných stranách objektů odkloněné od svislice do 15° demontáž</t>
  </si>
  <si>
    <t>1301100760</t>
  </si>
  <si>
    <t>1509200373</t>
  </si>
  <si>
    <t>DV_KS_01*(2,0*1,0)</t>
  </si>
  <si>
    <t>952902021</t>
  </si>
  <si>
    <t>Čištění budov při provádění oprav a udržovacích prací podlah hladkých zametením</t>
  </si>
  <si>
    <t>2112129176</t>
  </si>
  <si>
    <t>PDL_81*2</t>
  </si>
  <si>
    <t>965045111</t>
  </si>
  <si>
    <t>Bourání potěrů tl. do 50 mm cementových nebo pískocementových, plochy do 1 m2</t>
  </si>
  <si>
    <t>25076198</t>
  </si>
  <si>
    <t>965081212</t>
  </si>
  <si>
    <t>Bourání podlah z dlaždic bez podkladního lože nebo mazaniny, s jakoukoliv výplní spár keramických nebo xylolitových tl. do 10 mm, plochy do 1 m2</t>
  </si>
  <si>
    <t>782080206</t>
  </si>
  <si>
    <t>967031132</t>
  </si>
  <si>
    <t>Přisekání (špicování) plošné nebo rovných ostění zdiva z cihel pálených rovných ostění, bez odstupu, po hrubém vybourání otvorů, na maltu vápennou nebo vápenocementovou</t>
  </si>
  <si>
    <t>497268230</t>
  </si>
  <si>
    <t>968072455</t>
  </si>
  <si>
    <t>Vybourání kovových rámů oken s křídly, dveřních zárubní, vrat, stěn, ostění nebo obkladů dveřních zárubní, plochy do 2 m2</t>
  </si>
  <si>
    <t>-1944255719</t>
  </si>
  <si>
    <t>978013161</t>
  </si>
  <si>
    <t>Otlučení vápenných nebo vápenocementových omítek vnitřních ploch stěn s vyškrabáním spar, s očištěním zdiva, v rozsahu přes 30 do 50 %</t>
  </si>
  <si>
    <t>-1410806393</t>
  </si>
  <si>
    <t>997013215</t>
  </si>
  <si>
    <t>Vnitrostaveništní doprava suti a vybouraných hmot vodorovně do 50 m s naložením ručně pro budovy a haly výšky přes 15 do 18 m</t>
  </si>
  <si>
    <t>852152056</t>
  </si>
  <si>
    <t>554599793</t>
  </si>
  <si>
    <t>6,701*5 'Přepočtené koeficientem množství</t>
  </si>
  <si>
    <t>1368916782</t>
  </si>
  <si>
    <t>1828993388</t>
  </si>
  <si>
    <t>6,701*10 'Přepočtené koeficientem množství</t>
  </si>
  <si>
    <t>-1439252263</t>
  </si>
  <si>
    <t>1661603473</t>
  </si>
  <si>
    <t>2008923390</t>
  </si>
  <si>
    <t>767</t>
  </si>
  <si>
    <t>Konstrukce zámečnické</t>
  </si>
  <si>
    <t>767641811</t>
  </si>
  <si>
    <t>Demontáž automatických dveří výšky do 2200 mm lineráních nebo teleskopických, šířky do 1000 mm</t>
  </si>
  <si>
    <t>617095588</t>
  </si>
  <si>
    <t>1PP</t>
  </si>
  <si>
    <t>1NP</t>
  </si>
  <si>
    <t>2NP</t>
  </si>
  <si>
    <t>3NP</t>
  </si>
  <si>
    <t>4NP</t>
  </si>
  <si>
    <t>771111011</t>
  </si>
  <si>
    <t>Příprava podkladu před provedením dlažby vysátí podlah</t>
  </si>
  <si>
    <t>-357247799</t>
  </si>
  <si>
    <t>771121011</t>
  </si>
  <si>
    <t>Příprava podkladu před provedením dlažby nátěr penetrační na podlahu</t>
  </si>
  <si>
    <t>-174389516</t>
  </si>
  <si>
    <t>-2050325643</t>
  </si>
  <si>
    <t>PDL_01*12</t>
  </si>
  <si>
    <t>59761127</t>
  </si>
  <si>
    <t>dlažba keramická slinutá mrazuvzdorná R10/B povrch hladký/matný tl do 10mm přes 9 do 12ks/m2</t>
  </si>
  <si>
    <t>-1933852918</t>
  </si>
  <si>
    <t>13,1125*1,2 'Přepočtené koeficientem množství</t>
  </si>
  <si>
    <t>771574906</t>
  </si>
  <si>
    <t>Oprava spárování podlah z dlaždic keramických včetně vyškrabání a vymytí spár přes 9 do 15 ks/m2</t>
  </si>
  <si>
    <t>-2084534422</t>
  </si>
  <si>
    <t>PDL_01*1,5</t>
  </si>
  <si>
    <t>19,66875*1,2 'Přepočtené koeficientem množství</t>
  </si>
  <si>
    <t>771577911</t>
  </si>
  <si>
    <t>Oprava spárování podlah z dlaždic keramických Příplatek k cenám za plochu do 5 m2 jednotlivě</t>
  </si>
  <si>
    <t>-1116940730</t>
  </si>
  <si>
    <t>-780201825</t>
  </si>
  <si>
    <t>998771129</t>
  </si>
  <si>
    <t>Přesun hmot pro podlahy z dlaždic stanovený z hmotnosti přesunovaného materiálu vodorovná dopravní vzdálenost do 50 m Příplatek k cenám za ruční zvětšený přesun přes vymezenou vodorovnou dopravní vzdálenost za každých dalších započatých 50 m</t>
  </si>
  <si>
    <t>-201076641</t>
  </si>
  <si>
    <t>182927102</t>
  </si>
  <si>
    <t>OMT_01*2</t>
  </si>
  <si>
    <t>340618876</t>
  </si>
  <si>
    <t>-1815065585</t>
  </si>
  <si>
    <t>20,45*1,05 'Přepočtené koeficientem množství</t>
  </si>
  <si>
    <t>643153040</t>
  </si>
  <si>
    <t>Předpoklad</t>
  </si>
  <si>
    <t>-1282890136</t>
  </si>
  <si>
    <t>20*1,05 'Přepočtené koeficientem množství</t>
  </si>
  <si>
    <t>1779658854</t>
  </si>
  <si>
    <t>1597854512</t>
  </si>
  <si>
    <t>HZS1301</t>
  </si>
  <si>
    <t>Hodinové zúčtovací sazby profesí HSV provádění konstrukcí zedník</t>
  </si>
  <si>
    <t>-1316972699</t>
  </si>
  <si>
    <t>SO-04 - Nový osobní výtah</t>
  </si>
  <si>
    <t xml:space="preserve">    94 - Lešení a stavební výtahy</t>
  </si>
  <si>
    <t xml:space="preserve">    751 - Vzduchotechnika</t>
  </si>
  <si>
    <t xml:space="preserve">    783 - Dokončovací práce - nátěry</t>
  </si>
  <si>
    <t>M - Práce a dodávky M</t>
  </si>
  <si>
    <t xml:space="preserve">    33-M - Montáže dopr.zaříz.,sklad. zař. a váh</t>
  </si>
  <si>
    <t>612315211</t>
  </si>
  <si>
    <t>Vápenná omítka jednotlivých malých ploch hladká na stěnách, plochy jednotlivě do 0,09 m2</t>
  </si>
  <si>
    <t>396367645</t>
  </si>
  <si>
    <t>612315212</t>
  </si>
  <si>
    <t>Vápenná omítka jednotlivých malých ploch hladká na stěnách, plochy jednotlivě přes 0,09 do 0,25 m2</t>
  </si>
  <si>
    <t>-1764683259</t>
  </si>
  <si>
    <t>612315213</t>
  </si>
  <si>
    <t>Vápenná omítka jednotlivých malých ploch hladká na stěnách, plochy jednotlivě přes 0,25 do 1 m2</t>
  </si>
  <si>
    <t>-766484745</t>
  </si>
  <si>
    <t>612315215</t>
  </si>
  <si>
    <t>Vápenná omítka jednotlivých malých ploch hladká na stěnách, plochy jednotlivě přes 1,0 do 4 m2</t>
  </si>
  <si>
    <t>1472406973</t>
  </si>
  <si>
    <t>632451421</t>
  </si>
  <si>
    <t>Doplnění cementového potěru na mazaninách a betonových podkladech (s dodáním hmot), hlazeného dřevěným nebo ocelovým hladítkem, plochy jednotlivě do 1 m2 a tl. přes 10 do 20 mm</t>
  </si>
  <si>
    <t>906329992</t>
  </si>
  <si>
    <t>Oprava podlahy šachty</t>
  </si>
  <si>
    <t>(1,8*2,0)</t>
  </si>
  <si>
    <t>Lešení a stavební výtahy</t>
  </si>
  <si>
    <t>949211131</t>
  </si>
  <si>
    <t>Lešeňová podlaha pro trubková lešení z fošen, prken nebo dřevěných sbíjených lešeňových dílců ve světlíku nebo šachtě o půdorysné ploše do 6 m2 s příčníky nebo podélníky montáž</t>
  </si>
  <si>
    <t>1713385534</t>
  </si>
  <si>
    <t>Lešeňové podlahy</t>
  </si>
  <si>
    <t>11*(2,0*1,8)</t>
  </si>
  <si>
    <t>949211231</t>
  </si>
  <si>
    <t>Lešeňová podlaha pro trubková lešení z fošen, prken nebo dřevěných sbíjených lešeňových dílců ve světlíku nebo šachtě o půdorysné ploše do 6 m2 s příčníky nebo podélníky příplatek k ceně za každý den použití</t>
  </si>
  <si>
    <t>-1317833725</t>
  </si>
  <si>
    <t>11*(2,0*1,8)*60</t>
  </si>
  <si>
    <t>949211831</t>
  </si>
  <si>
    <t>Lešeňová podlaha pro trubková lešení z fošen, prken nebo dřevěných sbíjených lešeňových dílců ve světlíku nebo šachtě o půdorysné ploše do 6 m2 s příčníky nebo podélníky demontáž</t>
  </si>
  <si>
    <t>1277024879</t>
  </si>
  <si>
    <t>949311113</t>
  </si>
  <si>
    <t>Lešení trubkové do šachet (výtahových, potrubních) o půdorysné ploše do 6 m2, výšky přes 20 do 30 m montáž</t>
  </si>
  <si>
    <t>-1618319735</t>
  </si>
  <si>
    <t>Výška výtahové šachty</t>
  </si>
  <si>
    <t>22,5</t>
  </si>
  <si>
    <t>949311213</t>
  </si>
  <si>
    <t>Lešení trubkové do šachet (výtahových, potrubních) o půdorysné ploše do 6 m2, výšky přes 20 do 30 m příplatek k ceně za každý den použití</t>
  </si>
  <si>
    <t>-1593714873</t>
  </si>
  <si>
    <t>2,5*60</t>
  </si>
  <si>
    <t>949311813</t>
  </si>
  <si>
    <t>Lešení trubkové do šachet (výtahových, potrubních) o půdorysné ploše do 6 m2, výšky přes 20 do 30 m demontáž</t>
  </si>
  <si>
    <t>1017392258</t>
  </si>
  <si>
    <t>943111311</t>
  </si>
  <si>
    <t>Odborná prohlídka lešení prostorového trubkového lehkého pracovního s podlahami s provozním zatížením tř. 3 do 200 kg/m2 výšky do 30 m, celkového objemu do 1 000 m3 nezakrytého</t>
  </si>
  <si>
    <t>1276338797</t>
  </si>
  <si>
    <t>993121.R01</t>
  </si>
  <si>
    <t>Dovoz a odvoz lešení prostorového lehkého  včetně naložení a složení</t>
  </si>
  <si>
    <t>m3</t>
  </si>
  <si>
    <t>560687300</t>
  </si>
  <si>
    <t>(2,0*1,8)*22,5</t>
  </si>
  <si>
    <t>993121.R11</t>
  </si>
  <si>
    <t>Příplatek lešení prostorového lehkého za přesun mataeriálu v objektu</t>
  </si>
  <si>
    <t>2147328058</t>
  </si>
  <si>
    <t>-1834049458</t>
  </si>
  <si>
    <t>Zábradlí dveře</t>
  </si>
  <si>
    <t>-803174824</t>
  </si>
  <si>
    <t>10*60</t>
  </si>
  <si>
    <t>1605665002</t>
  </si>
  <si>
    <t>952901.R01</t>
  </si>
  <si>
    <t>Vyčištění šachty</t>
  </si>
  <si>
    <t>-744076552</t>
  </si>
  <si>
    <t>971033361</t>
  </si>
  <si>
    <t>Vybourání otvorů ve zdivu základovém nebo nadzákladovém z cihel, tvárnic, příčkovek z cihel pálených na maltu vápennou nebo vápenocementovou plochy do 0,09 m2, tl. do 600 mm</t>
  </si>
  <si>
    <t>-1419554368</t>
  </si>
  <si>
    <t>ventilační otvor pod stropem</t>
  </si>
  <si>
    <t>ventilační otvor 1PP</t>
  </si>
  <si>
    <t>971.R01</t>
  </si>
  <si>
    <t>Osazení prostup, kanál plechový do otvoru ve zdivu včetně začištění</t>
  </si>
  <si>
    <t>-845639827</t>
  </si>
  <si>
    <t>Vnitrostaveništní doprava suti a vybouraných hmot vodorovně do 50 m s naložením ručně pro budovy a haly výšky přes 21 do 24 m_x000D_
Pouze stavební část, bez výtahu</t>
  </si>
  <si>
    <t>-1251881995</t>
  </si>
  <si>
    <t>Vnitrostaveništní doprava suti a vybouraných hmot vodorovně do 50 m s naložením Příplatek k cenám -3111 až -3217 za zvětšenou vodorovnou dopravu přes vymezenou dopravní vzdálenost za každých dalších započatých 10 m_x000D_
Pouze stavební část, bez výtahu</t>
  </si>
  <si>
    <t>-1994045575</t>
  </si>
  <si>
    <t>0,224*5 'Přepočtené koeficientem množství</t>
  </si>
  <si>
    <t>Odvoz suti a vybouraných hmot na skládku nebo meziskládku se složením, na vzdálenost do 1 km_x000D_
Pouze stavební část, bez výtahu</t>
  </si>
  <si>
    <t>2052311167</t>
  </si>
  <si>
    <t>Příplatek k odvozu suti a vybouraných hmot na skládku ZKD 1 km přes 1 km_x000D_
Pouze stavební část, bez výtahu</t>
  </si>
  <si>
    <t>743483538</t>
  </si>
  <si>
    <t>0,224*10 'Přepočtené koeficientem množství</t>
  </si>
  <si>
    <t>2132352753</t>
  </si>
  <si>
    <t>-1036906620</t>
  </si>
  <si>
    <t>-378215301</t>
  </si>
  <si>
    <t>751</t>
  </si>
  <si>
    <t>Vzduchotechnika</t>
  </si>
  <si>
    <t>751398051</t>
  </si>
  <si>
    <t>Montáž ostatních zařízení protidešťové žaluzie nebo žaluziové klapky na čtyřhranné potrubí, průřezu do 0,150 m2</t>
  </si>
  <si>
    <t>1979749303</t>
  </si>
  <si>
    <t>42972915</t>
  </si>
  <si>
    <t>žaluzie protidešťová s pevnými lamelami, pozink, pro potrubí 200x200mm</t>
  </si>
  <si>
    <t>1968536134</t>
  </si>
  <si>
    <t>783</t>
  </si>
  <si>
    <t>Dokončovací práce - nátěry</t>
  </si>
  <si>
    <t>783901453</t>
  </si>
  <si>
    <t>Vysátí betonových podlah před provedením nátěru</t>
  </si>
  <si>
    <t>-1811145418</t>
  </si>
  <si>
    <t>783913171</t>
  </si>
  <si>
    <t>Penetrační nátěr betonových podlah hrubých syntetický</t>
  </si>
  <si>
    <t>822818991</t>
  </si>
  <si>
    <t>783917161</t>
  </si>
  <si>
    <t>Krycí (uzavírací) nátěr betonových podlah dvojnásobný syntetický</t>
  </si>
  <si>
    <t>-2037440845</t>
  </si>
  <si>
    <t>-1894942555</t>
  </si>
  <si>
    <t>784111015</t>
  </si>
  <si>
    <t>Obroušení podkladu omítky v místnostech výšky přes 5,00 m</t>
  </si>
  <si>
    <t>-1807968078</t>
  </si>
  <si>
    <t>Malba  výtahové šachty</t>
  </si>
  <si>
    <t>(2,0*2+1,8*2)*22,5</t>
  </si>
  <si>
    <t>784181125</t>
  </si>
  <si>
    <t>Penetrace podkladu jednonásobná hloubková akrylátová bezbarvá v místnostech výšky přes 5,00 m</t>
  </si>
  <si>
    <t>1827128597</t>
  </si>
  <si>
    <t>784221105</t>
  </si>
  <si>
    <t>Malby z malířských směsí otěruvzdorných za sucha dvojnásobné, bílé za sucha otěruvzdorné dobře v místnostech výšky přes 5,00 m</t>
  </si>
  <si>
    <t>-1167847346</t>
  </si>
  <si>
    <t>Práce a dodávky M</t>
  </si>
  <si>
    <t>33-M</t>
  </si>
  <si>
    <t>Montáže dopr.zaříz.,sklad. zař. a váh</t>
  </si>
  <si>
    <t>330030R</t>
  </si>
  <si>
    <t>Montáž a dodávka výtahu vč přislušenství, elektroinstalece, projekt.dokumentace, doprava ,revize, uvedení do provozu, hluková zkouška  viz. projekt</t>
  </si>
  <si>
    <t>kpl</t>
  </si>
  <si>
    <t>-825569150</t>
  </si>
  <si>
    <t xml:space="preserve">OSOBNÍ VÝTAH </t>
  </si>
  <si>
    <t>Bezbariérový přístup je řešen výtahem mezi 1.PP- 4.NP. Vstup do výtahu z exteriéru je</t>
  </si>
  <si>
    <t xml:space="preserve"> ve dvorním traktu, další stanice jsou v každém podlaží objektu. Nový výtah je navržen</t>
  </si>
  <si>
    <t xml:space="preserve"> jako evakuační a průchozí kabina bude vybavena pro osoby s omezenou schopností </t>
  </si>
  <si>
    <t>pohybu a orientace.</t>
  </si>
  <si>
    <t>základní parametry:</t>
  </si>
  <si>
    <t>- nosnost 630 kg</t>
  </si>
  <si>
    <t>- počet osob 8</t>
  </si>
  <si>
    <t>- rychlost 1 m/s</t>
  </si>
  <si>
    <t>- počet stanice 6</t>
  </si>
  <si>
    <t>- vstupy přední: 5</t>
  </si>
  <si>
    <t>- vstupy zadní 1</t>
  </si>
  <si>
    <t>- šachta stávající zděná viz. projekt</t>
  </si>
  <si>
    <t>- požární odolnost dveří dle PBŘ</t>
  </si>
  <si>
    <t xml:space="preserve">- hluková zkouška </t>
  </si>
  <si>
    <t>- montážní háky</t>
  </si>
  <si>
    <t>- požární cpávky</t>
  </si>
  <si>
    <t>- nový rozvaděč výtahu</t>
  </si>
  <si>
    <t>- uvedení do provozu</t>
  </si>
  <si>
    <t>- revize a zkoušky</t>
  </si>
  <si>
    <t>- dokuemntace skutečného provedení</t>
  </si>
  <si>
    <t>330031R</t>
  </si>
  <si>
    <t xml:space="preserve">Demontáž strojovny, odstrojení, kabina, elektro výtahu </t>
  </si>
  <si>
    <t>629117412</t>
  </si>
  <si>
    <t>-1908315809</t>
  </si>
  <si>
    <t>HZS1341</t>
  </si>
  <si>
    <t>Hodinové zúčtovací sazby profesí HSV provádění konstrukcí lešenář</t>
  </si>
  <si>
    <t>1560499538</t>
  </si>
  <si>
    <t>HZS3241</t>
  </si>
  <si>
    <t>Hodinové zúčtovací sazby montáží technologických zařízení na stavebních objektech montér výtahář</t>
  </si>
  <si>
    <t>805365783</t>
  </si>
  <si>
    <t>HZS3242</t>
  </si>
  <si>
    <t>Hodinové zúčtovací sazby montáží technologických zařízení na stavebních objektech montér výtahář odborný</t>
  </si>
  <si>
    <t>-1510822583</t>
  </si>
  <si>
    <t>D.1.4 - Elektroinstalace</t>
  </si>
  <si>
    <t>01 - Elektroinstalace NN</t>
  </si>
  <si>
    <t>D1 - Průrazy</t>
  </si>
  <si>
    <t xml:space="preserve">    741 - Elektroinstalace - silnoproud</t>
  </si>
  <si>
    <t xml:space="preserve">    21-M - Elektromontáže</t>
  </si>
  <si>
    <t xml:space="preserve">    OST - Ostatní</t>
  </si>
  <si>
    <t>D1</t>
  </si>
  <si>
    <t>Průrazy</t>
  </si>
  <si>
    <t>Pol27</t>
  </si>
  <si>
    <t>průraz zdivem v cihlové zdi tloušťky 30cm do průměru 6cm</t>
  </si>
  <si>
    <t>114066476</t>
  </si>
  <si>
    <t>741</t>
  </si>
  <si>
    <t>Elektroinstalace - silnoproud</t>
  </si>
  <si>
    <t>090001002</t>
  </si>
  <si>
    <t>Demontáže</t>
  </si>
  <si>
    <t>1024</t>
  </si>
  <si>
    <t>-972097332</t>
  </si>
  <si>
    <t>210100101</t>
  </si>
  <si>
    <t>Ukončení vodičů izolovaných s označením a zapojením na svorkovnici s otevřením a uzavřením krytu průřezu žíly do 16 mm2</t>
  </si>
  <si>
    <t>363136299</t>
  </si>
  <si>
    <t>741122642</t>
  </si>
  <si>
    <t>Montáž kabelů měděných bez ukončení uložených pevně plných kulatých nebo bezhalogenových (např. CYKY) počtu a průřezu žil 5x4 až 6 mm2</t>
  </si>
  <si>
    <t>-1737707222</t>
  </si>
  <si>
    <t>2000001195</t>
  </si>
  <si>
    <t>PRAFlaSafe X-B2ca s1d1a1-J 5x4</t>
  </si>
  <si>
    <t>-1881030061</t>
  </si>
  <si>
    <t>741320165</t>
  </si>
  <si>
    <t>Montáž jističů se zapojením vodičů třípólových nn do 25 A ve skříni</t>
  </si>
  <si>
    <t>-1753657998</t>
  </si>
  <si>
    <t>1183596</t>
  </si>
  <si>
    <t>jistič 3pólový-charakteristika C 16A, zkratový proud 10kA</t>
  </si>
  <si>
    <t>-1758977601</t>
  </si>
  <si>
    <t>742330011</t>
  </si>
  <si>
    <t>Montáž zařízení UPS</t>
  </si>
  <si>
    <t>1814788761</t>
  </si>
  <si>
    <t>ADI.0062619.URSR</t>
  </si>
  <si>
    <t>UPS, 3/3 fáze, pro výtah 4,1kW, bypass, 1hodina. Před dodávkou je nutná koordinace s dodavatelem výtahu.</t>
  </si>
  <si>
    <t>224794559</t>
  </si>
  <si>
    <t>R-FVE-PPP</t>
  </si>
  <si>
    <t>Montáž protipožárních příchytek</t>
  </si>
  <si>
    <t>1929880596</t>
  </si>
  <si>
    <t>R-PPP</t>
  </si>
  <si>
    <t>Protipožární příchytka pro kabel 5x4mm2</t>
  </si>
  <si>
    <t>1043656350</t>
  </si>
  <si>
    <t>741920361</t>
  </si>
  <si>
    <t>Protipožární ucpávky svazků kabelů prostup stěnou tloušťky 150 mm pěnou, požární odolnost EI 60 při 10% zaplnění prostupu kabely průměr prostupu 90 mm</t>
  </si>
  <si>
    <t>-1385731687</t>
  </si>
  <si>
    <t>21-M</t>
  </si>
  <si>
    <t>Elektromontáže</t>
  </si>
  <si>
    <t>210280002</t>
  </si>
  <si>
    <t>Zkoušky a prohlídky elektrických rozvodů a zařízení celková prohlídka, zkoušení, měření a vyhotovení revizní zprávy pro objem montážních prací přes 100 do 500 tisíc Kč</t>
  </si>
  <si>
    <t>-903323505</t>
  </si>
  <si>
    <t>OST</t>
  </si>
  <si>
    <t>Ostatní</t>
  </si>
  <si>
    <t>741.R01</t>
  </si>
  <si>
    <t>Stavební přípomoce</t>
  </si>
  <si>
    <t>%</t>
  </si>
  <si>
    <t>-1903783418</t>
  </si>
  <si>
    <t>02 - Kouřová čidla, ovládání magnetů dveří</t>
  </si>
  <si>
    <t>21-M - Elektromontáže</t>
  </si>
  <si>
    <t xml:space="preserve">    D9 - KABELOVÉ TRASY</t>
  </si>
  <si>
    <t xml:space="preserve">    742 - Elektroinstalace - slaboproud</t>
  </si>
  <si>
    <t>D9</t>
  </si>
  <si>
    <t>KABELOVÉ TRASY</t>
  </si>
  <si>
    <t>Pol101</t>
  </si>
  <si>
    <t>Průraz stropu</t>
  </si>
  <si>
    <t>-1028775080</t>
  </si>
  <si>
    <t>Pol102</t>
  </si>
  <si>
    <t>Průraz zdi</t>
  </si>
  <si>
    <t>-356396154</t>
  </si>
  <si>
    <t>-431251732</t>
  </si>
  <si>
    <t>741122611</t>
  </si>
  <si>
    <t>Montáž kabelů měděných bez ukončení uložených pevně plných kulatých nebo bezhalogenových (např. CYKY) počtu a průřezu žil 3x1,5 až 6 mm2</t>
  </si>
  <si>
    <t>1668971745</t>
  </si>
  <si>
    <t>2000001161</t>
  </si>
  <si>
    <t>PRAFlaSafe X-B2ca s1d1a1-J 3x1,5</t>
  </si>
  <si>
    <t>1107061293</t>
  </si>
  <si>
    <t>741124731</t>
  </si>
  <si>
    <t>Montáž kabelů měděných ovládacích bez ukončení uložených pevně stíněných ovládacích s plným jádrem (např. JYTY) počtu a průměru žil 2 až 19x0,8 mm2</t>
  </si>
  <si>
    <t>-1111089882</t>
  </si>
  <si>
    <t>10.049.129</t>
  </si>
  <si>
    <t>SEKFH-R B2cas1d1 2x2x0,8 rot</t>
  </si>
  <si>
    <t>1634153872</t>
  </si>
  <si>
    <t>110954196</t>
  </si>
  <si>
    <t>741920411</t>
  </si>
  <si>
    <t>Protipožární ucpávky svazků kabelů prostup stropem tloušťky 150 mm pěnou, požární odolnost EI 60 při 10% zaplnění prostupu kabely průměr prostupu 90 mm</t>
  </si>
  <si>
    <t>196609817</t>
  </si>
  <si>
    <t>Montáž příchytek</t>
  </si>
  <si>
    <t>-1793346896</t>
  </si>
  <si>
    <t>Příchytka pro kabel 3x1,5mm2 a 2x2x0,8mm vhodné do částečně chráněné cesty</t>
  </si>
  <si>
    <t>1459796238</t>
  </si>
  <si>
    <t>742</t>
  </si>
  <si>
    <t>Elektroinstalace - slaboproud</t>
  </si>
  <si>
    <t>03R</t>
  </si>
  <si>
    <t>Montáž rozbočovací krabice pro magnet a přídržné tlačítko</t>
  </si>
  <si>
    <t>-2023848993</t>
  </si>
  <si>
    <t>03MR</t>
  </si>
  <si>
    <t>Rozbočovcí krabice pro magnet a přídržné tlačítko</t>
  </si>
  <si>
    <t>-918936786</t>
  </si>
  <si>
    <t>742110003</t>
  </si>
  <si>
    <t>Montáž trubek elektroinstalačních plastových ohebných uložených volně na příchytky</t>
  </si>
  <si>
    <t>660105522</t>
  </si>
  <si>
    <t>34571050</t>
  </si>
  <si>
    <t>trubka elektroinstalační ohebná EN 500 86-1141 (chránička) D 16/21,2mm</t>
  </si>
  <si>
    <t>-662642429</t>
  </si>
  <si>
    <t>742210231</t>
  </si>
  <si>
    <t>Montáž magnetu přídržného s tlačítkem</t>
  </si>
  <si>
    <t>1711301586</t>
  </si>
  <si>
    <t>02MR</t>
  </si>
  <si>
    <t>Dveřní magnet 240V AC</t>
  </si>
  <si>
    <t>-531024311</t>
  </si>
  <si>
    <t>742220001</t>
  </si>
  <si>
    <t>Montáž ústředny PZTS s komunikátorem na PCO a zdrojem do 16 ti zón a 4 podsystémů</t>
  </si>
  <si>
    <t>721894060</t>
  </si>
  <si>
    <t>742220161</t>
  </si>
  <si>
    <t>Montáž akumulátoru 12 V</t>
  </si>
  <si>
    <t>1479971312</t>
  </si>
  <si>
    <t>742220232</t>
  </si>
  <si>
    <t>Montáž příslušenství pro PZTS detektor na stěnu nebo na strop</t>
  </si>
  <si>
    <t>-1397113546</t>
  </si>
  <si>
    <t>742220256</t>
  </si>
  <si>
    <t>Montáž příslušenství pro PZTS siréna zálohovaná s majákem a s akumulátorem 1,2 Ah</t>
  </si>
  <si>
    <t>443541998</t>
  </si>
  <si>
    <t>345R00000001</t>
  </si>
  <si>
    <t>Ústředna sběrnicová s výstupem 230V vč.boxu a zdroje</t>
  </si>
  <si>
    <t>-950125561</t>
  </si>
  <si>
    <t>345R00000003</t>
  </si>
  <si>
    <t xml:space="preserve">Sběrnicový kombunovaný detektor kouřer a teplot se sirénkou </t>
  </si>
  <si>
    <t>320120555</t>
  </si>
  <si>
    <t>345R00000007</t>
  </si>
  <si>
    <t>Bezúdržbový akumulátor 18Ah</t>
  </si>
  <si>
    <t>1498640802</t>
  </si>
  <si>
    <t>742220401</t>
  </si>
  <si>
    <t>Nastavení a oživení PZTS programování základních parametrů ústředny</t>
  </si>
  <si>
    <t>83306691</t>
  </si>
  <si>
    <t>742220411</t>
  </si>
  <si>
    <t>Nastavení a oživení PZTS oživení systému na jeden detektor</t>
  </si>
  <si>
    <t>-1588920440</t>
  </si>
  <si>
    <t>-1942289649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</si>
  <si>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</si>
  <si>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</si>
  <si>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</si>
  <si>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</si>
  <si>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</si>
  <si>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</si>
  <si>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VRN1</t>
  </si>
  <si>
    <t>Průzkumné, geodetické a projektové práce</t>
  </si>
  <si>
    <t>013254000</t>
  </si>
  <si>
    <t>Dokumentace skutečného provedení stavby</t>
  </si>
  <si>
    <t>1773706812</t>
  </si>
  <si>
    <t>VRN3</t>
  </si>
  <si>
    <t>Zařízení staveniště</t>
  </si>
  <si>
    <t>031002000</t>
  </si>
  <si>
    <t>Související (přípravné) práce pro zařízení staveniště</t>
  </si>
  <si>
    <t>1238801659</t>
  </si>
  <si>
    <t>032002000</t>
  </si>
  <si>
    <t>Vybavení staveniště</t>
  </si>
  <si>
    <t>318258908</t>
  </si>
  <si>
    <t>034002000</t>
  </si>
  <si>
    <t>Zabezpečení staveniště</t>
  </si>
  <si>
    <t>-524187013</t>
  </si>
  <si>
    <t>VRN4</t>
  </si>
  <si>
    <t>Inženýrská činnost</t>
  </si>
  <si>
    <t>041403000</t>
  </si>
  <si>
    <t>Bezpečnost a ochrana zdraví při práci na staveništi</t>
  </si>
  <si>
    <t>1811227925</t>
  </si>
  <si>
    <t>VRN6</t>
  </si>
  <si>
    <t>Územní vlivy</t>
  </si>
  <si>
    <t>065002000</t>
  </si>
  <si>
    <t>Mimostaveništní doprava materiálů, výrobků a strojů</t>
  </si>
  <si>
    <t>-619342535</t>
  </si>
  <si>
    <t>VRN7</t>
  </si>
  <si>
    <t>Provozní vlivy</t>
  </si>
  <si>
    <t>071103000</t>
  </si>
  <si>
    <t>Provoz investora</t>
  </si>
  <si>
    <t>-2057329297</t>
  </si>
  <si>
    <t>SEZNAM FIGUR</t>
  </si>
  <si>
    <t>Výměra</t>
  </si>
  <si>
    <t>Použití figury:</t>
  </si>
  <si>
    <t>Oprášení (ometení ) podkladu v místnostech v do 3,80 m</t>
  </si>
  <si>
    <t>Základní akrylátová jednonásobná bezbarvá penetrace podkladu v místnostech v do 3,80 m</t>
  </si>
  <si>
    <t>Dvojnásobné bílé malby ze směsí za mokra výborně oděruvzdorných v místnostech v do 3,80 m</t>
  </si>
  <si>
    <t>ASŘ/ SO-03</t>
  </si>
  <si>
    <t>Demontáž automatických dveří lineárních nebo teleskopických v do 2,2 m š do 1,0 m</t>
  </si>
  <si>
    <t>Lešení pomocné pro objekty pozemních staveb s lešeňovou podlahou v do 1,9 m zatížení do 150 kg/m2</t>
  </si>
  <si>
    <t>Vybourání kovových dveřních zárubní pl do 2 m2</t>
  </si>
  <si>
    <t>Oprava vnitřní vápenocementové hladké omítky tl do 20 mm stěn v rozsahu plochy přes 30 do 50 %</t>
  </si>
  <si>
    <t>Vápenný štuk vnitřních stěn tloušťky do 3 mm</t>
  </si>
  <si>
    <t>Otlučení (osekání) vnitřní vápenné nebo vápenocementové omítky stěn v rozsahu přes 30 do 50 %</t>
  </si>
  <si>
    <t>Vápenocementová štuková omítka ostění nebo nadpraží</t>
  </si>
  <si>
    <t>Začištění omítek kolem oken, dveří, podlah nebo obkladů</t>
  </si>
  <si>
    <t>Přisekání rovných ostění v cihelném zdivu na MV nebo MVC</t>
  </si>
  <si>
    <t>Doplnění cementového potěru hlazeného pl do 1 m2 tl přes 30 do 40 mm</t>
  </si>
  <si>
    <t>Vysátí podkladu před pokládkou dlažby</t>
  </si>
  <si>
    <t>Nátěr penetrační na podlahu</t>
  </si>
  <si>
    <t>Výměna dlaždice keramické lepené velikosti přes 9 do 12 ks/m2</t>
  </si>
  <si>
    <t>Oprava spárování podlah z dlaždic keramických přes 9 do 15 ks/m2</t>
  </si>
  <si>
    <t>Příplatek k opravě spárování podlah z dlaždic keramických za plochu do 5 m2</t>
  </si>
  <si>
    <t>Bourání potěrů cementových nebo pískocementových tl do 50 mm pl do 1 m2</t>
  </si>
  <si>
    <t>Bourání podlah z dlaždic keramických nebo xylolitových tl do 10 mm plochy do 1 m2</t>
  </si>
  <si>
    <t>Zakrytí podlahy fólií</t>
  </si>
  <si>
    <t>Zakrytí vnitřních podlah včetně pozdějšího odkrytí</t>
  </si>
  <si>
    <t>Čištění budov zametení hladkých podlah</t>
  </si>
  <si>
    <t>Zpřístupnění objektu UJEP FSE Moskevská ul. Ústí nad Labem - REKONSTRUKCE VÝTAHU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</si>
</sst>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3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0" borderId="14" xfId="0" applyFont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22" fillId="0" borderId="19" xfId="0" applyFont="1" applyBorder="1" applyAlignment="1">
      <alignment horizontal="left" vertical="center"/>
    </xf>
    <xf numFmtId="0" fontId="22" fillId="0" borderId="20" xfId="0" applyFont="1" applyBorder="1" applyAlignment="1">
      <alignment horizontal="center"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8" fillId="0" borderId="16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/>
    </xf>
    <xf numFmtId="167" fontId="38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6" fillId="0" borderId="0" xfId="0" applyNumberFormat="1" applyFont="1" applyAlignment="1">
      <alignment horizontal="right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3"/>
  <sheetViews>
    <sheetView showGridLines="0" tabSelected="1" workbookViewId="0">
      <selection activeCell="D2" sqref="D2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50000000000003" customHeight="1">
      <c r="AR2" s="191" t="s">
        <v>5</v>
      </c>
      <c r="AS2" s="192"/>
      <c r="AT2" s="192"/>
      <c r="AU2" s="192"/>
      <c r="AV2" s="192"/>
      <c r="AW2" s="192"/>
      <c r="AX2" s="192"/>
      <c r="AY2" s="192"/>
      <c r="AZ2" s="192"/>
      <c r="BA2" s="192"/>
      <c r="BB2" s="192"/>
      <c r="BC2" s="192"/>
      <c r="BD2" s="192"/>
      <c r="BE2" s="192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S4" s="17" t="s">
        <v>11</v>
      </c>
    </row>
    <row r="5" spans="1:74" ht="12" customHeight="1">
      <c r="B5" s="20"/>
      <c r="D5" s="23" t="s">
        <v>12</v>
      </c>
      <c r="K5" s="200" t="s">
        <v>13</v>
      </c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  <c r="AN5" s="192"/>
      <c r="AO5" s="192"/>
      <c r="AR5" s="20"/>
      <c r="BS5" s="17" t="s">
        <v>6</v>
      </c>
    </row>
    <row r="6" spans="1:74" ht="36.950000000000003" customHeight="1">
      <c r="B6" s="20"/>
      <c r="D6" s="25" t="s">
        <v>14</v>
      </c>
      <c r="K6" s="201" t="s">
        <v>751</v>
      </c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2"/>
      <c r="AO6" s="192"/>
      <c r="AR6" s="20"/>
      <c r="BS6" s="17" t="s">
        <v>6</v>
      </c>
    </row>
    <row r="7" spans="1:74" ht="12" customHeight="1">
      <c r="B7" s="20"/>
      <c r="D7" s="26" t="s">
        <v>16</v>
      </c>
      <c r="K7" s="24" t="s">
        <v>1</v>
      </c>
      <c r="AK7" s="26" t="s">
        <v>17</v>
      </c>
      <c r="AN7" s="24" t="s">
        <v>1</v>
      </c>
      <c r="AR7" s="20"/>
      <c r="BS7" s="17" t="s">
        <v>6</v>
      </c>
    </row>
    <row r="8" spans="1:74" ht="12" customHeight="1">
      <c r="B8" s="20"/>
      <c r="D8" s="26" t="s">
        <v>18</v>
      </c>
      <c r="K8" s="24" t="s">
        <v>19</v>
      </c>
      <c r="AK8" s="26" t="s">
        <v>20</v>
      </c>
      <c r="AN8" s="24" t="s">
        <v>21</v>
      </c>
      <c r="AR8" s="20"/>
      <c r="BS8" s="17" t="s">
        <v>6</v>
      </c>
    </row>
    <row r="9" spans="1:74" ht="14.45" customHeight="1">
      <c r="B9" s="20"/>
      <c r="AR9" s="20"/>
      <c r="BS9" s="17" t="s">
        <v>6</v>
      </c>
    </row>
    <row r="10" spans="1:74" ht="12" customHeight="1">
      <c r="B10" s="20"/>
      <c r="D10" s="26" t="s">
        <v>22</v>
      </c>
      <c r="AK10" s="26" t="s">
        <v>23</v>
      </c>
      <c r="AN10" s="24" t="s">
        <v>1</v>
      </c>
      <c r="AR10" s="20"/>
      <c r="BS10" s="17" t="s">
        <v>6</v>
      </c>
    </row>
    <row r="11" spans="1:74" ht="18.399999999999999" customHeight="1">
      <c r="B11" s="20"/>
      <c r="E11" s="24" t="s">
        <v>24</v>
      </c>
      <c r="AK11" s="26" t="s">
        <v>25</v>
      </c>
      <c r="AN11" s="24" t="s">
        <v>1</v>
      </c>
      <c r="AR11" s="20"/>
      <c r="BS11" s="17" t="s">
        <v>6</v>
      </c>
    </row>
    <row r="12" spans="1:74" ht="6.95" customHeight="1">
      <c r="B12" s="20"/>
      <c r="AR12" s="20"/>
      <c r="BS12" s="17" t="s">
        <v>6</v>
      </c>
    </row>
    <row r="13" spans="1:74" ht="12" customHeight="1">
      <c r="B13" s="20"/>
      <c r="D13" s="26" t="s">
        <v>26</v>
      </c>
      <c r="AK13" s="26" t="s">
        <v>23</v>
      </c>
      <c r="AN13" s="24" t="s">
        <v>1</v>
      </c>
      <c r="AR13" s="20"/>
      <c r="BS13" s="17" t="s">
        <v>6</v>
      </c>
    </row>
    <row r="14" spans="1:74" ht="12.75">
      <c r="B14" s="20"/>
      <c r="E14" s="24" t="s">
        <v>27</v>
      </c>
      <c r="AK14" s="26" t="s">
        <v>25</v>
      </c>
      <c r="AN14" s="24" t="s">
        <v>1</v>
      </c>
      <c r="AR14" s="20"/>
      <c r="BS14" s="17" t="s">
        <v>6</v>
      </c>
    </row>
    <row r="15" spans="1:74" ht="6.95" customHeight="1">
      <c r="B15" s="20"/>
      <c r="AR15" s="20"/>
      <c r="BS15" s="17" t="s">
        <v>3</v>
      </c>
    </row>
    <row r="16" spans="1:74" ht="12" customHeight="1">
      <c r="B16" s="20"/>
      <c r="D16" s="26" t="s">
        <v>28</v>
      </c>
      <c r="AK16" s="26" t="s">
        <v>23</v>
      </c>
      <c r="AN16" s="24" t="s">
        <v>1</v>
      </c>
      <c r="AR16" s="20"/>
      <c r="BS16" s="17" t="s">
        <v>3</v>
      </c>
    </row>
    <row r="17" spans="2:71" ht="18.399999999999999" customHeight="1">
      <c r="B17" s="20"/>
      <c r="E17" s="24" t="s">
        <v>29</v>
      </c>
      <c r="AK17" s="26" t="s">
        <v>25</v>
      </c>
      <c r="AN17" s="24" t="s">
        <v>1</v>
      </c>
      <c r="AR17" s="20"/>
      <c r="BS17" s="17" t="s">
        <v>3</v>
      </c>
    </row>
    <row r="18" spans="2:71" ht="6.95" customHeight="1">
      <c r="B18" s="20"/>
      <c r="AR18" s="20"/>
      <c r="BS18" s="17" t="s">
        <v>6</v>
      </c>
    </row>
    <row r="19" spans="2:71" ht="12" customHeight="1">
      <c r="B19" s="20"/>
      <c r="D19" s="26" t="s">
        <v>30</v>
      </c>
      <c r="AK19" s="26" t="s">
        <v>23</v>
      </c>
      <c r="AN19" s="24" t="s">
        <v>1</v>
      </c>
      <c r="AR19" s="20"/>
      <c r="BS19" s="17" t="s">
        <v>6</v>
      </c>
    </row>
    <row r="20" spans="2:71" ht="18.399999999999999" customHeight="1">
      <c r="B20" s="20"/>
      <c r="E20" s="24" t="s">
        <v>29</v>
      </c>
      <c r="AK20" s="26" t="s">
        <v>25</v>
      </c>
      <c r="AN20" s="24" t="s">
        <v>1</v>
      </c>
      <c r="AR20" s="20"/>
      <c r="BS20" s="17" t="s">
        <v>3</v>
      </c>
    </row>
    <row r="21" spans="2:71" ht="6.95" customHeight="1">
      <c r="B21" s="20"/>
      <c r="AR21" s="20"/>
    </row>
    <row r="22" spans="2:71" ht="12" customHeight="1">
      <c r="B22" s="20"/>
      <c r="D22" s="26" t="s">
        <v>31</v>
      </c>
      <c r="AR22" s="20"/>
    </row>
    <row r="23" spans="2:71" ht="16.5" customHeight="1">
      <c r="B23" s="20"/>
      <c r="E23" s="202" t="s">
        <v>1</v>
      </c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R23" s="20"/>
    </row>
    <row r="24" spans="2:71" ht="6.95" customHeight="1">
      <c r="B24" s="20"/>
      <c r="AR24" s="20"/>
    </row>
    <row r="25" spans="2:71" ht="6.95" customHeight="1">
      <c r="B25" s="20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20"/>
    </row>
    <row r="26" spans="2:71" s="1" customFormat="1" ht="25.9" customHeight="1">
      <c r="B26" s="29"/>
      <c r="D26" s="30" t="s">
        <v>32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203">
        <f>ROUND(AG94,2)</f>
        <v>0</v>
      </c>
      <c r="AL26" s="204"/>
      <c r="AM26" s="204"/>
      <c r="AN26" s="204"/>
      <c r="AO26" s="204"/>
      <c r="AR26" s="29"/>
    </row>
    <row r="27" spans="2:71" s="1" customFormat="1" ht="6.95" customHeight="1">
      <c r="B27" s="29"/>
      <c r="AR27" s="29"/>
    </row>
    <row r="28" spans="2:71" s="1" customFormat="1" ht="12.75">
      <c r="B28" s="29"/>
      <c r="L28" s="205" t="s">
        <v>33</v>
      </c>
      <c r="M28" s="205"/>
      <c r="N28" s="205"/>
      <c r="O28" s="205"/>
      <c r="P28" s="205"/>
      <c r="W28" s="205" t="s">
        <v>34</v>
      </c>
      <c r="X28" s="205"/>
      <c r="Y28" s="205"/>
      <c r="Z28" s="205"/>
      <c r="AA28" s="205"/>
      <c r="AB28" s="205"/>
      <c r="AC28" s="205"/>
      <c r="AD28" s="205"/>
      <c r="AE28" s="205"/>
      <c r="AK28" s="205" t="s">
        <v>35</v>
      </c>
      <c r="AL28" s="205"/>
      <c r="AM28" s="205"/>
      <c r="AN28" s="205"/>
      <c r="AO28" s="205"/>
      <c r="AR28" s="29"/>
    </row>
    <row r="29" spans="2:71" s="2" customFormat="1" ht="14.45" customHeight="1">
      <c r="B29" s="33"/>
      <c r="D29" s="26" t="s">
        <v>36</v>
      </c>
      <c r="F29" s="26" t="s">
        <v>37</v>
      </c>
      <c r="L29" s="193">
        <v>0.21</v>
      </c>
      <c r="M29" s="194"/>
      <c r="N29" s="194"/>
      <c r="O29" s="194"/>
      <c r="P29" s="194"/>
      <c r="W29" s="195">
        <f>ROUND(AZ94, 2)</f>
        <v>0</v>
      </c>
      <c r="X29" s="194"/>
      <c r="Y29" s="194"/>
      <c r="Z29" s="194"/>
      <c r="AA29" s="194"/>
      <c r="AB29" s="194"/>
      <c r="AC29" s="194"/>
      <c r="AD29" s="194"/>
      <c r="AE29" s="194"/>
      <c r="AK29" s="195">
        <f>ROUND(AV94, 2)</f>
        <v>0</v>
      </c>
      <c r="AL29" s="194"/>
      <c r="AM29" s="194"/>
      <c r="AN29" s="194"/>
      <c r="AO29" s="194"/>
      <c r="AR29" s="33"/>
    </row>
    <row r="30" spans="2:71" s="2" customFormat="1" ht="14.45" customHeight="1">
      <c r="B30" s="33"/>
      <c r="F30" s="26" t="s">
        <v>38</v>
      </c>
      <c r="L30" s="193">
        <v>0.12</v>
      </c>
      <c r="M30" s="194"/>
      <c r="N30" s="194"/>
      <c r="O30" s="194"/>
      <c r="P30" s="194"/>
      <c r="W30" s="195">
        <f>ROUND(BA94, 2)</f>
        <v>0</v>
      </c>
      <c r="X30" s="194"/>
      <c r="Y30" s="194"/>
      <c r="Z30" s="194"/>
      <c r="AA30" s="194"/>
      <c r="AB30" s="194"/>
      <c r="AC30" s="194"/>
      <c r="AD30" s="194"/>
      <c r="AE30" s="194"/>
      <c r="AK30" s="195">
        <f>ROUND(AW94, 2)</f>
        <v>0</v>
      </c>
      <c r="AL30" s="194"/>
      <c r="AM30" s="194"/>
      <c r="AN30" s="194"/>
      <c r="AO30" s="194"/>
      <c r="AR30" s="33"/>
    </row>
    <row r="31" spans="2:71" s="2" customFormat="1" ht="14.45" hidden="1" customHeight="1">
      <c r="B31" s="33"/>
      <c r="F31" s="26" t="s">
        <v>39</v>
      </c>
      <c r="L31" s="193">
        <v>0.21</v>
      </c>
      <c r="M31" s="194"/>
      <c r="N31" s="194"/>
      <c r="O31" s="194"/>
      <c r="P31" s="194"/>
      <c r="W31" s="195">
        <f>ROUND(BB94, 2)</f>
        <v>0</v>
      </c>
      <c r="X31" s="194"/>
      <c r="Y31" s="194"/>
      <c r="Z31" s="194"/>
      <c r="AA31" s="194"/>
      <c r="AB31" s="194"/>
      <c r="AC31" s="194"/>
      <c r="AD31" s="194"/>
      <c r="AE31" s="194"/>
      <c r="AK31" s="195">
        <v>0</v>
      </c>
      <c r="AL31" s="194"/>
      <c r="AM31" s="194"/>
      <c r="AN31" s="194"/>
      <c r="AO31" s="194"/>
      <c r="AR31" s="33"/>
    </row>
    <row r="32" spans="2:71" s="2" customFormat="1" ht="14.45" hidden="1" customHeight="1">
      <c r="B32" s="33"/>
      <c r="F32" s="26" t="s">
        <v>40</v>
      </c>
      <c r="L32" s="193">
        <v>0.12</v>
      </c>
      <c r="M32" s="194"/>
      <c r="N32" s="194"/>
      <c r="O32" s="194"/>
      <c r="P32" s="194"/>
      <c r="W32" s="195">
        <f>ROUND(BC94, 2)</f>
        <v>0</v>
      </c>
      <c r="X32" s="194"/>
      <c r="Y32" s="194"/>
      <c r="Z32" s="194"/>
      <c r="AA32" s="194"/>
      <c r="AB32" s="194"/>
      <c r="AC32" s="194"/>
      <c r="AD32" s="194"/>
      <c r="AE32" s="194"/>
      <c r="AK32" s="195">
        <v>0</v>
      </c>
      <c r="AL32" s="194"/>
      <c r="AM32" s="194"/>
      <c r="AN32" s="194"/>
      <c r="AO32" s="194"/>
      <c r="AR32" s="33"/>
    </row>
    <row r="33" spans="2:44" s="2" customFormat="1" ht="14.45" hidden="1" customHeight="1">
      <c r="B33" s="33"/>
      <c r="F33" s="26" t="s">
        <v>41</v>
      </c>
      <c r="L33" s="193">
        <v>0</v>
      </c>
      <c r="M33" s="194"/>
      <c r="N33" s="194"/>
      <c r="O33" s="194"/>
      <c r="P33" s="194"/>
      <c r="W33" s="195">
        <f>ROUND(BD94, 2)</f>
        <v>0</v>
      </c>
      <c r="X33" s="194"/>
      <c r="Y33" s="194"/>
      <c r="Z33" s="194"/>
      <c r="AA33" s="194"/>
      <c r="AB33" s="194"/>
      <c r="AC33" s="194"/>
      <c r="AD33" s="194"/>
      <c r="AE33" s="194"/>
      <c r="AK33" s="195">
        <v>0</v>
      </c>
      <c r="AL33" s="194"/>
      <c r="AM33" s="194"/>
      <c r="AN33" s="194"/>
      <c r="AO33" s="194"/>
      <c r="AR33" s="33"/>
    </row>
    <row r="34" spans="2:44" s="1" customFormat="1" ht="6.95" customHeight="1">
      <c r="B34" s="29"/>
      <c r="AR34" s="29"/>
    </row>
    <row r="35" spans="2:44" s="1" customFormat="1" ht="25.9" customHeight="1">
      <c r="B35" s="29"/>
      <c r="C35" s="34"/>
      <c r="D35" s="35" t="s">
        <v>42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43</v>
      </c>
      <c r="U35" s="36"/>
      <c r="V35" s="36"/>
      <c r="W35" s="36"/>
      <c r="X35" s="199" t="s">
        <v>44</v>
      </c>
      <c r="Y35" s="197"/>
      <c r="Z35" s="197"/>
      <c r="AA35" s="197"/>
      <c r="AB35" s="197"/>
      <c r="AC35" s="36"/>
      <c r="AD35" s="36"/>
      <c r="AE35" s="36"/>
      <c r="AF35" s="36"/>
      <c r="AG35" s="36"/>
      <c r="AH35" s="36"/>
      <c r="AI35" s="36"/>
      <c r="AJ35" s="36"/>
      <c r="AK35" s="196">
        <f>SUM(AK26:AK33)</f>
        <v>0</v>
      </c>
      <c r="AL35" s="197"/>
      <c r="AM35" s="197"/>
      <c r="AN35" s="197"/>
      <c r="AO35" s="198"/>
      <c r="AP35" s="34"/>
      <c r="AQ35" s="34"/>
      <c r="AR35" s="29"/>
    </row>
    <row r="36" spans="2:44" s="1" customFormat="1" ht="6.95" customHeight="1">
      <c r="B36" s="29"/>
      <c r="AR36" s="29"/>
    </row>
    <row r="37" spans="2:44" s="1" customFormat="1" ht="14.45" customHeight="1">
      <c r="B37" s="29"/>
      <c r="AR37" s="29"/>
    </row>
    <row r="38" spans="2:44" ht="14.45" customHeight="1">
      <c r="B38" s="20"/>
      <c r="AR38" s="20"/>
    </row>
    <row r="39" spans="2:44" ht="14.45" customHeight="1">
      <c r="B39" s="20"/>
      <c r="AR39" s="20"/>
    </row>
    <row r="40" spans="2:44" ht="14.45" customHeight="1">
      <c r="B40" s="20"/>
      <c r="AR40" s="20"/>
    </row>
    <row r="41" spans="2:44" ht="14.45" customHeight="1">
      <c r="B41" s="20"/>
      <c r="AR41" s="20"/>
    </row>
    <row r="42" spans="2:44" ht="14.45" customHeight="1">
      <c r="B42" s="20"/>
      <c r="AR42" s="20"/>
    </row>
    <row r="43" spans="2:44" ht="14.45" customHeight="1">
      <c r="B43" s="20"/>
      <c r="AR43" s="20"/>
    </row>
    <row r="44" spans="2:44" ht="14.45" customHeight="1">
      <c r="B44" s="20"/>
      <c r="AR44" s="20"/>
    </row>
    <row r="45" spans="2:44" ht="14.45" customHeight="1">
      <c r="B45" s="20"/>
      <c r="AR45" s="20"/>
    </row>
    <row r="46" spans="2:44" ht="14.45" customHeight="1">
      <c r="B46" s="20"/>
      <c r="AR46" s="20"/>
    </row>
    <row r="47" spans="2:44" ht="14.45" customHeight="1">
      <c r="B47" s="20"/>
      <c r="AR47" s="20"/>
    </row>
    <row r="48" spans="2:44" ht="14.45" customHeight="1">
      <c r="B48" s="20"/>
      <c r="AR48" s="20"/>
    </row>
    <row r="49" spans="2:44" s="1" customFormat="1" ht="14.45" customHeight="1">
      <c r="B49" s="29"/>
      <c r="D49" s="38" t="s">
        <v>45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46</v>
      </c>
      <c r="AI49" s="39"/>
      <c r="AJ49" s="39"/>
      <c r="AK49" s="39"/>
      <c r="AL49" s="39"/>
      <c r="AM49" s="39"/>
      <c r="AN49" s="39"/>
      <c r="AO49" s="39"/>
      <c r="AR49" s="29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2.75">
      <c r="B60" s="29"/>
      <c r="D60" s="40" t="s">
        <v>47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0" t="s">
        <v>48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0" t="s">
        <v>47</v>
      </c>
      <c r="AI60" s="31"/>
      <c r="AJ60" s="31"/>
      <c r="AK60" s="31"/>
      <c r="AL60" s="31"/>
      <c r="AM60" s="40" t="s">
        <v>48</v>
      </c>
      <c r="AN60" s="31"/>
      <c r="AO60" s="31"/>
      <c r="AR60" s="29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2.75">
      <c r="B64" s="29"/>
      <c r="D64" s="38" t="s">
        <v>49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50</v>
      </c>
      <c r="AI64" s="39"/>
      <c r="AJ64" s="39"/>
      <c r="AK64" s="39"/>
      <c r="AL64" s="39"/>
      <c r="AM64" s="39"/>
      <c r="AN64" s="39"/>
      <c r="AO64" s="39"/>
      <c r="AR64" s="29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2.75">
      <c r="B75" s="29"/>
      <c r="D75" s="40" t="s">
        <v>47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0" t="s">
        <v>48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0" t="s">
        <v>47</v>
      </c>
      <c r="AI75" s="31"/>
      <c r="AJ75" s="31"/>
      <c r="AK75" s="31"/>
      <c r="AL75" s="31"/>
      <c r="AM75" s="40" t="s">
        <v>48</v>
      </c>
      <c r="AN75" s="31"/>
      <c r="AO75" s="31"/>
      <c r="AR75" s="29"/>
    </row>
    <row r="76" spans="2:44" s="1" customFormat="1">
      <c r="B76" s="29"/>
      <c r="AR76" s="29"/>
    </row>
    <row r="77" spans="2:44" s="1" customFormat="1" ht="6.9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9"/>
    </row>
    <row r="81" spans="1:91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9"/>
    </row>
    <row r="82" spans="1:91" s="1" customFormat="1" ht="24.95" customHeight="1">
      <c r="B82" s="29"/>
      <c r="C82" s="21" t="s">
        <v>51</v>
      </c>
      <c r="AR82" s="29"/>
    </row>
    <row r="83" spans="1:91" s="1" customFormat="1" ht="6.95" customHeight="1">
      <c r="B83" s="29"/>
      <c r="AR83" s="29"/>
    </row>
    <row r="84" spans="1:91" s="3" customFormat="1" ht="12" customHeight="1">
      <c r="B84" s="45"/>
      <c r="C84" s="26" t="s">
        <v>12</v>
      </c>
      <c r="L84" s="3" t="str">
        <f>K5</f>
        <v>MS-2024-073</v>
      </c>
      <c r="AR84" s="45"/>
    </row>
    <row r="85" spans="1:91" s="4" customFormat="1" ht="36.950000000000003" customHeight="1">
      <c r="B85" s="46"/>
      <c r="C85" s="47" t="s">
        <v>14</v>
      </c>
      <c r="L85" s="220" t="str">
        <f>K6</f>
        <v>Zpřístupnění objektu UJEP FSE Moskevská ul. Ústí nad Labem - REKONSTRUKCE VÝTAHU</v>
      </c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R85" s="46"/>
    </row>
    <row r="86" spans="1:91" s="1" customFormat="1" ht="6.95" customHeight="1">
      <c r="B86" s="29"/>
      <c r="AR86" s="29"/>
    </row>
    <row r="87" spans="1:91" s="1" customFormat="1" ht="12" customHeight="1">
      <c r="B87" s="29"/>
      <c r="C87" s="26" t="s">
        <v>18</v>
      </c>
      <c r="L87" s="48" t="str">
        <f>IF(K8="","",K8)</f>
        <v>Moskevská Ústí nad Labem</v>
      </c>
      <c r="AI87" s="26" t="s">
        <v>20</v>
      </c>
      <c r="AM87" s="222" t="str">
        <f>IF(AN8= "","",AN8)</f>
        <v>9. 1. 2025</v>
      </c>
      <c r="AN87" s="222"/>
      <c r="AR87" s="29"/>
    </row>
    <row r="88" spans="1:91" s="1" customFormat="1" ht="6.95" customHeight="1">
      <c r="B88" s="29"/>
      <c r="AR88" s="29"/>
    </row>
    <row r="89" spans="1:91" s="1" customFormat="1" ht="15.2" customHeight="1">
      <c r="B89" s="29"/>
      <c r="C89" s="26" t="s">
        <v>22</v>
      </c>
      <c r="L89" s="3" t="str">
        <f>IF(E11= "","",E11)</f>
        <v>Univerzita J.E.Purkyně, Ústí nad Labem</v>
      </c>
      <c r="AI89" s="26" t="s">
        <v>28</v>
      </c>
      <c r="AM89" s="223" t="str">
        <f>IF(E17="","",E17)</f>
        <v>Correct BC s.r.o.,</v>
      </c>
      <c r="AN89" s="224"/>
      <c r="AO89" s="224"/>
      <c r="AP89" s="224"/>
      <c r="AR89" s="29"/>
      <c r="AS89" s="225" t="s">
        <v>52</v>
      </c>
      <c r="AT89" s="226"/>
      <c r="AU89" s="50"/>
      <c r="AV89" s="50"/>
      <c r="AW89" s="50"/>
      <c r="AX89" s="50"/>
      <c r="AY89" s="50"/>
      <c r="AZ89" s="50"/>
      <c r="BA89" s="50"/>
      <c r="BB89" s="50"/>
      <c r="BC89" s="50"/>
      <c r="BD89" s="51"/>
    </row>
    <row r="90" spans="1:91" s="1" customFormat="1" ht="15.2" customHeight="1">
      <c r="B90" s="29"/>
      <c r="C90" s="26" t="s">
        <v>26</v>
      </c>
      <c r="L90" s="3" t="str">
        <f>IF(E14="","",E14)</f>
        <v xml:space="preserve"> </v>
      </c>
      <c r="AI90" s="26" t="s">
        <v>30</v>
      </c>
      <c r="AM90" s="223" t="str">
        <f>IF(E20="","",E20)</f>
        <v>Correct BC s.r.o.,</v>
      </c>
      <c r="AN90" s="224"/>
      <c r="AO90" s="224"/>
      <c r="AP90" s="224"/>
      <c r="AR90" s="29"/>
      <c r="AS90" s="227"/>
      <c r="AT90" s="228"/>
      <c r="BD90" s="53"/>
    </row>
    <row r="91" spans="1:91" s="1" customFormat="1" ht="10.9" customHeight="1">
      <c r="B91" s="29"/>
      <c r="AR91" s="29"/>
      <c r="AS91" s="227"/>
      <c r="AT91" s="228"/>
      <c r="BD91" s="53"/>
    </row>
    <row r="92" spans="1:91" s="1" customFormat="1" ht="29.25" customHeight="1">
      <c r="B92" s="29"/>
      <c r="C92" s="213" t="s">
        <v>53</v>
      </c>
      <c r="D92" s="214"/>
      <c r="E92" s="214"/>
      <c r="F92" s="214"/>
      <c r="G92" s="214"/>
      <c r="H92" s="54"/>
      <c r="I92" s="215" t="s">
        <v>54</v>
      </c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4"/>
      <c r="W92" s="214"/>
      <c r="X92" s="214"/>
      <c r="Y92" s="214"/>
      <c r="Z92" s="214"/>
      <c r="AA92" s="214"/>
      <c r="AB92" s="214"/>
      <c r="AC92" s="214"/>
      <c r="AD92" s="214"/>
      <c r="AE92" s="214"/>
      <c r="AF92" s="214"/>
      <c r="AG92" s="217" t="s">
        <v>55</v>
      </c>
      <c r="AH92" s="214"/>
      <c r="AI92" s="214"/>
      <c r="AJ92" s="214"/>
      <c r="AK92" s="214"/>
      <c r="AL92" s="214"/>
      <c r="AM92" s="214"/>
      <c r="AN92" s="215" t="s">
        <v>56</v>
      </c>
      <c r="AO92" s="214"/>
      <c r="AP92" s="216"/>
      <c r="AQ92" s="55" t="s">
        <v>57</v>
      </c>
      <c r="AR92" s="29"/>
      <c r="AS92" s="56" t="s">
        <v>58</v>
      </c>
      <c r="AT92" s="57" t="s">
        <v>59</v>
      </c>
      <c r="AU92" s="57" t="s">
        <v>60</v>
      </c>
      <c r="AV92" s="57" t="s">
        <v>61</v>
      </c>
      <c r="AW92" s="57" t="s">
        <v>62</v>
      </c>
      <c r="AX92" s="57" t="s">
        <v>63</v>
      </c>
      <c r="AY92" s="57" t="s">
        <v>64</v>
      </c>
      <c r="AZ92" s="57" t="s">
        <v>65</v>
      </c>
      <c r="BA92" s="57" t="s">
        <v>66</v>
      </c>
      <c r="BB92" s="57" t="s">
        <v>67</v>
      </c>
      <c r="BC92" s="57" t="s">
        <v>68</v>
      </c>
      <c r="BD92" s="58" t="s">
        <v>69</v>
      </c>
    </row>
    <row r="93" spans="1:91" s="1" customFormat="1" ht="10.9" customHeight="1">
      <c r="B93" s="29"/>
      <c r="AR93" s="29"/>
      <c r="AS93" s="59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1"/>
    </row>
    <row r="94" spans="1:91" s="5" customFormat="1" ht="32.450000000000003" customHeight="1">
      <c r="B94" s="60"/>
      <c r="C94" s="61" t="s">
        <v>70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218">
        <f>ROUND(AG95+AG98+AG101,2)</f>
        <v>0</v>
      </c>
      <c r="AH94" s="218"/>
      <c r="AI94" s="218"/>
      <c r="AJ94" s="218"/>
      <c r="AK94" s="218"/>
      <c r="AL94" s="218"/>
      <c r="AM94" s="218"/>
      <c r="AN94" s="219">
        <f t="shared" ref="AN94:AN101" si="0">SUM(AG94,AT94)</f>
        <v>0</v>
      </c>
      <c r="AO94" s="219"/>
      <c r="AP94" s="219"/>
      <c r="AQ94" s="64" t="s">
        <v>1</v>
      </c>
      <c r="AR94" s="60"/>
      <c r="AS94" s="65">
        <f>ROUND(AS95+AS98+AS101,2)</f>
        <v>0</v>
      </c>
      <c r="AT94" s="66">
        <f t="shared" ref="AT94:AT101" si="1">ROUND(SUM(AV94:AW94),2)</f>
        <v>0</v>
      </c>
      <c r="AU94" s="67">
        <f>ROUND(AU95+AU98+AU101,5)</f>
        <v>2432.348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ROUND(AZ95+AZ98+AZ101,2)</f>
        <v>0</v>
      </c>
      <c r="BA94" s="66">
        <f>ROUND(BA95+BA98+BA101,2)</f>
        <v>0</v>
      </c>
      <c r="BB94" s="66">
        <f>ROUND(BB95+BB98+BB101,2)</f>
        <v>0</v>
      </c>
      <c r="BC94" s="66">
        <f>ROUND(BC95+BC98+BC101,2)</f>
        <v>0</v>
      </c>
      <c r="BD94" s="68">
        <f>ROUND(BD95+BD98+BD101,2)</f>
        <v>0</v>
      </c>
      <c r="BS94" s="69" t="s">
        <v>71</v>
      </c>
      <c r="BT94" s="69" t="s">
        <v>72</v>
      </c>
      <c r="BU94" s="70" t="s">
        <v>73</v>
      </c>
      <c r="BV94" s="69" t="s">
        <v>74</v>
      </c>
      <c r="BW94" s="69" t="s">
        <v>4</v>
      </c>
      <c r="BX94" s="69" t="s">
        <v>75</v>
      </c>
      <c r="CL94" s="69" t="s">
        <v>1</v>
      </c>
    </row>
    <row r="95" spans="1:91" s="6" customFormat="1" ht="24.75" customHeight="1">
      <c r="B95" s="71"/>
      <c r="C95" s="72"/>
      <c r="D95" s="211" t="s">
        <v>76</v>
      </c>
      <c r="E95" s="211"/>
      <c r="F95" s="211"/>
      <c r="G95" s="211"/>
      <c r="H95" s="211"/>
      <c r="I95" s="73"/>
      <c r="J95" s="211" t="s">
        <v>77</v>
      </c>
      <c r="K95" s="211"/>
      <c r="L95" s="211"/>
      <c r="M95" s="211"/>
      <c r="N95" s="211"/>
      <c r="O95" s="211"/>
      <c r="P95" s="211"/>
      <c r="Q95" s="211"/>
      <c r="R95" s="211"/>
      <c r="S95" s="211"/>
      <c r="T95" s="211"/>
      <c r="U95" s="211"/>
      <c r="V95" s="211"/>
      <c r="W95" s="211"/>
      <c r="X95" s="211"/>
      <c r="Y95" s="211"/>
      <c r="Z95" s="211"/>
      <c r="AA95" s="211"/>
      <c r="AB95" s="211"/>
      <c r="AC95" s="211"/>
      <c r="AD95" s="211"/>
      <c r="AE95" s="211"/>
      <c r="AF95" s="211"/>
      <c r="AG95" s="212">
        <f>ROUND(SUM(AG96:AG97),2)</f>
        <v>0</v>
      </c>
      <c r="AH95" s="210"/>
      <c r="AI95" s="210"/>
      <c r="AJ95" s="210"/>
      <c r="AK95" s="210"/>
      <c r="AL95" s="210"/>
      <c r="AM95" s="210"/>
      <c r="AN95" s="209">
        <f t="shared" si="0"/>
        <v>0</v>
      </c>
      <c r="AO95" s="210"/>
      <c r="AP95" s="210"/>
      <c r="AQ95" s="74" t="s">
        <v>78</v>
      </c>
      <c r="AR95" s="71"/>
      <c r="AS95" s="75">
        <f>ROUND(SUM(AS96:AS97),2)</f>
        <v>0</v>
      </c>
      <c r="AT95" s="76">
        <f t="shared" si="1"/>
        <v>0</v>
      </c>
      <c r="AU95" s="77">
        <f>ROUND(SUM(AU96:AU97),5)</f>
        <v>624.73977000000002</v>
      </c>
      <c r="AV95" s="76">
        <f>ROUND(AZ95*L29,2)</f>
        <v>0</v>
      </c>
      <c r="AW95" s="76">
        <f>ROUND(BA95*L30,2)</f>
        <v>0</v>
      </c>
      <c r="AX95" s="76">
        <f>ROUND(BB95*L29,2)</f>
        <v>0</v>
      </c>
      <c r="AY95" s="76">
        <f>ROUND(BC95*L30,2)</f>
        <v>0</v>
      </c>
      <c r="AZ95" s="76">
        <f>ROUND(SUM(AZ96:AZ97),2)</f>
        <v>0</v>
      </c>
      <c r="BA95" s="76">
        <f>ROUND(SUM(BA96:BA97),2)</f>
        <v>0</v>
      </c>
      <c r="BB95" s="76">
        <f>ROUND(SUM(BB96:BB97),2)</f>
        <v>0</v>
      </c>
      <c r="BC95" s="76">
        <f>ROUND(SUM(BC96:BC97),2)</f>
        <v>0</v>
      </c>
      <c r="BD95" s="78">
        <f>ROUND(SUM(BD96:BD97),2)</f>
        <v>0</v>
      </c>
      <c r="BS95" s="79" t="s">
        <v>71</v>
      </c>
      <c r="BT95" s="79" t="s">
        <v>79</v>
      </c>
      <c r="BU95" s="79" t="s">
        <v>73</v>
      </c>
      <c r="BV95" s="79" t="s">
        <v>74</v>
      </c>
      <c r="BW95" s="79" t="s">
        <v>80</v>
      </c>
      <c r="BX95" s="79" t="s">
        <v>4</v>
      </c>
      <c r="CL95" s="79" t="s">
        <v>1</v>
      </c>
      <c r="CM95" s="79" t="s">
        <v>81</v>
      </c>
    </row>
    <row r="96" spans="1:91" s="3" customFormat="1" ht="16.5" customHeight="1">
      <c r="A96" s="80" t="s">
        <v>82</v>
      </c>
      <c r="B96" s="45"/>
      <c r="C96" s="9"/>
      <c r="D96" s="9"/>
      <c r="E96" s="208" t="s">
        <v>84</v>
      </c>
      <c r="F96" s="208"/>
      <c r="G96" s="208"/>
      <c r="H96" s="208"/>
      <c r="I96" s="208"/>
      <c r="J96" s="9"/>
      <c r="K96" s="208" t="s">
        <v>85</v>
      </c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6">
        <f>'SO-03 - Vybourání šachetn...'!J32</f>
        <v>0</v>
      </c>
      <c r="AH96" s="207"/>
      <c r="AI96" s="207"/>
      <c r="AJ96" s="207"/>
      <c r="AK96" s="207"/>
      <c r="AL96" s="207"/>
      <c r="AM96" s="207"/>
      <c r="AN96" s="206">
        <f t="shared" si="0"/>
        <v>0</v>
      </c>
      <c r="AO96" s="207"/>
      <c r="AP96" s="207"/>
      <c r="AQ96" s="81" t="s">
        <v>83</v>
      </c>
      <c r="AR96" s="45"/>
      <c r="AS96" s="82">
        <v>0</v>
      </c>
      <c r="AT96" s="83">
        <f t="shared" si="1"/>
        <v>0</v>
      </c>
      <c r="AU96" s="84">
        <f>'SO-03 - Vybourání šachetn...'!P130</f>
        <v>351.61695099999997</v>
      </c>
      <c r="AV96" s="83">
        <f>'SO-03 - Vybourání šachetn...'!J35</f>
        <v>0</v>
      </c>
      <c r="AW96" s="83">
        <f>'SO-03 - Vybourání šachetn...'!J36</f>
        <v>0</v>
      </c>
      <c r="AX96" s="83">
        <f>'SO-03 - Vybourání šachetn...'!J37</f>
        <v>0</v>
      </c>
      <c r="AY96" s="83">
        <f>'SO-03 - Vybourání šachetn...'!J38</f>
        <v>0</v>
      </c>
      <c r="AZ96" s="83">
        <f>'SO-03 - Vybourání šachetn...'!F35</f>
        <v>0</v>
      </c>
      <c r="BA96" s="83">
        <f>'SO-03 - Vybourání šachetn...'!F36</f>
        <v>0</v>
      </c>
      <c r="BB96" s="83">
        <f>'SO-03 - Vybourání šachetn...'!F37</f>
        <v>0</v>
      </c>
      <c r="BC96" s="83">
        <f>'SO-03 - Vybourání šachetn...'!F38</f>
        <v>0</v>
      </c>
      <c r="BD96" s="85">
        <f>'SO-03 - Vybourání šachetn...'!F39</f>
        <v>0</v>
      </c>
      <c r="BT96" s="24" t="s">
        <v>81</v>
      </c>
      <c r="BV96" s="24" t="s">
        <v>74</v>
      </c>
      <c r="BW96" s="24" t="s">
        <v>86</v>
      </c>
      <c r="BX96" s="24" t="s">
        <v>80</v>
      </c>
      <c r="CL96" s="24" t="s">
        <v>1</v>
      </c>
    </row>
    <row r="97" spans="1:91" s="3" customFormat="1" ht="16.5" customHeight="1">
      <c r="A97" s="80" t="s">
        <v>82</v>
      </c>
      <c r="B97" s="45"/>
      <c r="C97" s="9"/>
      <c r="D97" s="9"/>
      <c r="E97" s="208" t="s">
        <v>87</v>
      </c>
      <c r="F97" s="208"/>
      <c r="G97" s="208"/>
      <c r="H97" s="208"/>
      <c r="I97" s="208"/>
      <c r="J97" s="9"/>
      <c r="K97" s="208" t="s">
        <v>88</v>
      </c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6">
        <f>'SO-04 - Nový osobní výtah'!J32</f>
        <v>0</v>
      </c>
      <c r="AH97" s="207"/>
      <c r="AI97" s="207"/>
      <c r="AJ97" s="207"/>
      <c r="AK97" s="207"/>
      <c r="AL97" s="207"/>
      <c r="AM97" s="207"/>
      <c r="AN97" s="206">
        <f t="shared" si="0"/>
        <v>0</v>
      </c>
      <c r="AO97" s="207"/>
      <c r="AP97" s="207"/>
      <c r="AQ97" s="81" t="s">
        <v>83</v>
      </c>
      <c r="AR97" s="45"/>
      <c r="AS97" s="82">
        <v>0</v>
      </c>
      <c r="AT97" s="83">
        <f t="shared" si="1"/>
        <v>0</v>
      </c>
      <c r="AU97" s="84">
        <f>'SO-04 - Nový osobní výtah'!P133</f>
        <v>273.12281999999999</v>
      </c>
      <c r="AV97" s="83">
        <f>'SO-04 - Nový osobní výtah'!J35</f>
        <v>0</v>
      </c>
      <c r="AW97" s="83">
        <f>'SO-04 - Nový osobní výtah'!J36</f>
        <v>0</v>
      </c>
      <c r="AX97" s="83">
        <f>'SO-04 - Nový osobní výtah'!J37</f>
        <v>0</v>
      </c>
      <c r="AY97" s="83">
        <f>'SO-04 - Nový osobní výtah'!J38</f>
        <v>0</v>
      </c>
      <c r="AZ97" s="83">
        <f>'SO-04 - Nový osobní výtah'!F35</f>
        <v>0</v>
      </c>
      <c r="BA97" s="83">
        <f>'SO-04 - Nový osobní výtah'!F36</f>
        <v>0</v>
      </c>
      <c r="BB97" s="83">
        <f>'SO-04 - Nový osobní výtah'!F37</f>
        <v>0</v>
      </c>
      <c r="BC97" s="83">
        <f>'SO-04 - Nový osobní výtah'!F38</f>
        <v>0</v>
      </c>
      <c r="BD97" s="85">
        <f>'SO-04 - Nový osobní výtah'!F39</f>
        <v>0</v>
      </c>
      <c r="BT97" s="24" t="s">
        <v>81</v>
      </c>
      <c r="BV97" s="24" t="s">
        <v>74</v>
      </c>
      <c r="BW97" s="24" t="s">
        <v>89</v>
      </c>
      <c r="BX97" s="24" t="s">
        <v>80</v>
      </c>
      <c r="CL97" s="24" t="s">
        <v>1</v>
      </c>
    </row>
    <row r="98" spans="1:91" s="6" customFormat="1" ht="16.5" customHeight="1">
      <c r="B98" s="71"/>
      <c r="C98" s="72"/>
      <c r="D98" s="211" t="s">
        <v>90</v>
      </c>
      <c r="E98" s="211"/>
      <c r="F98" s="211"/>
      <c r="G98" s="211"/>
      <c r="H98" s="211"/>
      <c r="I98" s="73"/>
      <c r="J98" s="211" t="s">
        <v>91</v>
      </c>
      <c r="K98" s="211"/>
      <c r="L98" s="211"/>
      <c r="M98" s="211"/>
      <c r="N98" s="211"/>
      <c r="O98" s="211"/>
      <c r="P98" s="211"/>
      <c r="Q98" s="211"/>
      <c r="R98" s="211"/>
      <c r="S98" s="211"/>
      <c r="T98" s="211"/>
      <c r="U98" s="211"/>
      <c r="V98" s="211"/>
      <c r="W98" s="211"/>
      <c r="X98" s="211"/>
      <c r="Y98" s="211"/>
      <c r="Z98" s="211"/>
      <c r="AA98" s="211"/>
      <c r="AB98" s="211"/>
      <c r="AC98" s="211"/>
      <c r="AD98" s="211"/>
      <c r="AE98" s="211"/>
      <c r="AF98" s="211"/>
      <c r="AG98" s="212">
        <f>ROUND(SUM(AG99:AG100),2)</f>
        <v>0</v>
      </c>
      <c r="AH98" s="210"/>
      <c r="AI98" s="210"/>
      <c r="AJ98" s="210"/>
      <c r="AK98" s="210"/>
      <c r="AL98" s="210"/>
      <c r="AM98" s="210"/>
      <c r="AN98" s="209">
        <f t="shared" si="0"/>
        <v>0</v>
      </c>
      <c r="AO98" s="210"/>
      <c r="AP98" s="210"/>
      <c r="AQ98" s="74" t="s">
        <v>78</v>
      </c>
      <c r="AR98" s="71"/>
      <c r="AS98" s="75">
        <f>ROUND(SUM(AS99:AS100),2)</f>
        <v>0</v>
      </c>
      <c r="AT98" s="76">
        <f t="shared" si="1"/>
        <v>0</v>
      </c>
      <c r="AU98" s="77">
        <f>ROUND(SUM(AU99:AU100),5)</f>
        <v>1807.60823</v>
      </c>
      <c r="AV98" s="76">
        <f>ROUND(AZ98*L29,2)</f>
        <v>0</v>
      </c>
      <c r="AW98" s="76">
        <f>ROUND(BA98*L30,2)</f>
        <v>0</v>
      </c>
      <c r="AX98" s="76">
        <f>ROUND(BB98*L29,2)</f>
        <v>0</v>
      </c>
      <c r="AY98" s="76">
        <f>ROUND(BC98*L30,2)</f>
        <v>0</v>
      </c>
      <c r="AZ98" s="76">
        <f>ROUND(SUM(AZ99:AZ100),2)</f>
        <v>0</v>
      </c>
      <c r="BA98" s="76">
        <f>ROUND(SUM(BA99:BA100),2)</f>
        <v>0</v>
      </c>
      <c r="BB98" s="76">
        <f>ROUND(SUM(BB99:BB100),2)</f>
        <v>0</v>
      </c>
      <c r="BC98" s="76">
        <f>ROUND(SUM(BC99:BC100),2)</f>
        <v>0</v>
      </c>
      <c r="BD98" s="78">
        <f>ROUND(SUM(BD99:BD100),2)</f>
        <v>0</v>
      </c>
      <c r="BS98" s="79" t="s">
        <v>71</v>
      </c>
      <c r="BT98" s="79" t="s">
        <v>79</v>
      </c>
      <c r="BU98" s="79" t="s">
        <v>73</v>
      </c>
      <c r="BV98" s="79" t="s">
        <v>74</v>
      </c>
      <c r="BW98" s="79" t="s">
        <v>92</v>
      </c>
      <c r="BX98" s="79" t="s">
        <v>4</v>
      </c>
      <c r="CL98" s="79" t="s">
        <v>1</v>
      </c>
      <c r="CM98" s="79" t="s">
        <v>81</v>
      </c>
    </row>
    <row r="99" spans="1:91" s="3" customFormat="1" ht="16.5" customHeight="1">
      <c r="A99" s="80" t="s">
        <v>82</v>
      </c>
      <c r="B99" s="45"/>
      <c r="C99" s="9"/>
      <c r="D99" s="9"/>
      <c r="E99" s="208" t="s">
        <v>93</v>
      </c>
      <c r="F99" s="208"/>
      <c r="G99" s="208"/>
      <c r="H99" s="208"/>
      <c r="I99" s="208"/>
      <c r="J99" s="9"/>
      <c r="K99" s="208" t="s">
        <v>94</v>
      </c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6">
        <f>'01 - Elektroinstalace NN'!J32</f>
        <v>0</v>
      </c>
      <c r="AH99" s="207"/>
      <c r="AI99" s="207"/>
      <c r="AJ99" s="207"/>
      <c r="AK99" s="207"/>
      <c r="AL99" s="207"/>
      <c r="AM99" s="207"/>
      <c r="AN99" s="206">
        <f t="shared" si="0"/>
        <v>0</v>
      </c>
      <c r="AO99" s="207"/>
      <c r="AP99" s="207"/>
      <c r="AQ99" s="81" t="s">
        <v>83</v>
      </c>
      <c r="AR99" s="45"/>
      <c r="AS99" s="82">
        <v>0</v>
      </c>
      <c r="AT99" s="83">
        <f t="shared" si="1"/>
        <v>0</v>
      </c>
      <c r="AU99" s="84">
        <f>'01 - Elektroinstalace NN'!P127</f>
        <v>1049.383523</v>
      </c>
      <c r="AV99" s="83">
        <f>'01 - Elektroinstalace NN'!J35</f>
        <v>0</v>
      </c>
      <c r="AW99" s="83">
        <f>'01 - Elektroinstalace NN'!J36</f>
        <v>0</v>
      </c>
      <c r="AX99" s="83">
        <f>'01 - Elektroinstalace NN'!J37</f>
        <v>0</v>
      </c>
      <c r="AY99" s="83">
        <f>'01 - Elektroinstalace NN'!J38</f>
        <v>0</v>
      </c>
      <c r="AZ99" s="83">
        <f>'01 - Elektroinstalace NN'!F35</f>
        <v>0</v>
      </c>
      <c r="BA99" s="83">
        <f>'01 - Elektroinstalace NN'!F36</f>
        <v>0</v>
      </c>
      <c r="BB99" s="83">
        <f>'01 - Elektroinstalace NN'!F37</f>
        <v>0</v>
      </c>
      <c r="BC99" s="83">
        <f>'01 - Elektroinstalace NN'!F38</f>
        <v>0</v>
      </c>
      <c r="BD99" s="85">
        <f>'01 - Elektroinstalace NN'!F39</f>
        <v>0</v>
      </c>
      <c r="BT99" s="24" t="s">
        <v>81</v>
      </c>
      <c r="BV99" s="24" t="s">
        <v>74</v>
      </c>
      <c r="BW99" s="24" t="s">
        <v>95</v>
      </c>
      <c r="BX99" s="24" t="s">
        <v>92</v>
      </c>
      <c r="CL99" s="24" t="s">
        <v>1</v>
      </c>
    </row>
    <row r="100" spans="1:91" s="3" customFormat="1" ht="16.5" customHeight="1">
      <c r="A100" s="80" t="s">
        <v>82</v>
      </c>
      <c r="B100" s="45"/>
      <c r="C100" s="9"/>
      <c r="D100" s="9"/>
      <c r="E100" s="208" t="s">
        <v>96</v>
      </c>
      <c r="F100" s="208"/>
      <c r="G100" s="208"/>
      <c r="H100" s="208"/>
      <c r="I100" s="208"/>
      <c r="J100" s="9"/>
      <c r="K100" s="208" t="s">
        <v>97</v>
      </c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6">
        <f>'02 - Kouřová čidla, ovlád...'!J32</f>
        <v>0</v>
      </c>
      <c r="AH100" s="207"/>
      <c r="AI100" s="207"/>
      <c r="AJ100" s="207"/>
      <c r="AK100" s="207"/>
      <c r="AL100" s="207"/>
      <c r="AM100" s="207"/>
      <c r="AN100" s="206">
        <f t="shared" si="0"/>
        <v>0</v>
      </c>
      <c r="AO100" s="207"/>
      <c r="AP100" s="207"/>
      <c r="AQ100" s="81" t="s">
        <v>83</v>
      </c>
      <c r="AR100" s="45"/>
      <c r="AS100" s="82">
        <v>0</v>
      </c>
      <c r="AT100" s="83">
        <f t="shared" si="1"/>
        <v>0</v>
      </c>
      <c r="AU100" s="84">
        <f>'02 - Kouřová čidla, ovlád...'!P127</f>
        <v>758.22470599999997</v>
      </c>
      <c r="AV100" s="83">
        <f>'02 - Kouřová čidla, ovlád...'!J35</f>
        <v>0</v>
      </c>
      <c r="AW100" s="83">
        <f>'02 - Kouřová čidla, ovlád...'!J36</f>
        <v>0</v>
      </c>
      <c r="AX100" s="83">
        <f>'02 - Kouřová čidla, ovlád...'!J37</f>
        <v>0</v>
      </c>
      <c r="AY100" s="83">
        <f>'02 - Kouřová čidla, ovlád...'!J38</f>
        <v>0</v>
      </c>
      <c r="AZ100" s="83">
        <f>'02 - Kouřová čidla, ovlád...'!F35</f>
        <v>0</v>
      </c>
      <c r="BA100" s="83">
        <f>'02 - Kouřová čidla, ovlád...'!F36</f>
        <v>0</v>
      </c>
      <c r="BB100" s="83">
        <f>'02 - Kouřová čidla, ovlád...'!F37</f>
        <v>0</v>
      </c>
      <c r="BC100" s="83">
        <f>'02 - Kouřová čidla, ovlád...'!F38</f>
        <v>0</v>
      </c>
      <c r="BD100" s="85">
        <f>'02 - Kouřová čidla, ovlád...'!F39</f>
        <v>0</v>
      </c>
      <c r="BT100" s="24" t="s">
        <v>81</v>
      </c>
      <c r="BV100" s="24" t="s">
        <v>74</v>
      </c>
      <c r="BW100" s="24" t="s">
        <v>98</v>
      </c>
      <c r="BX100" s="24" t="s">
        <v>92</v>
      </c>
      <c r="CL100" s="24" t="s">
        <v>1</v>
      </c>
    </row>
    <row r="101" spans="1:91" s="6" customFormat="1" ht="16.5" customHeight="1">
      <c r="A101" s="80" t="s">
        <v>82</v>
      </c>
      <c r="B101" s="71"/>
      <c r="C101" s="72"/>
      <c r="D101" s="211" t="s">
        <v>99</v>
      </c>
      <c r="E101" s="211"/>
      <c r="F101" s="211"/>
      <c r="G101" s="211"/>
      <c r="H101" s="211"/>
      <c r="I101" s="73"/>
      <c r="J101" s="211" t="s">
        <v>100</v>
      </c>
      <c r="K101" s="211"/>
      <c r="L101" s="211"/>
      <c r="M101" s="211"/>
      <c r="N101" s="211"/>
      <c r="O101" s="211"/>
      <c r="P101" s="211"/>
      <c r="Q101" s="211"/>
      <c r="R101" s="211"/>
      <c r="S101" s="211"/>
      <c r="T101" s="211"/>
      <c r="U101" s="211"/>
      <c r="V101" s="211"/>
      <c r="W101" s="211"/>
      <c r="X101" s="211"/>
      <c r="Y101" s="211"/>
      <c r="Z101" s="211"/>
      <c r="AA101" s="211"/>
      <c r="AB101" s="211"/>
      <c r="AC101" s="211"/>
      <c r="AD101" s="211"/>
      <c r="AE101" s="211"/>
      <c r="AF101" s="211"/>
      <c r="AG101" s="209">
        <f>'VRN - Vedlejší rozpočtové...'!J30</f>
        <v>0</v>
      </c>
      <c r="AH101" s="210"/>
      <c r="AI101" s="210"/>
      <c r="AJ101" s="210"/>
      <c r="AK101" s="210"/>
      <c r="AL101" s="210"/>
      <c r="AM101" s="210"/>
      <c r="AN101" s="209">
        <f t="shared" si="0"/>
        <v>0</v>
      </c>
      <c r="AO101" s="210"/>
      <c r="AP101" s="210"/>
      <c r="AQ101" s="74" t="s">
        <v>78</v>
      </c>
      <c r="AR101" s="71"/>
      <c r="AS101" s="86">
        <v>0</v>
      </c>
      <c r="AT101" s="87">
        <f t="shared" si="1"/>
        <v>0</v>
      </c>
      <c r="AU101" s="88">
        <f>'VRN - Vedlejší rozpočtové...'!P122</f>
        <v>0</v>
      </c>
      <c r="AV101" s="87">
        <f>'VRN - Vedlejší rozpočtové...'!J33</f>
        <v>0</v>
      </c>
      <c r="AW101" s="87">
        <f>'VRN - Vedlejší rozpočtové...'!J34</f>
        <v>0</v>
      </c>
      <c r="AX101" s="87">
        <f>'VRN - Vedlejší rozpočtové...'!J35</f>
        <v>0</v>
      </c>
      <c r="AY101" s="87">
        <f>'VRN - Vedlejší rozpočtové...'!J36</f>
        <v>0</v>
      </c>
      <c r="AZ101" s="87">
        <f>'VRN - Vedlejší rozpočtové...'!F33</f>
        <v>0</v>
      </c>
      <c r="BA101" s="87">
        <f>'VRN - Vedlejší rozpočtové...'!F34</f>
        <v>0</v>
      </c>
      <c r="BB101" s="87">
        <f>'VRN - Vedlejší rozpočtové...'!F35</f>
        <v>0</v>
      </c>
      <c r="BC101" s="87">
        <f>'VRN - Vedlejší rozpočtové...'!F36</f>
        <v>0</v>
      </c>
      <c r="BD101" s="89">
        <f>'VRN - Vedlejší rozpočtové...'!F37</f>
        <v>0</v>
      </c>
      <c r="BT101" s="79" t="s">
        <v>79</v>
      </c>
      <c r="BV101" s="79" t="s">
        <v>74</v>
      </c>
      <c r="BW101" s="79" t="s">
        <v>101</v>
      </c>
      <c r="BX101" s="79" t="s">
        <v>4</v>
      </c>
      <c r="CL101" s="79" t="s">
        <v>1</v>
      </c>
      <c r="CM101" s="79" t="s">
        <v>81</v>
      </c>
    </row>
    <row r="102" spans="1:91" s="1" customFormat="1" ht="30" customHeight="1">
      <c r="B102" s="29"/>
      <c r="AR102" s="29"/>
    </row>
    <row r="103" spans="1:91" s="1" customFormat="1" ht="6.95" customHeight="1"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29"/>
    </row>
  </sheetData>
  <mergeCells count="64">
    <mergeCell ref="L85:AO85"/>
    <mergeCell ref="AM87:AN87"/>
    <mergeCell ref="AM89:AP89"/>
    <mergeCell ref="AS89:AT91"/>
    <mergeCell ref="AM90:AP90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AG94:AM94"/>
    <mergeCell ref="AN94:AP94"/>
    <mergeCell ref="K96:AF96"/>
    <mergeCell ref="AN96:AP96"/>
    <mergeCell ref="AG96:AM96"/>
    <mergeCell ref="E96:I96"/>
    <mergeCell ref="AN97:AP97"/>
    <mergeCell ref="AG97:AM97"/>
    <mergeCell ref="E97:I97"/>
    <mergeCell ref="K97:AF97"/>
    <mergeCell ref="AN98:AP98"/>
    <mergeCell ref="AG98:AM98"/>
    <mergeCell ref="D98:H98"/>
    <mergeCell ref="J98:AF98"/>
    <mergeCell ref="AN99:AP99"/>
    <mergeCell ref="AG99:AM99"/>
    <mergeCell ref="E99:I99"/>
    <mergeCell ref="K99:AF99"/>
    <mergeCell ref="AN100:AP100"/>
    <mergeCell ref="AG100:AM100"/>
    <mergeCell ref="E100:I100"/>
    <mergeCell ref="K100:AF100"/>
    <mergeCell ref="AN101:AP101"/>
    <mergeCell ref="AG101:AM101"/>
    <mergeCell ref="D101:H101"/>
    <mergeCell ref="J101:AF101"/>
    <mergeCell ref="W30:AE30"/>
    <mergeCell ref="L30:P30"/>
    <mergeCell ref="K5:AO5"/>
    <mergeCell ref="K6:AO6"/>
    <mergeCell ref="E23:AN23"/>
    <mergeCell ref="AK26:AO26"/>
    <mergeCell ref="AK28:AO28"/>
    <mergeCell ref="L28:P28"/>
    <mergeCell ref="W28:AE28"/>
    <mergeCell ref="AR2:BE2"/>
    <mergeCell ref="L33:P33"/>
    <mergeCell ref="W33:AE33"/>
    <mergeCell ref="AK33:AO33"/>
    <mergeCell ref="AK35:AO35"/>
    <mergeCell ref="X35:AB35"/>
    <mergeCell ref="L31:P31"/>
    <mergeCell ref="AK31:AO31"/>
    <mergeCell ref="W31:AE31"/>
    <mergeCell ref="L32:P32"/>
    <mergeCell ref="W32:AE32"/>
    <mergeCell ref="AK32:AO32"/>
    <mergeCell ref="W29:AE29"/>
    <mergeCell ref="AK29:AO29"/>
    <mergeCell ref="L29:P29"/>
    <mergeCell ref="AK30:AO30"/>
  </mergeCells>
  <hyperlinks>
    <hyperlink ref="A96" location="'SO-03 - Vybourání šachetn...'!C2" display="/" xr:uid="{00000000-0004-0000-0000-000002000000}"/>
    <hyperlink ref="A97" location="'SO-04 - Nový osobní výtah'!C2" display="/" xr:uid="{00000000-0004-0000-0000-000003000000}"/>
    <hyperlink ref="A99" location="'01 - Elektroinstalace NN'!C2" display="/" xr:uid="{00000000-0004-0000-0000-000004000000}"/>
    <hyperlink ref="A100" location="'02 - Kouřová čidla, ovlád...'!C2" display="/" xr:uid="{00000000-0004-0000-0000-000005000000}"/>
    <hyperlink ref="A101" location="'VRN - Vedlejší rozpočtové...'!C2" display="/" xr:uid="{00000000-0004-0000-0000-00000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76"/>
  <sheetViews>
    <sheetView showGridLines="0" topLeftCell="A250" workbookViewId="0">
      <selection activeCell="I277" sqref="I27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191" t="s">
        <v>5</v>
      </c>
      <c r="M2" s="192"/>
      <c r="N2" s="192"/>
      <c r="O2" s="192"/>
      <c r="P2" s="192"/>
      <c r="Q2" s="192"/>
      <c r="R2" s="192"/>
      <c r="S2" s="192"/>
      <c r="T2" s="192"/>
      <c r="U2" s="192"/>
      <c r="V2" s="192"/>
      <c r="AT2" s="17" t="s">
        <v>86</v>
      </c>
      <c r="AZ2" s="90" t="s">
        <v>237</v>
      </c>
      <c r="BA2" s="90" t="s">
        <v>238</v>
      </c>
      <c r="BB2" s="90" t="s">
        <v>239</v>
      </c>
      <c r="BC2" s="90" t="s">
        <v>153</v>
      </c>
      <c r="BD2" s="90" t="s">
        <v>81</v>
      </c>
    </row>
    <row r="3" spans="2:5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  <c r="AZ3" s="90" t="s">
        <v>240</v>
      </c>
      <c r="BA3" s="90" t="s">
        <v>102</v>
      </c>
      <c r="BB3" s="90" t="s">
        <v>103</v>
      </c>
      <c r="BC3" s="90" t="s">
        <v>241</v>
      </c>
      <c r="BD3" s="90" t="s">
        <v>81</v>
      </c>
    </row>
    <row r="4" spans="2:56" ht="24.95" hidden="1" customHeight="1">
      <c r="B4" s="20"/>
      <c r="D4" s="21" t="s">
        <v>105</v>
      </c>
      <c r="L4" s="20"/>
      <c r="M4" s="91" t="s">
        <v>10</v>
      </c>
      <c r="AT4" s="17" t="s">
        <v>3</v>
      </c>
      <c r="AZ4" s="90" t="s">
        <v>104</v>
      </c>
      <c r="BA4" s="90" t="s">
        <v>242</v>
      </c>
      <c r="BB4" s="90" t="s">
        <v>103</v>
      </c>
      <c r="BC4" s="90" t="s">
        <v>243</v>
      </c>
      <c r="BD4" s="90" t="s">
        <v>81</v>
      </c>
    </row>
    <row r="5" spans="2:56" ht="6.95" hidden="1" customHeight="1">
      <c r="B5" s="20"/>
      <c r="L5" s="20"/>
      <c r="AZ5" s="90" t="s">
        <v>244</v>
      </c>
      <c r="BA5" s="90" t="s">
        <v>245</v>
      </c>
      <c r="BB5" s="90" t="s">
        <v>103</v>
      </c>
      <c r="BC5" s="90" t="s">
        <v>246</v>
      </c>
      <c r="BD5" s="90" t="s">
        <v>81</v>
      </c>
    </row>
    <row r="6" spans="2:56" ht="12" hidden="1" customHeight="1">
      <c r="B6" s="20"/>
      <c r="D6" s="26" t="s">
        <v>14</v>
      </c>
      <c r="L6" s="20"/>
      <c r="AZ6" s="90" t="s">
        <v>247</v>
      </c>
      <c r="BA6" s="90" t="s">
        <v>248</v>
      </c>
      <c r="BB6" s="90" t="s">
        <v>146</v>
      </c>
      <c r="BC6" s="90" t="s">
        <v>249</v>
      </c>
      <c r="BD6" s="90" t="s">
        <v>81</v>
      </c>
    </row>
    <row r="7" spans="2:56" ht="16.5" hidden="1" customHeight="1">
      <c r="B7" s="20"/>
      <c r="E7" s="230" t="str">
        <f>'Rekapitulace stavby'!K6</f>
        <v>Zpřístupnění objektu UJEP FSE Moskevská ul. Ústí nad Labem - REKONSTRUKCE VÝTAHU</v>
      </c>
      <c r="F7" s="231"/>
      <c r="G7" s="231"/>
      <c r="H7" s="231"/>
      <c r="L7" s="20"/>
      <c r="AZ7" s="90" t="s">
        <v>250</v>
      </c>
      <c r="BA7" s="90" t="s">
        <v>251</v>
      </c>
      <c r="BB7" s="90" t="s">
        <v>103</v>
      </c>
      <c r="BC7" s="90" t="s">
        <v>252</v>
      </c>
      <c r="BD7" s="90" t="s">
        <v>81</v>
      </c>
    </row>
    <row r="8" spans="2:56" ht="12" hidden="1" customHeight="1">
      <c r="B8" s="20"/>
      <c r="D8" s="26" t="s">
        <v>106</v>
      </c>
      <c r="L8" s="20"/>
      <c r="AZ8" s="90" t="s">
        <v>253</v>
      </c>
      <c r="BA8" s="90" t="s">
        <v>254</v>
      </c>
      <c r="BB8" s="90" t="s">
        <v>103</v>
      </c>
      <c r="BC8" s="90" t="s">
        <v>255</v>
      </c>
      <c r="BD8" s="90" t="s">
        <v>81</v>
      </c>
    </row>
    <row r="9" spans="2:56" s="1" customFormat="1" ht="16.5" hidden="1" customHeight="1">
      <c r="B9" s="29"/>
      <c r="E9" s="230" t="s">
        <v>107</v>
      </c>
      <c r="F9" s="229"/>
      <c r="G9" s="229"/>
      <c r="H9" s="229"/>
      <c r="L9" s="29"/>
    </row>
    <row r="10" spans="2:56" s="1" customFormat="1" ht="12" hidden="1" customHeight="1">
      <c r="B10" s="29"/>
      <c r="D10" s="26" t="s">
        <v>108</v>
      </c>
      <c r="L10" s="29"/>
    </row>
    <row r="11" spans="2:56" s="1" customFormat="1" ht="16.5" hidden="1" customHeight="1">
      <c r="B11" s="29"/>
      <c r="E11" s="220" t="s">
        <v>256</v>
      </c>
      <c r="F11" s="229"/>
      <c r="G11" s="229"/>
      <c r="H11" s="229"/>
      <c r="L11" s="29"/>
    </row>
    <row r="12" spans="2:56" s="1" customFormat="1" hidden="1">
      <c r="B12" s="29"/>
      <c r="L12" s="29"/>
    </row>
    <row r="13" spans="2:56" s="1" customFormat="1" ht="12" hidden="1" customHeight="1">
      <c r="B13" s="29"/>
      <c r="D13" s="26" t="s">
        <v>16</v>
      </c>
      <c r="F13" s="24" t="s">
        <v>1</v>
      </c>
      <c r="I13" s="26" t="s">
        <v>17</v>
      </c>
      <c r="J13" s="24" t="s">
        <v>1</v>
      </c>
      <c r="L13" s="29"/>
    </row>
    <row r="14" spans="2:56" s="1" customFormat="1" ht="12" hidden="1" customHeight="1">
      <c r="B14" s="29"/>
      <c r="D14" s="26" t="s">
        <v>18</v>
      </c>
      <c r="F14" s="24" t="s">
        <v>19</v>
      </c>
      <c r="I14" s="26" t="s">
        <v>20</v>
      </c>
      <c r="J14" s="49" t="str">
        <f>'Rekapitulace stavby'!AN8</f>
        <v>9. 1. 2025</v>
      </c>
      <c r="L14" s="29"/>
    </row>
    <row r="15" spans="2:56" s="1" customFormat="1" ht="10.9" hidden="1" customHeight="1">
      <c r="B15" s="29"/>
      <c r="L15" s="29"/>
    </row>
    <row r="16" spans="2:56" s="1" customFormat="1" ht="12" hidden="1" customHeight="1">
      <c r="B16" s="29"/>
      <c r="D16" s="26" t="s">
        <v>22</v>
      </c>
      <c r="I16" s="26" t="s">
        <v>23</v>
      </c>
      <c r="J16" s="24" t="s">
        <v>1</v>
      </c>
      <c r="L16" s="29"/>
    </row>
    <row r="17" spans="2:12" s="1" customFormat="1" ht="18" hidden="1" customHeight="1">
      <c r="B17" s="29"/>
      <c r="E17" s="24" t="s">
        <v>24</v>
      </c>
      <c r="I17" s="26" t="s">
        <v>25</v>
      </c>
      <c r="J17" s="24" t="s">
        <v>1</v>
      </c>
      <c r="L17" s="29"/>
    </row>
    <row r="18" spans="2:12" s="1" customFormat="1" ht="6.95" hidden="1" customHeight="1">
      <c r="B18" s="29"/>
      <c r="L18" s="29"/>
    </row>
    <row r="19" spans="2:12" s="1" customFormat="1" ht="12" hidden="1" customHeight="1">
      <c r="B19" s="29"/>
      <c r="D19" s="26" t="s">
        <v>26</v>
      </c>
      <c r="I19" s="26" t="s">
        <v>23</v>
      </c>
      <c r="J19" s="24" t="str">
        <f>'Rekapitulace stavby'!AN13</f>
        <v/>
      </c>
      <c r="L19" s="29"/>
    </row>
    <row r="20" spans="2:12" s="1" customFormat="1" ht="18" hidden="1" customHeight="1">
      <c r="B20" s="29"/>
      <c r="E20" s="200" t="str">
        <f>'Rekapitulace stavby'!E14</f>
        <v xml:space="preserve"> </v>
      </c>
      <c r="F20" s="200"/>
      <c r="G20" s="200"/>
      <c r="H20" s="200"/>
      <c r="I20" s="26" t="s">
        <v>25</v>
      </c>
      <c r="J20" s="24" t="str">
        <f>'Rekapitulace stavby'!AN14</f>
        <v/>
      </c>
      <c r="L20" s="29"/>
    </row>
    <row r="21" spans="2:12" s="1" customFormat="1" ht="6.95" hidden="1" customHeight="1">
      <c r="B21" s="29"/>
      <c r="L21" s="29"/>
    </row>
    <row r="22" spans="2:12" s="1" customFormat="1" ht="12" hidden="1" customHeight="1">
      <c r="B22" s="29"/>
      <c r="D22" s="26" t="s">
        <v>28</v>
      </c>
      <c r="I22" s="26" t="s">
        <v>23</v>
      </c>
      <c r="J22" s="24" t="s">
        <v>1</v>
      </c>
      <c r="L22" s="29"/>
    </row>
    <row r="23" spans="2:12" s="1" customFormat="1" ht="18" hidden="1" customHeight="1">
      <c r="B23" s="29"/>
      <c r="E23" s="24" t="s">
        <v>29</v>
      </c>
      <c r="I23" s="26" t="s">
        <v>25</v>
      </c>
      <c r="J23" s="24" t="s">
        <v>1</v>
      </c>
      <c r="L23" s="29"/>
    </row>
    <row r="24" spans="2:12" s="1" customFormat="1" ht="6.95" hidden="1" customHeight="1">
      <c r="B24" s="29"/>
      <c r="L24" s="29"/>
    </row>
    <row r="25" spans="2:12" s="1" customFormat="1" ht="12" hidden="1" customHeight="1">
      <c r="B25" s="29"/>
      <c r="D25" s="26" t="s">
        <v>30</v>
      </c>
      <c r="I25" s="26" t="s">
        <v>23</v>
      </c>
      <c r="J25" s="24" t="s">
        <v>1</v>
      </c>
      <c r="L25" s="29"/>
    </row>
    <row r="26" spans="2:12" s="1" customFormat="1" ht="18" hidden="1" customHeight="1">
      <c r="B26" s="29"/>
      <c r="E26" s="24" t="s">
        <v>29</v>
      </c>
      <c r="I26" s="26" t="s">
        <v>25</v>
      </c>
      <c r="J26" s="24" t="s">
        <v>1</v>
      </c>
      <c r="L26" s="29"/>
    </row>
    <row r="27" spans="2:12" s="1" customFormat="1" ht="6.95" hidden="1" customHeight="1">
      <c r="B27" s="29"/>
      <c r="L27" s="29"/>
    </row>
    <row r="28" spans="2:12" s="1" customFormat="1" ht="12" hidden="1" customHeight="1">
      <c r="B28" s="29"/>
      <c r="D28" s="26" t="s">
        <v>31</v>
      </c>
      <c r="L28" s="29"/>
    </row>
    <row r="29" spans="2:12" s="7" customFormat="1" ht="16.5" hidden="1" customHeight="1">
      <c r="B29" s="92"/>
      <c r="E29" s="202" t="s">
        <v>1</v>
      </c>
      <c r="F29" s="202"/>
      <c r="G29" s="202"/>
      <c r="H29" s="202"/>
      <c r="L29" s="92"/>
    </row>
    <row r="30" spans="2:12" s="1" customFormat="1" ht="6.95" hidden="1" customHeight="1">
      <c r="B30" s="29"/>
      <c r="L30" s="29"/>
    </row>
    <row r="31" spans="2:12" s="1" customFormat="1" ht="6.95" hidden="1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25.35" hidden="1" customHeight="1">
      <c r="B32" s="29"/>
      <c r="D32" s="93" t="s">
        <v>32</v>
      </c>
      <c r="J32" s="63">
        <f>ROUND(J130, 2)</f>
        <v>0</v>
      </c>
      <c r="L32" s="29"/>
    </row>
    <row r="33" spans="2:12" s="1" customFormat="1" ht="6.95" hidden="1" customHeight="1">
      <c r="B33" s="29"/>
      <c r="D33" s="50"/>
      <c r="E33" s="50"/>
      <c r="F33" s="50"/>
      <c r="G33" s="50"/>
      <c r="H33" s="50"/>
      <c r="I33" s="50"/>
      <c r="J33" s="50"/>
      <c r="K33" s="50"/>
      <c r="L33" s="29"/>
    </row>
    <row r="34" spans="2:12" s="1" customFormat="1" ht="14.45" hidden="1" customHeight="1">
      <c r="B34" s="29"/>
      <c r="F34" s="32" t="s">
        <v>34</v>
      </c>
      <c r="I34" s="32" t="s">
        <v>33</v>
      </c>
      <c r="J34" s="32" t="s">
        <v>35</v>
      </c>
      <c r="L34" s="29"/>
    </row>
    <row r="35" spans="2:12" s="1" customFormat="1" ht="14.45" hidden="1" customHeight="1">
      <c r="B35" s="29"/>
      <c r="D35" s="52" t="s">
        <v>36</v>
      </c>
      <c r="E35" s="26" t="s">
        <v>37</v>
      </c>
      <c r="F35" s="83">
        <f>ROUND((SUM(BE130:BE275)),  2)</f>
        <v>0</v>
      </c>
      <c r="I35" s="94">
        <v>0.21</v>
      </c>
      <c r="J35" s="83">
        <f>ROUND(((SUM(BE130:BE275))*I35),  2)</f>
        <v>0</v>
      </c>
      <c r="L35" s="29"/>
    </row>
    <row r="36" spans="2:12" s="1" customFormat="1" ht="14.45" hidden="1" customHeight="1">
      <c r="B36" s="29"/>
      <c r="E36" s="26" t="s">
        <v>38</v>
      </c>
      <c r="F36" s="83">
        <f>ROUND((SUM(BF130:BF275)),  2)</f>
        <v>0</v>
      </c>
      <c r="I36" s="94">
        <v>0.12</v>
      </c>
      <c r="J36" s="83">
        <f>ROUND(((SUM(BF130:BF275))*I36),  2)</f>
        <v>0</v>
      </c>
      <c r="L36" s="29"/>
    </row>
    <row r="37" spans="2:12" s="1" customFormat="1" ht="14.45" hidden="1" customHeight="1">
      <c r="B37" s="29"/>
      <c r="E37" s="26" t="s">
        <v>39</v>
      </c>
      <c r="F37" s="83">
        <f>ROUND((SUM(BG130:BG275)),  2)</f>
        <v>0</v>
      </c>
      <c r="I37" s="94">
        <v>0.21</v>
      </c>
      <c r="J37" s="83">
        <f>0</f>
        <v>0</v>
      </c>
      <c r="L37" s="29"/>
    </row>
    <row r="38" spans="2:12" s="1" customFormat="1" ht="14.45" hidden="1" customHeight="1">
      <c r="B38" s="29"/>
      <c r="E38" s="26" t="s">
        <v>40</v>
      </c>
      <c r="F38" s="83">
        <f>ROUND((SUM(BH130:BH275)),  2)</f>
        <v>0</v>
      </c>
      <c r="I38" s="94">
        <v>0.12</v>
      </c>
      <c r="J38" s="83">
        <f>0</f>
        <v>0</v>
      </c>
      <c r="L38" s="29"/>
    </row>
    <row r="39" spans="2:12" s="1" customFormat="1" ht="14.45" hidden="1" customHeight="1">
      <c r="B39" s="29"/>
      <c r="E39" s="26" t="s">
        <v>41</v>
      </c>
      <c r="F39" s="83">
        <f>ROUND((SUM(BI130:BI275)),  2)</f>
        <v>0</v>
      </c>
      <c r="I39" s="94">
        <v>0</v>
      </c>
      <c r="J39" s="83">
        <f>0</f>
        <v>0</v>
      </c>
      <c r="L39" s="29"/>
    </row>
    <row r="40" spans="2:12" s="1" customFormat="1" ht="6.95" hidden="1" customHeight="1">
      <c r="B40" s="29"/>
      <c r="L40" s="29"/>
    </row>
    <row r="41" spans="2:12" s="1" customFormat="1" ht="25.35" hidden="1" customHeight="1">
      <c r="B41" s="29"/>
      <c r="C41" s="95"/>
      <c r="D41" s="96" t="s">
        <v>42</v>
      </c>
      <c r="E41" s="54"/>
      <c r="F41" s="54"/>
      <c r="G41" s="97" t="s">
        <v>43</v>
      </c>
      <c r="H41" s="98" t="s">
        <v>44</v>
      </c>
      <c r="I41" s="54"/>
      <c r="J41" s="99">
        <f>SUM(J32:J39)</f>
        <v>0</v>
      </c>
      <c r="K41" s="100"/>
      <c r="L41" s="29"/>
    </row>
    <row r="42" spans="2:12" s="1" customFormat="1" ht="14.45" hidden="1" customHeight="1">
      <c r="B42" s="29"/>
      <c r="L42" s="29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29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9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2.75" hidden="1">
      <c r="B61" s="29"/>
      <c r="D61" s="40" t="s">
        <v>47</v>
      </c>
      <c r="E61" s="31"/>
      <c r="F61" s="101" t="s">
        <v>48</v>
      </c>
      <c r="G61" s="40" t="s">
        <v>47</v>
      </c>
      <c r="H61" s="31"/>
      <c r="I61" s="31"/>
      <c r="J61" s="102" t="s">
        <v>48</v>
      </c>
      <c r="K61" s="31"/>
      <c r="L61" s="29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2.75" hidden="1">
      <c r="B65" s="29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9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2.75" hidden="1">
      <c r="B76" s="29"/>
      <c r="D76" s="40" t="s">
        <v>47</v>
      </c>
      <c r="E76" s="31"/>
      <c r="F76" s="101" t="s">
        <v>48</v>
      </c>
      <c r="G76" s="40" t="s">
        <v>47</v>
      </c>
      <c r="H76" s="31"/>
      <c r="I76" s="31"/>
      <c r="J76" s="102" t="s">
        <v>48</v>
      </c>
      <c r="K76" s="31"/>
      <c r="L76" s="29"/>
    </row>
    <row r="77" spans="2:12" s="1" customFormat="1" ht="14.45" hidden="1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78" spans="2:12" hidden="1"/>
    <row r="79" spans="2:12" hidden="1"/>
    <row r="80" spans="2:12" hidden="1"/>
    <row r="81" spans="2:12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12" s="1" customFormat="1" ht="24.95" customHeight="1">
      <c r="B82" s="29"/>
      <c r="C82" s="21" t="s">
        <v>109</v>
      </c>
      <c r="L82" s="29"/>
    </row>
    <row r="83" spans="2:12" s="1" customFormat="1" ht="6.95" customHeight="1">
      <c r="B83" s="29"/>
      <c r="L83" s="29"/>
    </row>
    <row r="84" spans="2:12" s="1" customFormat="1" ht="12" customHeight="1">
      <c r="B84" s="29"/>
      <c r="C84" s="26" t="s">
        <v>14</v>
      </c>
      <c r="L84" s="29"/>
    </row>
    <row r="85" spans="2:12" s="1" customFormat="1" ht="25.15" customHeight="1">
      <c r="B85" s="29"/>
      <c r="E85" s="230" t="str">
        <f>E7</f>
        <v>Zpřístupnění objektu UJEP FSE Moskevská ul. Ústí nad Labem - REKONSTRUKCE VÝTAHU</v>
      </c>
      <c r="F85" s="231"/>
      <c r="G85" s="231"/>
      <c r="H85" s="231"/>
      <c r="L85" s="29"/>
    </row>
    <row r="86" spans="2:12" ht="12" customHeight="1">
      <c r="B86" s="20"/>
      <c r="C86" s="26" t="s">
        <v>106</v>
      </c>
      <c r="L86" s="20"/>
    </row>
    <row r="87" spans="2:12" s="1" customFormat="1" ht="16.5" customHeight="1">
      <c r="B87" s="29"/>
      <c r="E87" s="230" t="s">
        <v>107</v>
      </c>
      <c r="F87" s="229"/>
      <c r="G87" s="229"/>
      <c r="H87" s="229"/>
      <c r="L87" s="29"/>
    </row>
    <row r="88" spans="2:12" s="1" customFormat="1" ht="12" customHeight="1">
      <c r="B88" s="29"/>
      <c r="C88" s="26" t="s">
        <v>108</v>
      </c>
      <c r="L88" s="29"/>
    </row>
    <row r="89" spans="2:12" s="1" customFormat="1" ht="16.5" customHeight="1">
      <c r="B89" s="29"/>
      <c r="E89" s="220" t="str">
        <f>E11</f>
        <v>SO-03 - Vybourání šachetních dveří</v>
      </c>
      <c r="F89" s="229"/>
      <c r="G89" s="229"/>
      <c r="H89" s="229"/>
      <c r="L89" s="29"/>
    </row>
    <row r="90" spans="2:12" s="1" customFormat="1" ht="6.95" customHeight="1">
      <c r="B90" s="29"/>
      <c r="L90" s="29"/>
    </row>
    <row r="91" spans="2:12" s="1" customFormat="1" ht="12" customHeight="1">
      <c r="B91" s="29"/>
      <c r="C91" s="26" t="s">
        <v>18</v>
      </c>
      <c r="F91" s="24" t="str">
        <f>F14</f>
        <v>Moskevská Ústí nad Labem</v>
      </c>
      <c r="I91" s="26" t="s">
        <v>20</v>
      </c>
      <c r="J91" s="49" t="str">
        <f>IF(J14="","",J14)</f>
        <v>9. 1. 2025</v>
      </c>
      <c r="L91" s="29"/>
    </row>
    <row r="92" spans="2:12" s="1" customFormat="1" ht="6.95" customHeight="1">
      <c r="B92" s="29"/>
      <c r="L92" s="29"/>
    </row>
    <row r="93" spans="2:12" s="1" customFormat="1" ht="15.2" customHeight="1">
      <c r="B93" s="29"/>
      <c r="C93" s="26" t="s">
        <v>22</v>
      </c>
      <c r="F93" s="24" t="str">
        <f>E17</f>
        <v>Univerzita J.E.Purkyně, Ústí nad Labem</v>
      </c>
      <c r="I93" s="26" t="s">
        <v>28</v>
      </c>
      <c r="J93" s="27" t="str">
        <f>E23</f>
        <v>Correct BC s.r.o.,</v>
      </c>
      <c r="L93" s="29"/>
    </row>
    <row r="94" spans="2:12" s="1" customFormat="1" ht="15.2" customHeight="1">
      <c r="B94" s="29"/>
      <c r="C94" s="26" t="s">
        <v>26</v>
      </c>
      <c r="F94" s="24" t="str">
        <f>IF(E20="","",E20)</f>
        <v xml:space="preserve"> </v>
      </c>
      <c r="I94" s="26" t="s">
        <v>30</v>
      </c>
      <c r="J94" s="27" t="str">
        <f>E26</f>
        <v>Correct BC s.r.o.,</v>
      </c>
      <c r="L94" s="29"/>
    </row>
    <row r="95" spans="2:12" s="1" customFormat="1" ht="10.35" customHeight="1">
      <c r="B95" s="29"/>
      <c r="L95" s="29"/>
    </row>
    <row r="96" spans="2:12" s="1" customFormat="1" ht="29.25" customHeight="1">
      <c r="B96" s="29"/>
      <c r="C96" s="103" t="s">
        <v>110</v>
      </c>
      <c r="D96" s="95"/>
      <c r="E96" s="95"/>
      <c r="F96" s="95"/>
      <c r="G96" s="95"/>
      <c r="H96" s="95"/>
      <c r="I96" s="95"/>
      <c r="J96" s="104" t="s">
        <v>111</v>
      </c>
      <c r="K96" s="95"/>
      <c r="L96" s="29"/>
    </row>
    <row r="97" spans="2:47" s="1" customFormat="1" ht="10.35" customHeight="1">
      <c r="B97" s="29"/>
      <c r="L97" s="29"/>
    </row>
    <row r="98" spans="2:47" s="1" customFormat="1" ht="22.9" customHeight="1">
      <c r="B98" s="29"/>
      <c r="C98" s="105" t="s">
        <v>112</v>
      </c>
      <c r="J98" s="63">
        <f>J130</f>
        <v>0</v>
      </c>
      <c r="L98" s="29"/>
      <c r="AU98" s="17" t="s">
        <v>113</v>
      </c>
    </row>
    <row r="99" spans="2:47" s="8" customFormat="1" ht="24.95" customHeight="1">
      <c r="B99" s="106"/>
      <c r="D99" s="107" t="s">
        <v>257</v>
      </c>
      <c r="E99" s="108"/>
      <c r="F99" s="108"/>
      <c r="G99" s="108"/>
      <c r="H99" s="108"/>
      <c r="I99" s="108"/>
      <c r="J99" s="109">
        <f>J131</f>
        <v>0</v>
      </c>
      <c r="L99" s="106"/>
    </row>
    <row r="100" spans="2:47" s="9" customFormat="1" ht="19.899999999999999" customHeight="1">
      <c r="B100" s="110"/>
      <c r="D100" s="111" t="s">
        <v>258</v>
      </c>
      <c r="E100" s="112"/>
      <c r="F100" s="112"/>
      <c r="G100" s="112"/>
      <c r="H100" s="112"/>
      <c r="I100" s="112"/>
      <c r="J100" s="113">
        <f>J132</f>
        <v>0</v>
      </c>
      <c r="L100" s="110"/>
    </row>
    <row r="101" spans="2:47" s="9" customFormat="1" ht="19.899999999999999" customHeight="1">
      <c r="B101" s="110"/>
      <c r="D101" s="111" t="s">
        <v>114</v>
      </c>
      <c r="E101" s="112"/>
      <c r="F101" s="112"/>
      <c r="G101" s="112"/>
      <c r="H101" s="112"/>
      <c r="I101" s="112"/>
      <c r="J101" s="113">
        <f>J162</f>
        <v>0</v>
      </c>
      <c r="L101" s="110"/>
    </row>
    <row r="102" spans="2:47" s="9" customFormat="1" ht="19.899999999999999" customHeight="1">
      <c r="B102" s="110"/>
      <c r="D102" s="111" t="s">
        <v>115</v>
      </c>
      <c r="E102" s="112"/>
      <c r="F102" s="112"/>
      <c r="G102" s="112"/>
      <c r="H102" s="112"/>
      <c r="I102" s="112"/>
      <c r="J102" s="113">
        <f>J202</f>
        <v>0</v>
      </c>
      <c r="L102" s="110"/>
    </row>
    <row r="103" spans="2:47" s="9" customFormat="1" ht="19.899999999999999" customHeight="1">
      <c r="B103" s="110"/>
      <c r="D103" s="111" t="s">
        <v>116</v>
      </c>
      <c r="E103" s="112"/>
      <c r="F103" s="112"/>
      <c r="G103" s="112"/>
      <c r="H103" s="112"/>
      <c r="I103" s="112"/>
      <c r="J103" s="113">
        <f>J210</f>
        <v>0</v>
      </c>
      <c r="L103" s="110"/>
    </row>
    <row r="104" spans="2:47" s="8" customFormat="1" ht="24.95" customHeight="1">
      <c r="B104" s="106"/>
      <c r="D104" s="107" t="s">
        <v>117</v>
      </c>
      <c r="E104" s="108"/>
      <c r="F104" s="108"/>
      <c r="G104" s="108"/>
      <c r="H104" s="108"/>
      <c r="I104" s="108"/>
      <c r="J104" s="109">
        <f>J213</f>
        <v>0</v>
      </c>
      <c r="L104" s="106"/>
    </row>
    <row r="105" spans="2:47" s="9" customFormat="1" ht="19.899999999999999" customHeight="1">
      <c r="B105" s="110"/>
      <c r="D105" s="111" t="s">
        <v>259</v>
      </c>
      <c r="E105" s="112"/>
      <c r="F105" s="112"/>
      <c r="G105" s="112"/>
      <c r="H105" s="112"/>
      <c r="I105" s="112"/>
      <c r="J105" s="113">
        <f>J214</f>
        <v>0</v>
      </c>
      <c r="L105" s="110"/>
    </row>
    <row r="106" spans="2:47" s="9" customFormat="1" ht="19.899999999999999" customHeight="1">
      <c r="B106" s="110"/>
      <c r="D106" s="111" t="s">
        <v>118</v>
      </c>
      <c r="E106" s="112"/>
      <c r="F106" s="112"/>
      <c r="G106" s="112"/>
      <c r="H106" s="112"/>
      <c r="I106" s="112"/>
      <c r="J106" s="113">
        <f>J227</f>
        <v>0</v>
      </c>
      <c r="L106" s="110"/>
    </row>
    <row r="107" spans="2:47" s="9" customFormat="1" ht="19.899999999999999" customHeight="1">
      <c r="B107" s="110"/>
      <c r="D107" s="111" t="s">
        <v>119</v>
      </c>
      <c r="E107" s="112"/>
      <c r="F107" s="112"/>
      <c r="G107" s="112"/>
      <c r="H107" s="112"/>
      <c r="I107" s="112"/>
      <c r="J107" s="113">
        <f>J250</f>
        <v>0</v>
      </c>
      <c r="L107" s="110"/>
    </row>
    <row r="108" spans="2:47" s="8" customFormat="1" ht="24.95" customHeight="1">
      <c r="B108" s="106"/>
      <c r="D108" s="107" t="s">
        <v>120</v>
      </c>
      <c r="E108" s="108"/>
      <c r="F108" s="108"/>
      <c r="G108" s="108"/>
      <c r="H108" s="108"/>
      <c r="I108" s="108"/>
      <c r="J108" s="109">
        <f>J274</f>
        <v>0</v>
      </c>
      <c r="L108" s="106"/>
    </row>
    <row r="109" spans="2:47" s="1" customFormat="1" ht="21.75" customHeight="1">
      <c r="B109" s="29"/>
      <c r="L109" s="29"/>
    </row>
    <row r="110" spans="2:47" s="1" customFormat="1" ht="6.95" customHeight="1">
      <c r="B110" s="41"/>
      <c r="C110" s="42"/>
      <c r="D110" s="42"/>
      <c r="E110" s="42"/>
      <c r="F110" s="42"/>
      <c r="G110" s="42"/>
      <c r="H110" s="42"/>
      <c r="I110" s="42"/>
      <c r="J110" s="42"/>
      <c r="K110" s="42"/>
      <c r="L110" s="29"/>
    </row>
    <row r="114" spans="2:12" s="1" customFormat="1" ht="6.95" customHeight="1">
      <c r="B114" s="43"/>
      <c r="C114" s="44"/>
      <c r="D114" s="44"/>
      <c r="E114" s="44"/>
      <c r="F114" s="44"/>
      <c r="G114" s="44"/>
      <c r="H114" s="44"/>
      <c r="I114" s="44"/>
      <c r="J114" s="44"/>
      <c r="K114" s="44"/>
      <c r="L114" s="29"/>
    </row>
    <row r="115" spans="2:12" s="1" customFormat="1" ht="24.95" customHeight="1">
      <c r="B115" s="29"/>
      <c r="C115" s="21" t="s">
        <v>121</v>
      </c>
      <c r="L115" s="29"/>
    </row>
    <row r="116" spans="2:12" s="1" customFormat="1" ht="6.95" customHeight="1">
      <c r="B116" s="29"/>
      <c r="L116" s="29"/>
    </row>
    <row r="117" spans="2:12" s="1" customFormat="1" ht="12" customHeight="1">
      <c r="B117" s="29"/>
      <c r="C117" s="26" t="s">
        <v>14</v>
      </c>
      <c r="L117" s="29"/>
    </row>
    <row r="118" spans="2:12" s="1" customFormat="1" ht="22.9" customHeight="1">
      <c r="B118" s="29"/>
      <c r="E118" s="230" t="str">
        <f>E7</f>
        <v>Zpřístupnění objektu UJEP FSE Moskevská ul. Ústí nad Labem - REKONSTRUKCE VÝTAHU</v>
      </c>
      <c r="F118" s="231"/>
      <c r="G118" s="231"/>
      <c r="H118" s="231"/>
      <c r="L118" s="29"/>
    </row>
    <row r="119" spans="2:12" ht="12" customHeight="1">
      <c r="B119" s="20"/>
      <c r="C119" s="26" t="s">
        <v>106</v>
      </c>
      <c r="L119" s="20"/>
    </row>
    <row r="120" spans="2:12" s="1" customFormat="1" ht="16.5" customHeight="1">
      <c r="B120" s="29"/>
      <c r="E120" s="230" t="s">
        <v>107</v>
      </c>
      <c r="F120" s="229"/>
      <c r="G120" s="229"/>
      <c r="H120" s="229"/>
      <c r="L120" s="29"/>
    </row>
    <row r="121" spans="2:12" s="1" customFormat="1" ht="12" customHeight="1">
      <c r="B121" s="29"/>
      <c r="C121" s="26" t="s">
        <v>108</v>
      </c>
      <c r="L121" s="29"/>
    </row>
    <row r="122" spans="2:12" s="1" customFormat="1" ht="16.5" customHeight="1">
      <c r="B122" s="29"/>
      <c r="E122" s="220" t="str">
        <f>E11</f>
        <v>SO-03 - Vybourání šachetních dveří</v>
      </c>
      <c r="F122" s="229"/>
      <c r="G122" s="229"/>
      <c r="H122" s="229"/>
      <c r="L122" s="29"/>
    </row>
    <row r="123" spans="2:12" s="1" customFormat="1" ht="6.95" customHeight="1">
      <c r="B123" s="29"/>
      <c r="L123" s="29"/>
    </row>
    <row r="124" spans="2:12" s="1" customFormat="1" ht="12" customHeight="1">
      <c r="B124" s="29"/>
      <c r="C124" s="26" t="s">
        <v>18</v>
      </c>
      <c r="F124" s="24" t="str">
        <f>F14</f>
        <v>Moskevská Ústí nad Labem</v>
      </c>
      <c r="I124" s="26" t="s">
        <v>20</v>
      </c>
      <c r="J124" s="49" t="str">
        <f>IF(J14="","",J14)</f>
        <v>9. 1. 2025</v>
      </c>
      <c r="L124" s="29"/>
    </row>
    <row r="125" spans="2:12" s="1" customFormat="1" ht="6.95" customHeight="1">
      <c r="B125" s="29"/>
      <c r="L125" s="29"/>
    </row>
    <row r="126" spans="2:12" s="1" customFormat="1" ht="15.2" customHeight="1">
      <c r="B126" s="29"/>
      <c r="C126" s="26" t="s">
        <v>22</v>
      </c>
      <c r="F126" s="24" t="str">
        <f>E17</f>
        <v>Univerzita J.E.Purkyně, Ústí nad Labem</v>
      </c>
      <c r="I126" s="26" t="s">
        <v>28</v>
      </c>
      <c r="J126" s="27" t="str">
        <f>E23</f>
        <v>Correct BC s.r.o.,</v>
      </c>
      <c r="L126" s="29"/>
    </row>
    <row r="127" spans="2:12" s="1" customFormat="1" ht="15.2" customHeight="1">
      <c r="B127" s="29"/>
      <c r="C127" s="26" t="s">
        <v>26</v>
      </c>
      <c r="F127" s="24" t="str">
        <f>IF(E20="","",E20)</f>
        <v xml:space="preserve"> </v>
      </c>
      <c r="I127" s="26" t="s">
        <v>30</v>
      </c>
      <c r="J127" s="27" t="str">
        <f>E26</f>
        <v>Correct BC s.r.o.,</v>
      </c>
      <c r="L127" s="29"/>
    </row>
    <row r="128" spans="2:12" s="1" customFormat="1" ht="10.35" customHeight="1">
      <c r="B128" s="29"/>
      <c r="L128" s="29"/>
    </row>
    <row r="129" spans="2:65" s="10" customFormat="1" ht="29.25" customHeight="1">
      <c r="B129" s="114"/>
      <c r="C129" s="115" t="s">
        <v>122</v>
      </c>
      <c r="D129" s="116" t="s">
        <v>57</v>
      </c>
      <c r="E129" s="116" t="s">
        <v>53</v>
      </c>
      <c r="F129" s="116" t="s">
        <v>54</v>
      </c>
      <c r="G129" s="116" t="s">
        <v>123</v>
      </c>
      <c r="H129" s="116" t="s">
        <v>124</v>
      </c>
      <c r="I129" s="116" t="s">
        <v>125</v>
      </c>
      <c r="J129" s="116" t="s">
        <v>111</v>
      </c>
      <c r="K129" s="117" t="s">
        <v>126</v>
      </c>
      <c r="L129" s="114"/>
      <c r="M129" s="56" t="s">
        <v>1</v>
      </c>
      <c r="N129" s="57" t="s">
        <v>36</v>
      </c>
      <c r="O129" s="57" t="s">
        <v>127</v>
      </c>
      <c r="P129" s="57" t="s">
        <v>128</v>
      </c>
      <c r="Q129" s="57" t="s">
        <v>129</v>
      </c>
      <c r="R129" s="57" t="s">
        <v>130</v>
      </c>
      <c r="S129" s="57" t="s">
        <v>131</v>
      </c>
      <c r="T129" s="58" t="s">
        <v>132</v>
      </c>
    </row>
    <row r="130" spans="2:65" s="1" customFormat="1" ht="22.9" customHeight="1">
      <c r="B130" s="29"/>
      <c r="C130" s="61" t="s">
        <v>133</v>
      </c>
      <c r="J130" s="118">
        <f>BK130</f>
        <v>0</v>
      </c>
      <c r="L130" s="29"/>
      <c r="M130" s="59"/>
      <c r="N130" s="50"/>
      <c r="O130" s="50"/>
      <c r="P130" s="119">
        <f>P131+P213+P274</f>
        <v>351.61695099999997</v>
      </c>
      <c r="Q130" s="50"/>
      <c r="R130" s="119">
        <f>R131+R213+R274</f>
        <v>4.4905609289999999</v>
      </c>
      <c r="S130" s="50"/>
      <c r="T130" s="120">
        <f>T131+T213+T274</f>
        <v>6.7006340000000009</v>
      </c>
      <c r="AT130" s="17" t="s">
        <v>71</v>
      </c>
      <c r="AU130" s="17" t="s">
        <v>113</v>
      </c>
      <c r="BK130" s="121">
        <f>BK131+BK213+BK274</f>
        <v>0</v>
      </c>
    </row>
    <row r="131" spans="2:65" s="11" customFormat="1" ht="25.9" customHeight="1">
      <c r="B131" s="122"/>
      <c r="D131" s="123" t="s">
        <v>71</v>
      </c>
      <c r="E131" s="124" t="s">
        <v>134</v>
      </c>
      <c r="F131" s="124" t="s">
        <v>260</v>
      </c>
      <c r="J131" s="125">
        <f>BK131</f>
        <v>0</v>
      </c>
      <c r="L131" s="122"/>
      <c r="M131" s="126"/>
      <c r="P131" s="127">
        <f>P132+P162+P202+P210</f>
        <v>236.13777499999998</v>
      </c>
      <c r="R131" s="127">
        <f>R132+R162+R202+R210</f>
        <v>3.8921735200000001</v>
      </c>
      <c r="T131" s="128">
        <f>T132+T162+T202+T210</f>
        <v>5.7253620000000005</v>
      </c>
      <c r="AR131" s="123" t="s">
        <v>79</v>
      </c>
      <c r="AT131" s="129" t="s">
        <v>71</v>
      </c>
      <c r="AU131" s="129" t="s">
        <v>72</v>
      </c>
      <c r="AY131" s="123" t="s">
        <v>135</v>
      </c>
      <c r="BK131" s="130">
        <f>BK132+BK162+BK202+BK210</f>
        <v>0</v>
      </c>
    </row>
    <row r="132" spans="2:65" s="11" customFormat="1" ht="22.9" customHeight="1">
      <c r="B132" s="122"/>
      <c r="D132" s="123" t="s">
        <v>71</v>
      </c>
      <c r="E132" s="168" t="s">
        <v>156</v>
      </c>
      <c r="F132" s="168" t="s">
        <v>261</v>
      </c>
      <c r="J132" s="169">
        <f>BK132</f>
        <v>0</v>
      </c>
      <c r="L132" s="122"/>
      <c r="M132" s="126"/>
      <c r="P132" s="127">
        <f>SUM(P133:P161)</f>
        <v>94.946975000000009</v>
      </c>
      <c r="R132" s="127">
        <f>SUM(R133:R161)</f>
        <v>3.8665380200000001</v>
      </c>
      <c r="T132" s="128">
        <f>SUM(T133:T161)</f>
        <v>0</v>
      </c>
      <c r="AR132" s="123" t="s">
        <v>79</v>
      </c>
      <c r="AT132" s="129" t="s">
        <v>71</v>
      </c>
      <c r="AU132" s="129" t="s">
        <v>79</v>
      </c>
      <c r="AY132" s="123" t="s">
        <v>135</v>
      </c>
      <c r="BK132" s="130">
        <f>SUM(BK133:BK161)</f>
        <v>0</v>
      </c>
    </row>
    <row r="133" spans="2:65" s="1" customFormat="1" ht="37.9" customHeight="1">
      <c r="B133" s="131"/>
      <c r="C133" s="132" t="s">
        <v>79</v>
      </c>
      <c r="D133" s="132" t="s">
        <v>136</v>
      </c>
      <c r="E133" s="133" t="s">
        <v>262</v>
      </c>
      <c r="F133" s="134" t="s">
        <v>263</v>
      </c>
      <c r="G133" s="135" t="s">
        <v>103</v>
      </c>
      <c r="H133" s="136">
        <v>60.674999999999997</v>
      </c>
      <c r="I133" s="137">
        <v>0</v>
      </c>
      <c r="J133" s="137">
        <f>ROUND(I133*H133,2)</f>
        <v>0</v>
      </c>
      <c r="K133" s="134" t="s">
        <v>137</v>
      </c>
      <c r="L133" s="29"/>
      <c r="M133" s="138" t="s">
        <v>1</v>
      </c>
      <c r="N133" s="139" t="s">
        <v>37</v>
      </c>
      <c r="O133" s="140">
        <v>0.40500000000000003</v>
      </c>
      <c r="P133" s="140">
        <f>O133*H133</f>
        <v>24.573375000000002</v>
      </c>
      <c r="Q133" s="140">
        <v>2.7699999999999999E-2</v>
      </c>
      <c r="R133" s="140">
        <f>Q133*H133</f>
        <v>1.6806975</v>
      </c>
      <c r="S133" s="140">
        <v>0</v>
      </c>
      <c r="T133" s="141">
        <f>S133*H133</f>
        <v>0</v>
      </c>
      <c r="AR133" s="142" t="s">
        <v>138</v>
      </c>
      <c r="AT133" s="142" t="s">
        <v>136</v>
      </c>
      <c r="AU133" s="142" t="s">
        <v>81</v>
      </c>
      <c r="AY133" s="17" t="s">
        <v>135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7" t="s">
        <v>79</v>
      </c>
      <c r="BK133" s="143">
        <f>ROUND(I133*H133,2)</f>
        <v>0</v>
      </c>
      <c r="BL133" s="17" t="s">
        <v>138</v>
      </c>
      <c r="BM133" s="142" t="s">
        <v>264</v>
      </c>
    </row>
    <row r="134" spans="2:65" s="12" customFormat="1">
      <c r="B134" s="144"/>
      <c r="D134" s="145" t="s">
        <v>139</v>
      </c>
      <c r="E134" s="146" t="s">
        <v>1</v>
      </c>
      <c r="F134" s="147" t="s">
        <v>242</v>
      </c>
      <c r="H134" s="146" t="s">
        <v>1</v>
      </c>
      <c r="L134" s="144"/>
      <c r="M134" s="148"/>
      <c r="T134" s="149"/>
      <c r="AT134" s="146" t="s">
        <v>139</v>
      </c>
      <c r="AU134" s="146" t="s">
        <v>81</v>
      </c>
      <c r="AV134" s="12" t="s">
        <v>79</v>
      </c>
      <c r="AW134" s="12" t="s">
        <v>140</v>
      </c>
      <c r="AX134" s="12" t="s">
        <v>72</v>
      </c>
      <c r="AY134" s="146" t="s">
        <v>135</v>
      </c>
    </row>
    <row r="135" spans="2:65" s="12" customFormat="1">
      <c r="B135" s="144"/>
      <c r="D135" s="145" t="s">
        <v>139</v>
      </c>
      <c r="E135" s="146" t="s">
        <v>1</v>
      </c>
      <c r="F135" s="147" t="s">
        <v>265</v>
      </c>
      <c r="H135" s="146" t="s">
        <v>1</v>
      </c>
      <c r="L135" s="144"/>
      <c r="M135" s="148"/>
      <c r="T135" s="149"/>
      <c r="AT135" s="146" t="s">
        <v>139</v>
      </c>
      <c r="AU135" s="146" t="s">
        <v>81</v>
      </c>
      <c r="AV135" s="12" t="s">
        <v>79</v>
      </c>
      <c r="AW135" s="12" t="s">
        <v>140</v>
      </c>
      <c r="AX135" s="12" t="s">
        <v>72</v>
      </c>
      <c r="AY135" s="146" t="s">
        <v>135</v>
      </c>
    </row>
    <row r="136" spans="2:65" s="13" customFormat="1">
      <c r="B136" s="150"/>
      <c r="D136" s="145" t="s">
        <v>139</v>
      </c>
      <c r="E136" s="151" t="s">
        <v>1</v>
      </c>
      <c r="F136" s="152" t="s">
        <v>266</v>
      </c>
      <c r="H136" s="153">
        <v>30.675000000000001</v>
      </c>
      <c r="L136" s="150"/>
      <c r="M136" s="154"/>
      <c r="T136" s="155"/>
      <c r="AT136" s="151" t="s">
        <v>139</v>
      </c>
      <c r="AU136" s="151" t="s">
        <v>81</v>
      </c>
      <c r="AV136" s="13" t="s">
        <v>81</v>
      </c>
      <c r="AW136" s="13" t="s">
        <v>140</v>
      </c>
      <c r="AX136" s="13" t="s">
        <v>72</v>
      </c>
      <c r="AY136" s="151" t="s">
        <v>135</v>
      </c>
    </row>
    <row r="137" spans="2:65" s="12" customFormat="1">
      <c r="B137" s="144"/>
      <c r="D137" s="145" t="s">
        <v>139</v>
      </c>
      <c r="E137" s="146" t="s">
        <v>1</v>
      </c>
      <c r="F137" s="147" t="s">
        <v>267</v>
      </c>
      <c r="H137" s="146" t="s">
        <v>1</v>
      </c>
      <c r="L137" s="144"/>
      <c r="M137" s="148"/>
      <c r="T137" s="149"/>
      <c r="AT137" s="146" t="s">
        <v>139</v>
      </c>
      <c r="AU137" s="146" t="s">
        <v>81</v>
      </c>
      <c r="AV137" s="12" t="s">
        <v>79</v>
      </c>
      <c r="AW137" s="12" t="s">
        <v>140</v>
      </c>
      <c r="AX137" s="12" t="s">
        <v>72</v>
      </c>
      <c r="AY137" s="146" t="s">
        <v>135</v>
      </c>
    </row>
    <row r="138" spans="2:65" s="13" customFormat="1">
      <c r="B138" s="150"/>
      <c r="D138" s="145" t="s">
        <v>139</v>
      </c>
      <c r="E138" s="151" t="s">
        <v>1</v>
      </c>
      <c r="F138" s="152" t="s">
        <v>268</v>
      </c>
      <c r="H138" s="153">
        <v>30</v>
      </c>
      <c r="L138" s="150"/>
      <c r="M138" s="154"/>
      <c r="T138" s="155"/>
      <c r="AT138" s="151" t="s">
        <v>139</v>
      </c>
      <c r="AU138" s="151" t="s">
        <v>81</v>
      </c>
      <c r="AV138" s="13" t="s">
        <v>81</v>
      </c>
      <c r="AW138" s="13" t="s">
        <v>140</v>
      </c>
      <c r="AX138" s="13" t="s">
        <v>72</v>
      </c>
      <c r="AY138" s="151" t="s">
        <v>135</v>
      </c>
    </row>
    <row r="139" spans="2:65" s="15" customFormat="1">
      <c r="B139" s="162"/>
      <c r="D139" s="145" t="s">
        <v>139</v>
      </c>
      <c r="E139" s="163" t="s">
        <v>104</v>
      </c>
      <c r="F139" s="164" t="s">
        <v>143</v>
      </c>
      <c r="H139" s="165">
        <v>60.674999999999997</v>
      </c>
      <c r="L139" s="162"/>
      <c r="M139" s="166"/>
      <c r="T139" s="167"/>
      <c r="AT139" s="163" t="s">
        <v>139</v>
      </c>
      <c r="AU139" s="163" t="s">
        <v>81</v>
      </c>
      <c r="AV139" s="15" t="s">
        <v>138</v>
      </c>
      <c r="AW139" s="15" t="s">
        <v>140</v>
      </c>
      <c r="AX139" s="15" t="s">
        <v>79</v>
      </c>
      <c r="AY139" s="163" t="s">
        <v>135</v>
      </c>
    </row>
    <row r="140" spans="2:65" s="1" customFormat="1" ht="24.2" customHeight="1">
      <c r="B140" s="131"/>
      <c r="C140" s="132" t="s">
        <v>81</v>
      </c>
      <c r="D140" s="132" t="s">
        <v>136</v>
      </c>
      <c r="E140" s="133" t="s">
        <v>269</v>
      </c>
      <c r="F140" s="134" t="s">
        <v>270</v>
      </c>
      <c r="G140" s="135" t="s">
        <v>103</v>
      </c>
      <c r="H140" s="136">
        <v>13.888</v>
      </c>
      <c r="I140" s="137">
        <v>0</v>
      </c>
      <c r="J140" s="137">
        <f>ROUND(I140*H140,2)</f>
        <v>0</v>
      </c>
      <c r="K140" s="134" t="s">
        <v>137</v>
      </c>
      <c r="L140" s="29"/>
      <c r="M140" s="138" t="s">
        <v>1</v>
      </c>
      <c r="N140" s="139" t="s">
        <v>37</v>
      </c>
      <c r="O140" s="140">
        <v>1.355</v>
      </c>
      <c r="P140" s="140">
        <f>O140*H140</f>
        <v>18.818239999999999</v>
      </c>
      <c r="Q140" s="140">
        <v>3.4680000000000002E-2</v>
      </c>
      <c r="R140" s="140">
        <f>Q140*H140</f>
        <v>0.48163584000000004</v>
      </c>
      <c r="S140" s="140">
        <v>0</v>
      </c>
      <c r="T140" s="141">
        <f>S140*H140</f>
        <v>0</v>
      </c>
      <c r="AR140" s="142" t="s">
        <v>138</v>
      </c>
      <c r="AT140" s="142" t="s">
        <v>136</v>
      </c>
      <c r="AU140" s="142" t="s">
        <v>81</v>
      </c>
      <c r="AY140" s="17" t="s">
        <v>135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7" t="s">
        <v>79</v>
      </c>
      <c r="BK140" s="143">
        <f>ROUND(I140*H140,2)</f>
        <v>0</v>
      </c>
      <c r="BL140" s="17" t="s">
        <v>138</v>
      </c>
      <c r="BM140" s="142" t="s">
        <v>271</v>
      </c>
    </row>
    <row r="141" spans="2:65" s="12" customFormat="1">
      <c r="B141" s="144"/>
      <c r="D141" s="145" t="s">
        <v>139</v>
      </c>
      <c r="E141" s="146" t="s">
        <v>1</v>
      </c>
      <c r="F141" s="147" t="s">
        <v>245</v>
      </c>
      <c r="H141" s="146" t="s">
        <v>1</v>
      </c>
      <c r="L141" s="144"/>
      <c r="M141" s="148"/>
      <c r="T141" s="149"/>
      <c r="AT141" s="146" t="s">
        <v>139</v>
      </c>
      <c r="AU141" s="146" t="s">
        <v>81</v>
      </c>
      <c r="AV141" s="12" t="s">
        <v>79</v>
      </c>
      <c r="AW141" s="12" t="s">
        <v>140</v>
      </c>
      <c r="AX141" s="12" t="s">
        <v>72</v>
      </c>
      <c r="AY141" s="146" t="s">
        <v>135</v>
      </c>
    </row>
    <row r="142" spans="2:65" s="13" customFormat="1">
      <c r="B142" s="150"/>
      <c r="D142" s="145" t="s">
        <v>139</v>
      </c>
      <c r="E142" s="151" t="s">
        <v>1</v>
      </c>
      <c r="F142" s="152" t="s">
        <v>272</v>
      </c>
      <c r="H142" s="153">
        <v>13.887499999999999</v>
      </c>
      <c r="L142" s="150"/>
      <c r="M142" s="154"/>
      <c r="T142" s="155"/>
      <c r="AT142" s="151" t="s">
        <v>139</v>
      </c>
      <c r="AU142" s="151" t="s">
        <v>81</v>
      </c>
      <c r="AV142" s="13" t="s">
        <v>81</v>
      </c>
      <c r="AW142" s="13" t="s">
        <v>140</v>
      </c>
      <c r="AX142" s="13" t="s">
        <v>72</v>
      </c>
      <c r="AY142" s="151" t="s">
        <v>135</v>
      </c>
    </row>
    <row r="143" spans="2:65" s="15" customFormat="1">
      <c r="B143" s="162"/>
      <c r="D143" s="145" t="s">
        <v>139</v>
      </c>
      <c r="E143" s="163" t="s">
        <v>244</v>
      </c>
      <c r="F143" s="164" t="s">
        <v>143</v>
      </c>
      <c r="H143" s="165">
        <v>13.887499999999999</v>
      </c>
      <c r="L143" s="162"/>
      <c r="M143" s="166"/>
      <c r="T143" s="167"/>
      <c r="AT143" s="163" t="s">
        <v>139</v>
      </c>
      <c r="AU143" s="163" t="s">
        <v>81</v>
      </c>
      <c r="AV143" s="15" t="s">
        <v>138</v>
      </c>
      <c r="AW143" s="15" t="s">
        <v>140</v>
      </c>
      <c r="AX143" s="15" t="s">
        <v>79</v>
      </c>
      <c r="AY143" s="163" t="s">
        <v>135</v>
      </c>
    </row>
    <row r="144" spans="2:65" s="1" customFormat="1" ht="24.2" customHeight="1">
      <c r="B144" s="131"/>
      <c r="C144" s="132" t="s">
        <v>142</v>
      </c>
      <c r="D144" s="132" t="s">
        <v>136</v>
      </c>
      <c r="E144" s="133" t="s">
        <v>273</v>
      </c>
      <c r="F144" s="134" t="s">
        <v>274</v>
      </c>
      <c r="G144" s="135" t="s">
        <v>103</v>
      </c>
      <c r="H144" s="136">
        <v>104.9</v>
      </c>
      <c r="I144" s="137">
        <v>0</v>
      </c>
      <c r="J144" s="137">
        <f>ROUND(I144*H144,2)</f>
        <v>0</v>
      </c>
      <c r="K144" s="134" t="s">
        <v>137</v>
      </c>
      <c r="L144" s="29"/>
      <c r="M144" s="138" t="s">
        <v>1</v>
      </c>
      <c r="N144" s="139" t="s">
        <v>37</v>
      </c>
      <c r="O144" s="140">
        <v>0.27200000000000002</v>
      </c>
      <c r="P144" s="140">
        <f>O144*H144</f>
        <v>28.532800000000005</v>
      </c>
      <c r="Q144" s="140">
        <v>4.0000000000000001E-3</v>
      </c>
      <c r="R144" s="140">
        <f>Q144*H144</f>
        <v>0.41960000000000003</v>
      </c>
      <c r="S144" s="140">
        <v>0</v>
      </c>
      <c r="T144" s="141">
        <f>S144*H144</f>
        <v>0</v>
      </c>
      <c r="AR144" s="142" t="s">
        <v>138</v>
      </c>
      <c r="AT144" s="142" t="s">
        <v>136</v>
      </c>
      <c r="AU144" s="142" t="s">
        <v>81</v>
      </c>
      <c r="AY144" s="17" t="s">
        <v>135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7" t="s">
        <v>79</v>
      </c>
      <c r="BK144" s="143">
        <f>ROUND(I144*H144,2)</f>
        <v>0</v>
      </c>
      <c r="BL144" s="17" t="s">
        <v>138</v>
      </c>
      <c r="BM144" s="142" t="s">
        <v>275</v>
      </c>
    </row>
    <row r="145" spans="2:65" s="12" customFormat="1">
      <c r="B145" s="144"/>
      <c r="D145" s="145" t="s">
        <v>139</v>
      </c>
      <c r="E145" s="146" t="s">
        <v>1</v>
      </c>
      <c r="F145" s="147" t="s">
        <v>276</v>
      </c>
      <c r="H145" s="146" t="s">
        <v>1</v>
      </c>
      <c r="L145" s="144"/>
      <c r="M145" s="148"/>
      <c r="T145" s="149"/>
      <c r="AT145" s="146" t="s">
        <v>139</v>
      </c>
      <c r="AU145" s="146" t="s">
        <v>81</v>
      </c>
      <c r="AV145" s="12" t="s">
        <v>79</v>
      </c>
      <c r="AW145" s="12" t="s">
        <v>140</v>
      </c>
      <c r="AX145" s="12" t="s">
        <v>72</v>
      </c>
      <c r="AY145" s="146" t="s">
        <v>135</v>
      </c>
    </row>
    <row r="146" spans="2:65" s="12" customFormat="1">
      <c r="B146" s="144"/>
      <c r="D146" s="145" t="s">
        <v>139</v>
      </c>
      <c r="E146" s="146" t="s">
        <v>1</v>
      </c>
      <c r="F146" s="147" t="s">
        <v>277</v>
      </c>
      <c r="H146" s="146" t="s">
        <v>1</v>
      </c>
      <c r="L146" s="144"/>
      <c r="M146" s="148"/>
      <c r="T146" s="149"/>
      <c r="AT146" s="146" t="s">
        <v>139</v>
      </c>
      <c r="AU146" s="146" t="s">
        <v>81</v>
      </c>
      <c r="AV146" s="12" t="s">
        <v>79</v>
      </c>
      <c r="AW146" s="12" t="s">
        <v>140</v>
      </c>
      <c r="AX146" s="12" t="s">
        <v>72</v>
      </c>
      <c r="AY146" s="146" t="s">
        <v>135</v>
      </c>
    </row>
    <row r="147" spans="2:65" s="13" customFormat="1">
      <c r="B147" s="150"/>
      <c r="D147" s="145" t="s">
        <v>139</v>
      </c>
      <c r="E147" s="151" t="s">
        <v>1</v>
      </c>
      <c r="F147" s="152" t="s">
        <v>278</v>
      </c>
      <c r="H147" s="153">
        <v>91.012500000000003</v>
      </c>
      <c r="L147" s="150"/>
      <c r="M147" s="154"/>
      <c r="T147" s="155"/>
      <c r="AT147" s="151" t="s">
        <v>139</v>
      </c>
      <c r="AU147" s="151" t="s">
        <v>81</v>
      </c>
      <c r="AV147" s="13" t="s">
        <v>81</v>
      </c>
      <c r="AW147" s="13" t="s">
        <v>140</v>
      </c>
      <c r="AX147" s="13" t="s">
        <v>72</v>
      </c>
      <c r="AY147" s="151" t="s">
        <v>135</v>
      </c>
    </row>
    <row r="148" spans="2:65" s="12" customFormat="1">
      <c r="B148" s="144"/>
      <c r="D148" s="145" t="s">
        <v>139</v>
      </c>
      <c r="E148" s="146" t="s">
        <v>1</v>
      </c>
      <c r="F148" s="147" t="s">
        <v>279</v>
      </c>
      <c r="H148" s="146" t="s">
        <v>1</v>
      </c>
      <c r="L148" s="144"/>
      <c r="M148" s="148"/>
      <c r="T148" s="149"/>
      <c r="AT148" s="146" t="s">
        <v>139</v>
      </c>
      <c r="AU148" s="146" t="s">
        <v>81</v>
      </c>
      <c r="AV148" s="12" t="s">
        <v>79</v>
      </c>
      <c r="AW148" s="12" t="s">
        <v>140</v>
      </c>
      <c r="AX148" s="12" t="s">
        <v>72</v>
      </c>
      <c r="AY148" s="146" t="s">
        <v>135</v>
      </c>
    </row>
    <row r="149" spans="2:65" s="13" customFormat="1">
      <c r="B149" s="150"/>
      <c r="D149" s="145" t="s">
        <v>139</v>
      </c>
      <c r="E149" s="151" t="s">
        <v>1</v>
      </c>
      <c r="F149" s="152" t="s">
        <v>244</v>
      </c>
      <c r="H149" s="153">
        <v>13.887499999999999</v>
      </c>
      <c r="L149" s="150"/>
      <c r="M149" s="154"/>
      <c r="T149" s="155"/>
      <c r="AT149" s="151" t="s">
        <v>139</v>
      </c>
      <c r="AU149" s="151" t="s">
        <v>81</v>
      </c>
      <c r="AV149" s="13" t="s">
        <v>81</v>
      </c>
      <c r="AW149" s="13" t="s">
        <v>140</v>
      </c>
      <c r="AX149" s="13" t="s">
        <v>72</v>
      </c>
      <c r="AY149" s="151" t="s">
        <v>135</v>
      </c>
    </row>
    <row r="150" spans="2:65" s="15" customFormat="1">
      <c r="B150" s="162"/>
      <c r="D150" s="145" t="s">
        <v>139</v>
      </c>
      <c r="E150" s="163" t="s">
        <v>1</v>
      </c>
      <c r="F150" s="164" t="s">
        <v>143</v>
      </c>
      <c r="H150" s="165">
        <v>104.9</v>
      </c>
      <c r="L150" s="162"/>
      <c r="M150" s="166"/>
      <c r="T150" s="167"/>
      <c r="AT150" s="163" t="s">
        <v>139</v>
      </c>
      <c r="AU150" s="163" t="s">
        <v>81</v>
      </c>
      <c r="AV150" s="15" t="s">
        <v>138</v>
      </c>
      <c r="AW150" s="15" t="s">
        <v>140</v>
      </c>
      <c r="AX150" s="15" t="s">
        <v>79</v>
      </c>
      <c r="AY150" s="163" t="s">
        <v>135</v>
      </c>
    </row>
    <row r="151" spans="2:65" s="1" customFormat="1" ht="24.2" customHeight="1">
      <c r="B151" s="131"/>
      <c r="C151" s="132" t="s">
        <v>138</v>
      </c>
      <c r="D151" s="132" t="s">
        <v>136</v>
      </c>
      <c r="E151" s="133" t="s">
        <v>144</v>
      </c>
      <c r="F151" s="134" t="s">
        <v>145</v>
      </c>
      <c r="G151" s="135" t="s">
        <v>146</v>
      </c>
      <c r="H151" s="136">
        <v>40.25</v>
      </c>
      <c r="I151" s="137">
        <v>0</v>
      </c>
      <c r="J151" s="137">
        <f>ROUND(I151*H151,2)</f>
        <v>0</v>
      </c>
      <c r="K151" s="134" t="s">
        <v>137</v>
      </c>
      <c r="L151" s="29"/>
      <c r="M151" s="138" t="s">
        <v>1</v>
      </c>
      <c r="N151" s="139" t="s">
        <v>37</v>
      </c>
      <c r="O151" s="140">
        <v>0.37</v>
      </c>
      <c r="P151" s="140">
        <f>O151*H151</f>
        <v>14.8925</v>
      </c>
      <c r="Q151" s="140">
        <v>1.5E-3</v>
      </c>
      <c r="R151" s="140">
        <f>Q151*H151</f>
        <v>6.0374999999999998E-2</v>
      </c>
      <c r="S151" s="140">
        <v>0</v>
      </c>
      <c r="T151" s="141">
        <f>S151*H151</f>
        <v>0</v>
      </c>
      <c r="AR151" s="142" t="s">
        <v>138</v>
      </c>
      <c r="AT151" s="142" t="s">
        <v>136</v>
      </c>
      <c r="AU151" s="142" t="s">
        <v>81</v>
      </c>
      <c r="AY151" s="17" t="s">
        <v>135</v>
      </c>
      <c r="BE151" s="143">
        <f>IF(N151="základní",J151,0)</f>
        <v>0</v>
      </c>
      <c r="BF151" s="143">
        <f>IF(N151="snížená",J151,0)</f>
        <v>0</v>
      </c>
      <c r="BG151" s="143">
        <f>IF(N151="zákl. přenesená",J151,0)</f>
        <v>0</v>
      </c>
      <c r="BH151" s="143">
        <f>IF(N151="sníž. přenesená",J151,0)</f>
        <v>0</v>
      </c>
      <c r="BI151" s="143">
        <f>IF(N151="nulová",J151,0)</f>
        <v>0</v>
      </c>
      <c r="BJ151" s="17" t="s">
        <v>79</v>
      </c>
      <c r="BK151" s="143">
        <f>ROUND(I151*H151,2)</f>
        <v>0</v>
      </c>
      <c r="BL151" s="17" t="s">
        <v>138</v>
      </c>
      <c r="BM151" s="142" t="s">
        <v>280</v>
      </c>
    </row>
    <row r="152" spans="2:65" s="12" customFormat="1">
      <c r="B152" s="144"/>
      <c r="D152" s="145" t="s">
        <v>139</v>
      </c>
      <c r="E152" s="146" t="s">
        <v>1</v>
      </c>
      <c r="F152" s="147" t="s">
        <v>248</v>
      </c>
      <c r="H152" s="146" t="s">
        <v>1</v>
      </c>
      <c r="L152" s="144"/>
      <c r="M152" s="148"/>
      <c r="T152" s="149"/>
      <c r="AT152" s="146" t="s">
        <v>139</v>
      </c>
      <c r="AU152" s="146" t="s">
        <v>81</v>
      </c>
      <c r="AV152" s="12" t="s">
        <v>79</v>
      </c>
      <c r="AW152" s="12" t="s">
        <v>140</v>
      </c>
      <c r="AX152" s="12" t="s">
        <v>72</v>
      </c>
      <c r="AY152" s="146" t="s">
        <v>135</v>
      </c>
    </row>
    <row r="153" spans="2:65" s="13" customFormat="1">
      <c r="B153" s="150"/>
      <c r="D153" s="145" t="s">
        <v>139</v>
      </c>
      <c r="E153" s="151" t="s">
        <v>1</v>
      </c>
      <c r="F153" s="152" t="s">
        <v>281</v>
      </c>
      <c r="H153" s="153">
        <v>40.25</v>
      </c>
      <c r="L153" s="150"/>
      <c r="M153" s="154"/>
      <c r="T153" s="155"/>
      <c r="AT153" s="151" t="s">
        <v>139</v>
      </c>
      <c r="AU153" s="151" t="s">
        <v>81</v>
      </c>
      <c r="AV153" s="13" t="s">
        <v>81</v>
      </c>
      <c r="AW153" s="13" t="s">
        <v>140</v>
      </c>
      <c r="AX153" s="13" t="s">
        <v>72</v>
      </c>
      <c r="AY153" s="151" t="s">
        <v>135</v>
      </c>
    </row>
    <row r="154" spans="2:65" s="15" customFormat="1">
      <c r="B154" s="162"/>
      <c r="D154" s="145" t="s">
        <v>139</v>
      </c>
      <c r="E154" s="163" t="s">
        <v>247</v>
      </c>
      <c r="F154" s="164" t="s">
        <v>143</v>
      </c>
      <c r="H154" s="165">
        <v>40.25</v>
      </c>
      <c r="L154" s="162"/>
      <c r="M154" s="166"/>
      <c r="T154" s="167"/>
      <c r="AT154" s="163" t="s">
        <v>139</v>
      </c>
      <c r="AU154" s="163" t="s">
        <v>81</v>
      </c>
      <c r="AV154" s="15" t="s">
        <v>138</v>
      </c>
      <c r="AW154" s="15" t="s">
        <v>140</v>
      </c>
      <c r="AX154" s="15" t="s">
        <v>79</v>
      </c>
      <c r="AY154" s="163" t="s">
        <v>135</v>
      </c>
    </row>
    <row r="155" spans="2:65" s="1" customFormat="1" ht="55.5" customHeight="1">
      <c r="B155" s="131"/>
      <c r="C155" s="132" t="s">
        <v>153</v>
      </c>
      <c r="D155" s="132" t="s">
        <v>136</v>
      </c>
      <c r="E155" s="133" t="s">
        <v>282</v>
      </c>
      <c r="F155" s="134" t="s">
        <v>283</v>
      </c>
      <c r="G155" s="135" t="s">
        <v>103</v>
      </c>
      <c r="H155" s="136">
        <v>13.113</v>
      </c>
      <c r="I155" s="137">
        <v>0</v>
      </c>
      <c r="J155" s="137">
        <f>ROUND(I155*H155,2)</f>
        <v>0</v>
      </c>
      <c r="K155" s="134" t="s">
        <v>137</v>
      </c>
      <c r="L155" s="29"/>
      <c r="M155" s="138" t="s">
        <v>1</v>
      </c>
      <c r="N155" s="139" t="s">
        <v>37</v>
      </c>
      <c r="O155" s="140">
        <v>0.62</v>
      </c>
      <c r="P155" s="140">
        <f>O155*H155</f>
        <v>8.1300600000000003</v>
      </c>
      <c r="Q155" s="140">
        <v>9.3359999999999999E-2</v>
      </c>
      <c r="R155" s="140">
        <f>Q155*H155</f>
        <v>1.2242296799999999</v>
      </c>
      <c r="S155" s="140">
        <v>0</v>
      </c>
      <c r="T155" s="141">
        <f>S155*H155</f>
        <v>0</v>
      </c>
      <c r="AR155" s="142" t="s">
        <v>138</v>
      </c>
      <c r="AT155" s="142" t="s">
        <v>136</v>
      </c>
      <c r="AU155" s="142" t="s">
        <v>81</v>
      </c>
      <c r="AY155" s="17" t="s">
        <v>135</v>
      </c>
      <c r="BE155" s="143">
        <f>IF(N155="základní",J155,0)</f>
        <v>0</v>
      </c>
      <c r="BF155" s="143">
        <f>IF(N155="snížená",J155,0)</f>
        <v>0</v>
      </c>
      <c r="BG155" s="143">
        <f>IF(N155="zákl. přenesená",J155,0)</f>
        <v>0</v>
      </c>
      <c r="BH155" s="143">
        <f>IF(N155="sníž. přenesená",J155,0)</f>
        <v>0</v>
      </c>
      <c r="BI155" s="143">
        <f>IF(N155="nulová",J155,0)</f>
        <v>0</v>
      </c>
      <c r="BJ155" s="17" t="s">
        <v>79</v>
      </c>
      <c r="BK155" s="143">
        <f>ROUND(I155*H155,2)</f>
        <v>0</v>
      </c>
      <c r="BL155" s="17" t="s">
        <v>138</v>
      </c>
      <c r="BM155" s="142" t="s">
        <v>284</v>
      </c>
    </row>
    <row r="156" spans="2:65" s="12" customFormat="1">
      <c r="B156" s="144"/>
      <c r="D156" s="145" t="s">
        <v>139</v>
      </c>
      <c r="E156" s="146" t="s">
        <v>1</v>
      </c>
      <c r="F156" s="147" t="s">
        <v>285</v>
      </c>
      <c r="H156" s="146" t="s">
        <v>1</v>
      </c>
      <c r="L156" s="144"/>
      <c r="M156" s="148"/>
      <c r="T156" s="149"/>
      <c r="AT156" s="146" t="s">
        <v>139</v>
      </c>
      <c r="AU156" s="146" t="s">
        <v>81</v>
      </c>
      <c r="AV156" s="12" t="s">
        <v>79</v>
      </c>
      <c r="AW156" s="12" t="s">
        <v>140</v>
      </c>
      <c r="AX156" s="12" t="s">
        <v>72</v>
      </c>
      <c r="AY156" s="146" t="s">
        <v>135</v>
      </c>
    </row>
    <row r="157" spans="2:65" s="12" customFormat="1">
      <c r="B157" s="144"/>
      <c r="D157" s="145" t="s">
        <v>139</v>
      </c>
      <c r="E157" s="146" t="s">
        <v>1</v>
      </c>
      <c r="F157" s="147" t="s">
        <v>286</v>
      </c>
      <c r="H157" s="146" t="s">
        <v>1</v>
      </c>
      <c r="L157" s="144"/>
      <c r="M157" s="148"/>
      <c r="T157" s="149"/>
      <c r="AT157" s="146" t="s">
        <v>139</v>
      </c>
      <c r="AU157" s="146" t="s">
        <v>81</v>
      </c>
      <c r="AV157" s="12" t="s">
        <v>79</v>
      </c>
      <c r="AW157" s="12" t="s">
        <v>140</v>
      </c>
      <c r="AX157" s="12" t="s">
        <v>72</v>
      </c>
      <c r="AY157" s="146" t="s">
        <v>135</v>
      </c>
    </row>
    <row r="158" spans="2:65" s="13" customFormat="1">
      <c r="B158" s="150"/>
      <c r="D158" s="145" t="s">
        <v>139</v>
      </c>
      <c r="E158" s="151" t="s">
        <v>1</v>
      </c>
      <c r="F158" s="152" t="s">
        <v>287</v>
      </c>
      <c r="H158" s="153">
        <v>2.8875000000000002</v>
      </c>
      <c r="L158" s="150"/>
      <c r="M158" s="154"/>
      <c r="T158" s="155"/>
      <c r="AT158" s="151" t="s">
        <v>139</v>
      </c>
      <c r="AU158" s="151" t="s">
        <v>81</v>
      </c>
      <c r="AV158" s="13" t="s">
        <v>81</v>
      </c>
      <c r="AW158" s="13" t="s">
        <v>140</v>
      </c>
      <c r="AX158" s="13" t="s">
        <v>72</v>
      </c>
      <c r="AY158" s="151" t="s">
        <v>135</v>
      </c>
    </row>
    <row r="159" spans="2:65" s="12" customFormat="1">
      <c r="B159" s="144"/>
      <c r="D159" s="145" t="s">
        <v>139</v>
      </c>
      <c r="E159" s="146" t="s">
        <v>1</v>
      </c>
      <c r="F159" s="147" t="s">
        <v>288</v>
      </c>
      <c r="H159" s="146" t="s">
        <v>1</v>
      </c>
      <c r="L159" s="144"/>
      <c r="M159" s="148"/>
      <c r="T159" s="149"/>
      <c r="AT159" s="146" t="s">
        <v>139</v>
      </c>
      <c r="AU159" s="146" t="s">
        <v>81</v>
      </c>
      <c r="AV159" s="12" t="s">
        <v>79</v>
      </c>
      <c r="AW159" s="12" t="s">
        <v>140</v>
      </c>
      <c r="AX159" s="12" t="s">
        <v>72</v>
      </c>
      <c r="AY159" s="146" t="s">
        <v>135</v>
      </c>
    </row>
    <row r="160" spans="2:65" s="13" customFormat="1">
      <c r="B160" s="150"/>
      <c r="D160" s="145" t="s">
        <v>139</v>
      </c>
      <c r="E160" s="151" t="s">
        <v>1</v>
      </c>
      <c r="F160" s="152" t="s">
        <v>289</v>
      </c>
      <c r="H160" s="153">
        <v>10.225</v>
      </c>
      <c r="L160" s="150"/>
      <c r="M160" s="154"/>
      <c r="T160" s="155"/>
      <c r="AT160" s="151" t="s">
        <v>139</v>
      </c>
      <c r="AU160" s="151" t="s">
        <v>81</v>
      </c>
      <c r="AV160" s="13" t="s">
        <v>81</v>
      </c>
      <c r="AW160" s="13" t="s">
        <v>140</v>
      </c>
      <c r="AX160" s="13" t="s">
        <v>72</v>
      </c>
      <c r="AY160" s="151" t="s">
        <v>135</v>
      </c>
    </row>
    <row r="161" spans="2:65" s="15" customFormat="1">
      <c r="B161" s="162"/>
      <c r="D161" s="145" t="s">
        <v>139</v>
      </c>
      <c r="E161" s="163" t="s">
        <v>250</v>
      </c>
      <c r="F161" s="164" t="s">
        <v>143</v>
      </c>
      <c r="H161" s="165">
        <v>13.112500000000001</v>
      </c>
      <c r="L161" s="162"/>
      <c r="M161" s="166"/>
      <c r="T161" s="167"/>
      <c r="AT161" s="163" t="s">
        <v>139</v>
      </c>
      <c r="AU161" s="163" t="s">
        <v>81</v>
      </c>
      <c r="AV161" s="15" t="s">
        <v>138</v>
      </c>
      <c r="AW161" s="15" t="s">
        <v>140</v>
      </c>
      <c r="AX161" s="15" t="s">
        <v>79</v>
      </c>
      <c r="AY161" s="163" t="s">
        <v>135</v>
      </c>
    </row>
    <row r="162" spans="2:65" s="11" customFormat="1" ht="22.9" customHeight="1">
      <c r="B162" s="122"/>
      <c r="D162" s="123" t="s">
        <v>71</v>
      </c>
      <c r="E162" s="168" t="s">
        <v>147</v>
      </c>
      <c r="F162" s="168" t="s">
        <v>148</v>
      </c>
      <c r="J162" s="169">
        <f>BK162</f>
        <v>0</v>
      </c>
      <c r="L162" s="122"/>
      <c r="M162" s="126"/>
      <c r="P162" s="127">
        <f>SUM(P163:P201)</f>
        <v>48.077485000000003</v>
      </c>
      <c r="R162" s="127">
        <f>SUM(R163:R201)</f>
        <v>2.5635499999999999E-2</v>
      </c>
      <c r="T162" s="128">
        <f>SUM(T163:T201)</f>
        <v>5.7253620000000005</v>
      </c>
      <c r="AR162" s="123" t="s">
        <v>79</v>
      </c>
      <c r="AT162" s="129" t="s">
        <v>71</v>
      </c>
      <c r="AU162" s="129" t="s">
        <v>79</v>
      </c>
      <c r="AY162" s="123" t="s">
        <v>135</v>
      </c>
      <c r="BK162" s="130">
        <f>SUM(BK163:BK201)</f>
        <v>0</v>
      </c>
    </row>
    <row r="163" spans="2:65" s="1" customFormat="1" ht="24.2" customHeight="1">
      <c r="B163" s="131"/>
      <c r="C163" s="132" t="s">
        <v>156</v>
      </c>
      <c r="D163" s="132" t="s">
        <v>136</v>
      </c>
      <c r="E163" s="133" t="s">
        <v>149</v>
      </c>
      <c r="F163" s="134" t="s">
        <v>150</v>
      </c>
      <c r="G163" s="135" t="s">
        <v>103</v>
      </c>
      <c r="H163" s="136">
        <v>20.45</v>
      </c>
      <c r="I163" s="137">
        <v>0</v>
      </c>
      <c r="J163" s="137">
        <f>ROUND(I163*H163,2)</f>
        <v>0</v>
      </c>
      <c r="K163" s="134" t="s">
        <v>137</v>
      </c>
      <c r="L163" s="29"/>
      <c r="M163" s="138" t="s">
        <v>1</v>
      </c>
      <c r="N163" s="139" t="s">
        <v>37</v>
      </c>
      <c r="O163" s="140">
        <v>0.03</v>
      </c>
      <c r="P163" s="140">
        <f>O163*H163</f>
        <v>0.61349999999999993</v>
      </c>
      <c r="Q163" s="140">
        <v>9.8999999999999999E-4</v>
      </c>
      <c r="R163" s="140">
        <f>Q163*H163</f>
        <v>2.02455E-2</v>
      </c>
      <c r="S163" s="140">
        <v>6.0000000000000002E-5</v>
      </c>
      <c r="T163" s="141">
        <f>S163*H163</f>
        <v>1.227E-3</v>
      </c>
      <c r="AR163" s="142" t="s">
        <v>138</v>
      </c>
      <c r="AT163" s="142" t="s">
        <v>136</v>
      </c>
      <c r="AU163" s="142" t="s">
        <v>81</v>
      </c>
      <c r="AY163" s="17" t="s">
        <v>135</v>
      </c>
      <c r="BE163" s="143">
        <f>IF(N163="základní",J163,0)</f>
        <v>0</v>
      </c>
      <c r="BF163" s="143">
        <f>IF(N163="snížená",J163,0)</f>
        <v>0</v>
      </c>
      <c r="BG163" s="143">
        <f>IF(N163="zákl. přenesená",J163,0)</f>
        <v>0</v>
      </c>
      <c r="BH163" s="143">
        <f>IF(N163="sníž. přenesená",J163,0)</f>
        <v>0</v>
      </c>
      <c r="BI163" s="143">
        <f>IF(N163="nulová",J163,0)</f>
        <v>0</v>
      </c>
      <c r="BJ163" s="17" t="s">
        <v>79</v>
      </c>
      <c r="BK163" s="143">
        <f>ROUND(I163*H163,2)</f>
        <v>0</v>
      </c>
      <c r="BL163" s="17" t="s">
        <v>138</v>
      </c>
      <c r="BM163" s="142" t="s">
        <v>290</v>
      </c>
    </row>
    <row r="164" spans="2:65" s="12" customFormat="1">
      <c r="B164" s="144"/>
      <c r="D164" s="145" t="s">
        <v>139</v>
      </c>
      <c r="E164" s="146" t="s">
        <v>1</v>
      </c>
      <c r="F164" s="147" t="s">
        <v>291</v>
      </c>
      <c r="H164" s="146" t="s">
        <v>1</v>
      </c>
      <c r="L164" s="144"/>
      <c r="M164" s="148"/>
      <c r="T164" s="149"/>
      <c r="AT164" s="146" t="s">
        <v>139</v>
      </c>
      <c r="AU164" s="146" t="s">
        <v>81</v>
      </c>
      <c r="AV164" s="12" t="s">
        <v>79</v>
      </c>
      <c r="AW164" s="12" t="s">
        <v>140</v>
      </c>
      <c r="AX164" s="12" t="s">
        <v>72</v>
      </c>
      <c r="AY164" s="146" t="s">
        <v>135</v>
      </c>
    </row>
    <row r="165" spans="2:65" s="13" customFormat="1">
      <c r="B165" s="150"/>
      <c r="D165" s="145" t="s">
        <v>139</v>
      </c>
      <c r="E165" s="151" t="s">
        <v>1</v>
      </c>
      <c r="F165" s="152" t="s">
        <v>292</v>
      </c>
      <c r="H165" s="153">
        <v>20.45</v>
      </c>
      <c r="L165" s="150"/>
      <c r="M165" s="154"/>
      <c r="T165" s="155"/>
      <c r="AT165" s="151" t="s">
        <v>139</v>
      </c>
      <c r="AU165" s="151" t="s">
        <v>81</v>
      </c>
      <c r="AV165" s="13" t="s">
        <v>81</v>
      </c>
      <c r="AW165" s="13" t="s">
        <v>140</v>
      </c>
      <c r="AX165" s="13" t="s">
        <v>72</v>
      </c>
      <c r="AY165" s="151" t="s">
        <v>135</v>
      </c>
    </row>
    <row r="166" spans="2:65" s="15" customFormat="1">
      <c r="B166" s="162"/>
      <c r="D166" s="145" t="s">
        <v>139</v>
      </c>
      <c r="E166" s="163" t="s">
        <v>253</v>
      </c>
      <c r="F166" s="164" t="s">
        <v>143</v>
      </c>
      <c r="H166" s="165">
        <v>20.45</v>
      </c>
      <c r="L166" s="162"/>
      <c r="M166" s="166"/>
      <c r="T166" s="167"/>
      <c r="AT166" s="163" t="s">
        <v>139</v>
      </c>
      <c r="AU166" s="163" t="s">
        <v>81</v>
      </c>
      <c r="AV166" s="15" t="s">
        <v>138</v>
      </c>
      <c r="AW166" s="15" t="s">
        <v>140</v>
      </c>
      <c r="AX166" s="15" t="s">
        <v>79</v>
      </c>
      <c r="AY166" s="163" t="s">
        <v>135</v>
      </c>
    </row>
    <row r="167" spans="2:65" s="1" customFormat="1" ht="24.2" customHeight="1">
      <c r="B167" s="131"/>
      <c r="C167" s="170" t="s">
        <v>159</v>
      </c>
      <c r="D167" s="170" t="s">
        <v>151</v>
      </c>
      <c r="E167" s="171" t="s">
        <v>293</v>
      </c>
      <c r="F167" s="172" t="s">
        <v>294</v>
      </c>
      <c r="G167" s="173" t="s">
        <v>103</v>
      </c>
      <c r="H167" s="174">
        <v>20.45</v>
      </c>
      <c r="I167" s="175">
        <v>0</v>
      </c>
      <c r="J167" s="175">
        <f>ROUND(I167*H167,2)</f>
        <v>0</v>
      </c>
      <c r="K167" s="172" t="s">
        <v>137</v>
      </c>
      <c r="L167" s="176"/>
      <c r="M167" s="177" t="s">
        <v>1</v>
      </c>
      <c r="N167" s="178" t="s">
        <v>37</v>
      </c>
      <c r="O167" s="140">
        <v>0</v>
      </c>
      <c r="P167" s="140">
        <f>O167*H167</f>
        <v>0</v>
      </c>
      <c r="Q167" s="140">
        <v>2.0000000000000001E-4</v>
      </c>
      <c r="R167" s="140">
        <f>Q167*H167</f>
        <v>4.0899999999999999E-3</v>
      </c>
      <c r="S167" s="140">
        <v>0</v>
      </c>
      <c r="T167" s="141">
        <f>S167*H167</f>
        <v>0</v>
      </c>
      <c r="AR167" s="142" t="s">
        <v>152</v>
      </c>
      <c r="AT167" s="142" t="s">
        <v>151</v>
      </c>
      <c r="AU167" s="142" t="s">
        <v>81</v>
      </c>
      <c r="AY167" s="17" t="s">
        <v>135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17" t="s">
        <v>79</v>
      </c>
      <c r="BK167" s="143">
        <f>ROUND(I167*H167,2)</f>
        <v>0</v>
      </c>
      <c r="BL167" s="17" t="s">
        <v>138</v>
      </c>
      <c r="BM167" s="142" t="s">
        <v>295</v>
      </c>
    </row>
    <row r="168" spans="2:65" s="13" customFormat="1">
      <c r="B168" s="150"/>
      <c r="D168" s="145" t="s">
        <v>139</v>
      </c>
      <c r="E168" s="151" t="s">
        <v>1</v>
      </c>
      <c r="F168" s="152" t="s">
        <v>253</v>
      </c>
      <c r="H168" s="153">
        <v>20.45</v>
      </c>
      <c r="L168" s="150"/>
      <c r="M168" s="154"/>
      <c r="T168" s="155"/>
      <c r="AT168" s="151" t="s">
        <v>139</v>
      </c>
      <c r="AU168" s="151" t="s">
        <v>81</v>
      </c>
      <c r="AV168" s="13" t="s">
        <v>81</v>
      </c>
      <c r="AW168" s="13" t="s">
        <v>140</v>
      </c>
      <c r="AX168" s="13" t="s">
        <v>72</v>
      </c>
      <c r="AY168" s="151" t="s">
        <v>135</v>
      </c>
    </row>
    <row r="169" spans="2:65" s="15" customFormat="1">
      <c r="B169" s="162"/>
      <c r="D169" s="145" t="s">
        <v>139</v>
      </c>
      <c r="E169" s="163" t="s">
        <v>1</v>
      </c>
      <c r="F169" s="164" t="s">
        <v>143</v>
      </c>
      <c r="H169" s="165">
        <v>20.45</v>
      </c>
      <c r="L169" s="162"/>
      <c r="M169" s="166"/>
      <c r="T169" s="167"/>
      <c r="AT169" s="163" t="s">
        <v>139</v>
      </c>
      <c r="AU169" s="163" t="s">
        <v>81</v>
      </c>
      <c r="AV169" s="15" t="s">
        <v>138</v>
      </c>
      <c r="AW169" s="15" t="s">
        <v>140</v>
      </c>
      <c r="AX169" s="15" t="s">
        <v>79</v>
      </c>
      <c r="AY169" s="163" t="s">
        <v>135</v>
      </c>
    </row>
    <row r="170" spans="2:65" s="1" customFormat="1" ht="33" customHeight="1">
      <c r="B170" s="131"/>
      <c r="C170" s="132" t="s">
        <v>152</v>
      </c>
      <c r="D170" s="132" t="s">
        <v>136</v>
      </c>
      <c r="E170" s="133" t="s">
        <v>296</v>
      </c>
      <c r="F170" s="134" t="s">
        <v>297</v>
      </c>
      <c r="G170" s="135" t="s">
        <v>146</v>
      </c>
      <c r="H170" s="136">
        <v>10</v>
      </c>
      <c r="I170" s="137">
        <v>0</v>
      </c>
      <c r="J170" s="137">
        <f>ROUND(I170*H170,2)</f>
        <v>0</v>
      </c>
      <c r="K170" s="134" t="s">
        <v>137</v>
      </c>
      <c r="L170" s="29"/>
      <c r="M170" s="138" t="s">
        <v>1</v>
      </c>
      <c r="N170" s="139" t="s">
        <v>37</v>
      </c>
      <c r="O170" s="140">
        <v>0.28199999999999997</v>
      </c>
      <c r="P170" s="140">
        <f>O170*H170</f>
        <v>2.82</v>
      </c>
      <c r="Q170" s="140">
        <v>0</v>
      </c>
      <c r="R170" s="140">
        <f>Q170*H170</f>
        <v>0</v>
      </c>
      <c r="S170" s="140">
        <v>0</v>
      </c>
      <c r="T170" s="141">
        <f>S170*H170</f>
        <v>0</v>
      </c>
      <c r="AR170" s="142" t="s">
        <v>138</v>
      </c>
      <c r="AT170" s="142" t="s">
        <v>136</v>
      </c>
      <c r="AU170" s="142" t="s">
        <v>81</v>
      </c>
      <c r="AY170" s="17" t="s">
        <v>135</v>
      </c>
      <c r="BE170" s="143">
        <f>IF(N170="základní",J170,0)</f>
        <v>0</v>
      </c>
      <c r="BF170" s="143">
        <f>IF(N170="snížená",J170,0)</f>
        <v>0</v>
      </c>
      <c r="BG170" s="143">
        <f>IF(N170="zákl. přenesená",J170,0)</f>
        <v>0</v>
      </c>
      <c r="BH170" s="143">
        <f>IF(N170="sníž. přenesená",J170,0)</f>
        <v>0</v>
      </c>
      <c r="BI170" s="143">
        <f>IF(N170="nulová",J170,0)</f>
        <v>0</v>
      </c>
      <c r="BJ170" s="17" t="s">
        <v>79</v>
      </c>
      <c r="BK170" s="143">
        <f>ROUND(I170*H170,2)</f>
        <v>0</v>
      </c>
      <c r="BL170" s="17" t="s">
        <v>138</v>
      </c>
      <c r="BM170" s="142" t="s">
        <v>298</v>
      </c>
    </row>
    <row r="171" spans="2:65" s="12" customFormat="1">
      <c r="B171" s="144"/>
      <c r="D171" s="145" t="s">
        <v>139</v>
      </c>
      <c r="E171" s="146" t="s">
        <v>1</v>
      </c>
      <c r="F171" s="147" t="s">
        <v>299</v>
      </c>
      <c r="H171" s="146" t="s">
        <v>1</v>
      </c>
      <c r="L171" s="144"/>
      <c r="M171" s="148"/>
      <c r="T171" s="149"/>
      <c r="AT171" s="146" t="s">
        <v>139</v>
      </c>
      <c r="AU171" s="146" t="s">
        <v>81</v>
      </c>
      <c r="AV171" s="12" t="s">
        <v>79</v>
      </c>
      <c r="AW171" s="12" t="s">
        <v>140</v>
      </c>
      <c r="AX171" s="12" t="s">
        <v>72</v>
      </c>
      <c r="AY171" s="146" t="s">
        <v>135</v>
      </c>
    </row>
    <row r="172" spans="2:65" s="13" customFormat="1">
      <c r="B172" s="150"/>
      <c r="D172" s="145" t="s">
        <v>139</v>
      </c>
      <c r="E172" s="151" t="s">
        <v>1</v>
      </c>
      <c r="F172" s="152" t="s">
        <v>300</v>
      </c>
      <c r="H172" s="153">
        <v>10</v>
      </c>
      <c r="L172" s="150"/>
      <c r="M172" s="154"/>
      <c r="T172" s="155"/>
      <c r="AT172" s="151" t="s">
        <v>139</v>
      </c>
      <c r="AU172" s="151" t="s">
        <v>81</v>
      </c>
      <c r="AV172" s="13" t="s">
        <v>81</v>
      </c>
      <c r="AW172" s="13" t="s">
        <v>140</v>
      </c>
      <c r="AX172" s="13" t="s">
        <v>72</v>
      </c>
      <c r="AY172" s="151" t="s">
        <v>135</v>
      </c>
    </row>
    <row r="173" spans="2:65" s="15" customFormat="1">
      <c r="B173" s="162"/>
      <c r="D173" s="145" t="s">
        <v>139</v>
      </c>
      <c r="E173" s="163" t="s">
        <v>1</v>
      </c>
      <c r="F173" s="164" t="s">
        <v>143</v>
      </c>
      <c r="H173" s="165">
        <v>10</v>
      </c>
      <c r="L173" s="162"/>
      <c r="M173" s="166"/>
      <c r="T173" s="167"/>
      <c r="AT173" s="163" t="s">
        <v>139</v>
      </c>
      <c r="AU173" s="163" t="s">
        <v>81</v>
      </c>
      <c r="AV173" s="15" t="s">
        <v>138</v>
      </c>
      <c r="AW173" s="15" t="s">
        <v>140</v>
      </c>
      <c r="AX173" s="15" t="s">
        <v>79</v>
      </c>
      <c r="AY173" s="163" t="s">
        <v>135</v>
      </c>
    </row>
    <row r="174" spans="2:65" s="1" customFormat="1" ht="37.9" customHeight="1">
      <c r="B174" s="131"/>
      <c r="C174" s="132" t="s">
        <v>147</v>
      </c>
      <c r="D174" s="132" t="s">
        <v>136</v>
      </c>
      <c r="E174" s="133" t="s">
        <v>301</v>
      </c>
      <c r="F174" s="134" t="s">
        <v>302</v>
      </c>
      <c r="G174" s="135" t="s">
        <v>146</v>
      </c>
      <c r="H174" s="136">
        <v>300</v>
      </c>
      <c r="I174" s="137">
        <v>0</v>
      </c>
      <c r="J174" s="137">
        <f>ROUND(I174*H174,2)</f>
        <v>0</v>
      </c>
      <c r="K174" s="134" t="s">
        <v>137</v>
      </c>
      <c r="L174" s="29"/>
      <c r="M174" s="138" t="s">
        <v>1</v>
      </c>
      <c r="N174" s="139" t="s">
        <v>37</v>
      </c>
      <c r="O174" s="140">
        <v>0</v>
      </c>
      <c r="P174" s="140">
        <f>O174*H174</f>
        <v>0</v>
      </c>
      <c r="Q174" s="140">
        <v>0</v>
      </c>
      <c r="R174" s="140">
        <f>Q174*H174</f>
        <v>0</v>
      </c>
      <c r="S174" s="140">
        <v>0</v>
      </c>
      <c r="T174" s="141">
        <f>S174*H174</f>
        <v>0</v>
      </c>
      <c r="AR174" s="142" t="s">
        <v>138</v>
      </c>
      <c r="AT174" s="142" t="s">
        <v>136</v>
      </c>
      <c r="AU174" s="142" t="s">
        <v>81</v>
      </c>
      <c r="AY174" s="17" t="s">
        <v>135</v>
      </c>
      <c r="BE174" s="143">
        <f>IF(N174="základní",J174,0)</f>
        <v>0</v>
      </c>
      <c r="BF174" s="143">
        <f>IF(N174="snížená",J174,0)</f>
        <v>0</v>
      </c>
      <c r="BG174" s="143">
        <f>IF(N174="zákl. přenesená",J174,0)</f>
        <v>0</v>
      </c>
      <c r="BH174" s="143">
        <f>IF(N174="sníž. přenesená",J174,0)</f>
        <v>0</v>
      </c>
      <c r="BI174" s="143">
        <f>IF(N174="nulová",J174,0)</f>
        <v>0</v>
      </c>
      <c r="BJ174" s="17" t="s">
        <v>79</v>
      </c>
      <c r="BK174" s="143">
        <f>ROUND(I174*H174,2)</f>
        <v>0</v>
      </c>
      <c r="BL174" s="17" t="s">
        <v>138</v>
      </c>
      <c r="BM174" s="142" t="s">
        <v>303</v>
      </c>
    </row>
    <row r="175" spans="2:65" s="13" customFormat="1">
      <c r="B175" s="150"/>
      <c r="D175" s="145" t="s">
        <v>139</v>
      </c>
      <c r="E175" s="151" t="s">
        <v>1</v>
      </c>
      <c r="F175" s="152" t="s">
        <v>304</v>
      </c>
      <c r="H175" s="153">
        <v>300</v>
      </c>
      <c r="L175" s="150"/>
      <c r="M175" s="154"/>
      <c r="T175" s="155"/>
      <c r="AT175" s="151" t="s">
        <v>139</v>
      </c>
      <c r="AU175" s="151" t="s">
        <v>81</v>
      </c>
      <c r="AV175" s="13" t="s">
        <v>81</v>
      </c>
      <c r="AW175" s="13" t="s">
        <v>140</v>
      </c>
      <c r="AX175" s="13" t="s">
        <v>72</v>
      </c>
      <c r="AY175" s="151" t="s">
        <v>135</v>
      </c>
    </row>
    <row r="176" spans="2:65" s="15" customFormat="1">
      <c r="B176" s="162"/>
      <c r="D176" s="145" t="s">
        <v>139</v>
      </c>
      <c r="E176" s="163" t="s">
        <v>1</v>
      </c>
      <c r="F176" s="164" t="s">
        <v>143</v>
      </c>
      <c r="H176" s="165">
        <v>300</v>
      </c>
      <c r="L176" s="162"/>
      <c r="M176" s="166"/>
      <c r="T176" s="167"/>
      <c r="AT176" s="163" t="s">
        <v>139</v>
      </c>
      <c r="AU176" s="163" t="s">
        <v>81</v>
      </c>
      <c r="AV176" s="15" t="s">
        <v>138</v>
      </c>
      <c r="AW176" s="15" t="s">
        <v>140</v>
      </c>
      <c r="AX176" s="15" t="s">
        <v>79</v>
      </c>
      <c r="AY176" s="163" t="s">
        <v>135</v>
      </c>
    </row>
    <row r="177" spans="2:65" s="1" customFormat="1" ht="37.9" customHeight="1">
      <c r="B177" s="131"/>
      <c r="C177" s="132" t="s">
        <v>166</v>
      </c>
      <c r="D177" s="132" t="s">
        <v>136</v>
      </c>
      <c r="E177" s="133" t="s">
        <v>305</v>
      </c>
      <c r="F177" s="134" t="s">
        <v>306</v>
      </c>
      <c r="G177" s="135" t="s">
        <v>146</v>
      </c>
      <c r="H177" s="136">
        <v>10</v>
      </c>
      <c r="I177" s="137">
        <v>0</v>
      </c>
      <c r="J177" s="137">
        <f>ROUND(I177*H177,2)</f>
        <v>0</v>
      </c>
      <c r="K177" s="134" t="s">
        <v>137</v>
      </c>
      <c r="L177" s="29"/>
      <c r="M177" s="138" t="s">
        <v>1</v>
      </c>
      <c r="N177" s="139" t="s">
        <v>37</v>
      </c>
      <c r="O177" s="140">
        <v>0.17</v>
      </c>
      <c r="P177" s="140">
        <f>O177*H177</f>
        <v>1.7000000000000002</v>
      </c>
      <c r="Q177" s="140">
        <v>0</v>
      </c>
      <c r="R177" s="140">
        <f>Q177*H177</f>
        <v>0</v>
      </c>
      <c r="S177" s="140">
        <v>0</v>
      </c>
      <c r="T177" s="141">
        <f>S177*H177</f>
        <v>0</v>
      </c>
      <c r="AR177" s="142" t="s">
        <v>138</v>
      </c>
      <c r="AT177" s="142" t="s">
        <v>136</v>
      </c>
      <c r="AU177" s="142" t="s">
        <v>81</v>
      </c>
      <c r="AY177" s="17" t="s">
        <v>135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17" t="s">
        <v>79</v>
      </c>
      <c r="BK177" s="143">
        <f>ROUND(I177*H177,2)</f>
        <v>0</v>
      </c>
      <c r="BL177" s="17" t="s">
        <v>138</v>
      </c>
      <c r="BM177" s="142" t="s">
        <v>307</v>
      </c>
    </row>
    <row r="178" spans="2:65" s="12" customFormat="1">
      <c r="B178" s="144"/>
      <c r="D178" s="145" t="s">
        <v>139</v>
      </c>
      <c r="E178" s="146" t="s">
        <v>1</v>
      </c>
      <c r="F178" s="147" t="s">
        <v>299</v>
      </c>
      <c r="H178" s="146" t="s">
        <v>1</v>
      </c>
      <c r="L178" s="144"/>
      <c r="M178" s="148"/>
      <c r="T178" s="149"/>
      <c r="AT178" s="146" t="s">
        <v>139</v>
      </c>
      <c r="AU178" s="146" t="s">
        <v>81</v>
      </c>
      <c r="AV178" s="12" t="s">
        <v>79</v>
      </c>
      <c r="AW178" s="12" t="s">
        <v>140</v>
      </c>
      <c r="AX178" s="12" t="s">
        <v>72</v>
      </c>
      <c r="AY178" s="146" t="s">
        <v>135</v>
      </c>
    </row>
    <row r="179" spans="2:65" s="13" customFormat="1">
      <c r="B179" s="150"/>
      <c r="D179" s="145" t="s">
        <v>139</v>
      </c>
      <c r="E179" s="151" t="s">
        <v>1</v>
      </c>
      <c r="F179" s="152" t="s">
        <v>300</v>
      </c>
      <c r="H179" s="153">
        <v>10</v>
      </c>
      <c r="L179" s="150"/>
      <c r="M179" s="154"/>
      <c r="T179" s="155"/>
      <c r="AT179" s="151" t="s">
        <v>139</v>
      </c>
      <c r="AU179" s="151" t="s">
        <v>81</v>
      </c>
      <c r="AV179" s="13" t="s">
        <v>81</v>
      </c>
      <c r="AW179" s="13" t="s">
        <v>140</v>
      </c>
      <c r="AX179" s="13" t="s">
        <v>72</v>
      </c>
      <c r="AY179" s="151" t="s">
        <v>135</v>
      </c>
    </row>
    <row r="180" spans="2:65" s="15" customFormat="1">
      <c r="B180" s="162"/>
      <c r="D180" s="145" t="s">
        <v>139</v>
      </c>
      <c r="E180" s="163" t="s">
        <v>1</v>
      </c>
      <c r="F180" s="164" t="s">
        <v>143</v>
      </c>
      <c r="H180" s="165">
        <v>10</v>
      </c>
      <c r="L180" s="162"/>
      <c r="M180" s="166"/>
      <c r="T180" s="167"/>
      <c r="AT180" s="163" t="s">
        <v>139</v>
      </c>
      <c r="AU180" s="163" t="s">
        <v>81</v>
      </c>
      <c r="AV180" s="15" t="s">
        <v>138</v>
      </c>
      <c r="AW180" s="15" t="s">
        <v>140</v>
      </c>
      <c r="AX180" s="15" t="s">
        <v>79</v>
      </c>
      <c r="AY180" s="163" t="s">
        <v>135</v>
      </c>
    </row>
    <row r="181" spans="2:65" s="1" customFormat="1" ht="37.9" customHeight="1">
      <c r="B181" s="131"/>
      <c r="C181" s="132" t="s">
        <v>169</v>
      </c>
      <c r="D181" s="132" t="s">
        <v>136</v>
      </c>
      <c r="E181" s="133" t="s">
        <v>154</v>
      </c>
      <c r="F181" s="134" t="s">
        <v>155</v>
      </c>
      <c r="G181" s="135" t="s">
        <v>103</v>
      </c>
      <c r="H181" s="136">
        <v>10</v>
      </c>
      <c r="I181" s="137">
        <v>0</v>
      </c>
      <c r="J181" s="137">
        <f>ROUND(I181*H181,2)</f>
        <v>0</v>
      </c>
      <c r="K181" s="134" t="s">
        <v>137</v>
      </c>
      <c r="L181" s="29"/>
      <c r="M181" s="138" t="s">
        <v>1</v>
      </c>
      <c r="N181" s="139" t="s">
        <v>37</v>
      </c>
      <c r="O181" s="140">
        <v>0.105</v>
      </c>
      <c r="P181" s="140">
        <f>O181*H181</f>
        <v>1.05</v>
      </c>
      <c r="Q181" s="140">
        <v>1.2999999999999999E-4</v>
      </c>
      <c r="R181" s="140">
        <f>Q181*H181</f>
        <v>1.2999999999999999E-3</v>
      </c>
      <c r="S181" s="140">
        <v>0</v>
      </c>
      <c r="T181" s="141">
        <f>S181*H181</f>
        <v>0</v>
      </c>
      <c r="AR181" s="142" t="s">
        <v>138</v>
      </c>
      <c r="AT181" s="142" t="s">
        <v>136</v>
      </c>
      <c r="AU181" s="142" t="s">
        <v>81</v>
      </c>
      <c r="AY181" s="17" t="s">
        <v>135</v>
      </c>
      <c r="BE181" s="143">
        <f>IF(N181="základní",J181,0)</f>
        <v>0</v>
      </c>
      <c r="BF181" s="143">
        <f>IF(N181="snížená",J181,0)</f>
        <v>0</v>
      </c>
      <c r="BG181" s="143">
        <f>IF(N181="zákl. přenesená",J181,0)</f>
        <v>0</v>
      </c>
      <c r="BH181" s="143">
        <f>IF(N181="sníž. přenesená",J181,0)</f>
        <v>0</v>
      </c>
      <c r="BI181" s="143">
        <f>IF(N181="nulová",J181,0)</f>
        <v>0</v>
      </c>
      <c r="BJ181" s="17" t="s">
        <v>79</v>
      </c>
      <c r="BK181" s="143">
        <f>ROUND(I181*H181,2)</f>
        <v>0</v>
      </c>
      <c r="BL181" s="17" t="s">
        <v>138</v>
      </c>
      <c r="BM181" s="142" t="s">
        <v>308</v>
      </c>
    </row>
    <row r="182" spans="2:65" s="13" customFormat="1">
      <c r="B182" s="150"/>
      <c r="D182" s="145" t="s">
        <v>139</v>
      </c>
      <c r="E182" s="151" t="s">
        <v>1</v>
      </c>
      <c r="F182" s="152" t="s">
        <v>309</v>
      </c>
      <c r="H182" s="153">
        <v>10</v>
      </c>
      <c r="L182" s="150"/>
      <c r="M182" s="154"/>
      <c r="T182" s="155"/>
      <c r="AT182" s="151" t="s">
        <v>139</v>
      </c>
      <c r="AU182" s="151" t="s">
        <v>81</v>
      </c>
      <c r="AV182" s="13" t="s">
        <v>81</v>
      </c>
      <c r="AW182" s="13" t="s">
        <v>140</v>
      </c>
      <c r="AX182" s="13" t="s">
        <v>72</v>
      </c>
      <c r="AY182" s="151" t="s">
        <v>135</v>
      </c>
    </row>
    <row r="183" spans="2:65" s="15" customFormat="1">
      <c r="B183" s="162"/>
      <c r="D183" s="145" t="s">
        <v>139</v>
      </c>
      <c r="E183" s="163" t="s">
        <v>1</v>
      </c>
      <c r="F183" s="164" t="s">
        <v>143</v>
      </c>
      <c r="H183" s="165">
        <v>10</v>
      </c>
      <c r="L183" s="162"/>
      <c r="M183" s="166"/>
      <c r="T183" s="167"/>
      <c r="AT183" s="163" t="s">
        <v>139</v>
      </c>
      <c r="AU183" s="163" t="s">
        <v>81</v>
      </c>
      <c r="AV183" s="15" t="s">
        <v>138</v>
      </c>
      <c r="AW183" s="15" t="s">
        <v>140</v>
      </c>
      <c r="AX183" s="15" t="s">
        <v>79</v>
      </c>
      <c r="AY183" s="163" t="s">
        <v>135</v>
      </c>
    </row>
    <row r="184" spans="2:65" s="1" customFormat="1" ht="24.2" customHeight="1">
      <c r="B184" s="131"/>
      <c r="C184" s="132" t="s">
        <v>8</v>
      </c>
      <c r="D184" s="132" t="s">
        <v>136</v>
      </c>
      <c r="E184" s="133" t="s">
        <v>310</v>
      </c>
      <c r="F184" s="134" t="s">
        <v>311</v>
      </c>
      <c r="G184" s="135" t="s">
        <v>103</v>
      </c>
      <c r="H184" s="136">
        <v>40.9</v>
      </c>
      <c r="I184" s="137">
        <v>0</v>
      </c>
      <c r="J184" s="137">
        <f>ROUND(I184*H184,2)</f>
        <v>0</v>
      </c>
      <c r="K184" s="134" t="s">
        <v>137</v>
      </c>
      <c r="L184" s="29"/>
      <c r="M184" s="138" t="s">
        <v>1</v>
      </c>
      <c r="N184" s="139" t="s">
        <v>37</v>
      </c>
      <c r="O184" s="140">
        <v>8.9999999999999993E-3</v>
      </c>
      <c r="P184" s="140">
        <f>O184*H184</f>
        <v>0.36809999999999998</v>
      </c>
      <c r="Q184" s="140">
        <v>0</v>
      </c>
      <c r="R184" s="140">
        <f>Q184*H184</f>
        <v>0</v>
      </c>
      <c r="S184" s="140">
        <v>0</v>
      </c>
      <c r="T184" s="141">
        <f>S184*H184</f>
        <v>0</v>
      </c>
      <c r="AR184" s="142" t="s">
        <v>138</v>
      </c>
      <c r="AT184" s="142" t="s">
        <v>136</v>
      </c>
      <c r="AU184" s="142" t="s">
        <v>81</v>
      </c>
      <c r="AY184" s="17" t="s">
        <v>135</v>
      </c>
      <c r="BE184" s="143">
        <f>IF(N184="základní",J184,0)</f>
        <v>0</v>
      </c>
      <c r="BF184" s="143">
        <f>IF(N184="snížená",J184,0)</f>
        <v>0</v>
      </c>
      <c r="BG184" s="143">
        <f>IF(N184="zákl. přenesená",J184,0)</f>
        <v>0</v>
      </c>
      <c r="BH184" s="143">
        <f>IF(N184="sníž. přenesená",J184,0)</f>
        <v>0</v>
      </c>
      <c r="BI184" s="143">
        <f>IF(N184="nulová",J184,0)</f>
        <v>0</v>
      </c>
      <c r="BJ184" s="17" t="s">
        <v>79</v>
      </c>
      <c r="BK184" s="143">
        <f>ROUND(I184*H184,2)</f>
        <v>0</v>
      </c>
      <c r="BL184" s="17" t="s">
        <v>138</v>
      </c>
      <c r="BM184" s="142" t="s">
        <v>312</v>
      </c>
    </row>
    <row r="185" spans="2:65" s="13" customFormat="1">
      <c r="B185" s="150"/>
      <c r="D185" s="145" t="s">
        <v>139</v>
      </c>
      <c r="E185" s="151" t="s">
        <v>1</v>
      </c>
      <c r="F185" s="152" t="s">
        <v>313</v>
      </c>
      <c r="H185" s="153">
        <v>40.9</v>
      </c>
      <c r="L185" s="150"/>
      <c r="M185" s="154"/>
      <c r="T185" s="155"/>
      <c r="AT185" s="151" t="s">
        <v>139</v>
      </c>
      <c r="AU185" s="151" t="s">
        <v>81</v>
      </c>
      <c r="AV185" s="13" t="s">
        <v>81</v>
      </c>
      <c r="AW185" s="13" t="s">
        <v>140</v>
      </c>
      <c r="AX185" s="13" t="s">
        <v>72</v>
      </c>
      <c r="AY185" s="151" t="s">
        <v>135</v>
      </c>
    </row>
    <row r="186" spans="2:65" s="15" customFormat="1">
      <c r="B186" s="162"/>
      <c r="D186" s="145" t="s">
        <v>139</v>
      </c>
      <c r="E186" s="163" t="s">
        <v>1</v>
      </c>
      <c r="F186" s="164" t="s">
        <v>143</v>
      </c>
      <c r="H186" s="165">
        <v>40.9</v>
      </c>
      <c r="L186" s="162"/>
      <c r="M186" s="166"/>
      <c r="T186" s="167"/>
      <c r="AT186" s="163" t="s">
        <v>139</v>
      </c>
      <c r="AU186" s="163" t="s">
        <v>81</v>
      </c>
      <c r="AV186" s="15" t="s">
        <v>138</v>
      </c>
      <c r="AW186" s="15" t="s">
        <v>140</v>
      </c>
      <c r="AX186" s="15" t="s">
        <v>79</v>
      </c>
      <c r="AY186" s="163" t="s">
        <v>135</v>
      </c>
    </row>
    <row r="187" spans="2:65" s="1" customFormat="1" ht="24.2" customHeight="1">
      <c r="B187" s="131"/>
      <c r="C187" s="132" t="s">
        <v>176</v>
      </c>
      <c r="D187" s="132" t="s">
        <v>136</v>
      </c>
      <c r="E187" s="133" t="s">
        <v>314</v>
      </c>
      <c r="F187" s="134" t="s">
        <v>315</v>
      </c>
      <c r="G187" s="135" t="s">
        <v>103</v>
      </c>
      <c r="H187" s="136">
        <v>13.113</v>
      </c>
      <c r="I187" s="137">
        <v>0</v>
      </c>
      <c r="J187" s="137">
        <f>ROUND(I187*H187,2)</f>
        <v>0</v>
      </c>
      <c r="K187" s="134" t="s">
        <v>137</v>
      </c>
      <c r="L187" s="29"/>
      <c r="M187" s="138" t="s">
        <v>1</v>
      </c>
      <c r="N187" s="139" t="s">
        <v>37</v>
      </c>
      <c r="O187" s="140">
        <v>0.5</v>
      </c>
      <c r="P187" s="140">
        <f>O187*H187</f>
        <v>6.5564999999999998</v>
      </c>
      <c r="Q187" s="140">
        <v>0</v>
      </c>
      <c r="R187" s="140">
        <f>Q187*H187</f>
        <v>0</v>
      </c>
      <c r="S187" s="140">
        <v>0.09</v>
      </c>
      <c r="T187" s="141">
        <f>S187*H187</f>
        <v>1.1801699999999999</v>
      </c>
      <c r="AR187" s="142" t="s">
        <v>138</v>
      </c>
      <c r="AT187" s="142" t="s">
        <v>136</v>
      </c>
      <c r="AU187" s="142" t="s">
        <v>81</v>
      </c>
      <c r="AY187" s="17" t="s">
        <v>135</v>
      </c>
      <c r="BE187" s="143">
        <f>IF(N187="základní",J187,0)</f>
        <v>0</v>
      </c>
      <c r="BF187" s="143">
        <f>IF(N187="snížená",J187,0)</f>
        <v>0</v>
      </c>
      <c r="BG187" s="143">
        <f>IF(N187="zákl. přenesená",J187,0)</f>
        <v>0</v>
      </c>
      <c r="BH187" s="143">
        <f>IF(N187="sníž. přenesená",J187,0)</f>
        <v>0</v>
      </c>
      <c r="BI187" s="143">
        <f>IF(N187="nulová",J187,0)</f>
        <v>0</v>
      </c>
      <c r="BJ187" s="17" t="s">
        <v>79</v>
      </c>
      <c r="BK187" s="143">
        <f>ROUND(I187*H187,2)</f>
        <v>0</v>
      </c>
      <c r="BL187" s="17" t="s">
        <v>138</v>
      </c>
      <c r="BM187" s="142" t="s">
        <v>316</v>
      </c>
    </row>
    <row r="188" spans="2:65" s="13" customFormat="1">
      <c r="B188" s="150"/>
      <c r="D188" s="145" t="s">
        <v>139</v>
      </c>
      <c r="E188" s="151" t="s">
        <v>1</v>
      </c>
      <c r="F188" s="152" t="s">
        <v>250</v>
      </c>
      <c r="H188" s="153">
        <v>13.112500000000001</v>
      </c>
      <c r="L188" s="150"/>
      <c r="M188" s="154"/>
      <c r="T188" s="155"/>
      <c r="AT188" s="151" t="s">
        <v>139</v>
      </c>
      <c r="AU188" s="151" t="s">
        <v>81</v>
      </c>
      <c r="AV188" s="13" t="s">
        <v>81</v>
      </c>
      <c r="AW188" s="13" t="s">
        <v>140</v>
      </c>
      <c r="AX188" s="13" t="s">
        <v>79</v>
      </c>
      <c r="AY188" s="151" t="s">
        <v>135</v>
      </c>
    </row>
    <row r="189" spans="2:65" s="1" customFormat="1" ht="44.25" customHeight="1">
      <c r="B189" s="131"/>
      <c r="C189" s="132" t="s">
        <v>181</v>
      </c>
      <c r="D189" s="132" t="s">
        <v>136</v>
      </c>
      <c r="E189" s="133" t="s">
        <v>317</v>
      </c>
      <c r="F189" s="134" t="s">
        <v>318</v>
      </c>
      <c r="G189" s="135" t="s">
        <v>103</v>
      </c>
      <c r="H189" s="136">
        <v>13.113</v>
      </c>
      <c r="I189" s="137">
        <v>0</v>
      </c>
      <c r="J189" s="137">
        <f>ROUND(I189*H189,2)</f>
        <v>0</v>
      </c>
      <c r="K189" s="134" t="s">
        <v>137</v>
      </c>
      <c r="L189" s="29"/>
      <c r="M189" s="138" t="s">
        <v>1</v>
      </c>
      <c r="N189" s="139" t="s">
        <v>37</v>
      </c>
      <c r="O189" s="140">
        <v>0.26500000000000001</v>
      </c>
      <c r="P189" s="140">
        <f>O189*H189</f>
        <v>3.474945</v>
      </c>
      <c r="Q189" s="140">
        <v>0</v>
      </c>
      <c r="R189" s="140">
        <f>Q189*H189</f>
        <v>0</v>
      </c>
      <c r="S189" s="140">
        <v>3.5000000000000003E-2</v>
      </c>
      <c r="T189" s="141">
        <f>S189*H189</f>
        <v>0.458955</v>
      </c>
      <c r="AR189" s="142" t="s">
        <v>138</v>
      </c>
      <c r="AT189" s="142" t="s">
        <v>136</v>
      </c>
      <c r="AU189" s="142" t="s">
        <v>81</v>
      </c>
      <c r="AY189" s="17" t="s">
        <v>135</v>
      </c>
      <c r="BE189" s="143">
        <f>IF(N189="základní",J189,0)</f>
        <v>0</v>
      </c>
      <c r="BF189" s="143">
        <f>IF(N189="snížená",J189,0)</f>
        <v>0</v>
      </c>
      <c r="BG189" s="143">
        <f>IF(N189="zákl. přenesená",J189,0)</f>
        <v>0</v>
      </c>
      <c r="BH189" s="143">
        <f>IF(N189="sníž. přenesená",J189,0)</f>
        <v>0</v>
      </c>
      <c r="BI189" s="143">
        <f>IF(N189="nulová",J189,0)</f>
        <v>0</v>
      </c>
      <c r="BJ189" s="17" t="s">
        <v>79</v>
      </c>
      <c r="BK189" s="143">
        <f>ROUND(I189*H189,2)</f>
        <v>0</v>
      </c>
      <c r="BL189" s="17" t="s">
        <v>138</v>
      </c>
      <c r="BM189" s="142" t="s">
        <v>319</v>
      </c>
    </row>
    <row r="190" spans="2:65" s="13" customFormat="1">
      <c r="B190" s="150"/>
      <c r="D190" s="145" t="s">
        <v>139</v>
      </c>
      <c r="E190" s="151" t="s">
        <v>1</v>
      </c>
      <c r="F190" s="152" t="s">
        <v>250</v>
      </c>
      <c r="H190" s="153">
        <v>13.112500000000001</v>
      </c>
      <c r="L190" s="150"/>
      <c r="M190" s="154"/>
      <c r="T190" s="155"/>
      <c r="AT190" s="151" t="s">
        <v>139</v>
      </c>
      <c r="AU190" s="151" t="s">
        <v>81</v>
      </c>
      <c r="AV190" s="13" t="s">
        <v>81</v>
      </c>
      <c r="AW190" s="13" t="s">
        <v>140</v>
      </c>
      <c r="AX190" s="13" t="s">
        <v>72</v>
      </c>
      <c r="AY190" s="151" t="s">
        <v>135</v>
      </c>
    </row>
    <row r="191" spans="2:65" s="15" customFormat="1">
      <c r="B191" s="162"/>
      <c r="D191" s="145" t="s">
        <v>139</v>
      </c>
      <c r="E191" s="163" t="s">
        <v>1</v>
      </c>
      <c r="F191" s="164" t="s">
        <v>143</v>
      </c>
      <c r="H191" s="165">
        <v>13.112500000000001</v>
      </c>
      <c r="L191" s="162"/>
      <c r="M191" s="166"/>
      <c r="T191" s="167"/>
      <c r="AT191" s="163" t="s">
        <v>139</v>
      </c>
      <c r="AU191" s="163" t="s">
        <v>81</v>
      </c>
      <c r="AV191" s="15" t="s">
        <v>138</v>
      </c>
      <c r="AW191" s="15" t="s">
        <v>140</v>
      </c>
      <c r="AX191" s="15" t="s">
        <v>79</v>
      </c>
      <c r="AY191" s="163" t="s">
        <v>135</v>
      </c>
    </row>
    <row r="192" spans="2:65" s="1" customFormat="1" ht="49.15" customHeight="1">
      <c r="B192" s="131"/>
      <c r="C192" s="132" t="s">
        <v>184</v>
      </c>
      <c r="D192" s="132" t="s">
        <v>136</v>
      </c>
      <c r="E192" s="133" t="s">
        <v>320</v>
      </c>
      <c r="F192" s="134" t="s">
        <v>321</v>
      </c>
      <c r="G192" s="135" t="s">
        <v>103</v>
      </c>
      <c r="H192" s="136">
        <v>40.25</v>
      </c>
      <c r="I192" s="137">
        <v>0</v>
      </c>
      <c r="J192" s="137">
        <f>ROUND(I192*H192,2)</f>
        <v>0</v>
      </c>
      <c r="K192" s="134" t="s">
        <v>137</v>
      </c>
      <c r="L192" s="29"/>
      <c r="M192" s="138" t="s">
        <v>1</v>
      </c>
      <c r="N192" s="139" t="s">
        <v>37</v>
      </c>
      <c r="O192" s="140">
        <v>0.42499999999999999</v>
      </c>
      <c r="P192" s="140">
        <f>O192*H192</f>
        <v>17.106249999999999</v>
      </c>
      <c r="Q192" s="140">
        <v>0</v>
      </c>
      <c r="R192" s="140">
        <f>Q192*H192</f>
        <v>0</v>
      </c>
      <c r="S192" s="140">
        <v>5.5E-2</v>
      </c>
      <c r="T192" s="141">
        <f>S192*H192</f>
        <v>2.2137500000000001</v>
      </c>
      <c r="AR192" s="142" t="s">
        <v>138</v>
      </c>
      <c r="AT192" s="142" t="s">
        <v>136</v>
      </c>
      <c r="AU192" s="142" t="s">
        <v>81</v>
      </c>
      <c r="AY192" s="17" t="s">
        <v>135</v>
      </c>
      <c r="BE192" s="143">
        <f>IF(N192="základní",J192,0)</f>
        <v>0</v>
      </c>
      <c r="BF192" s="143">
        <f>IF(N192="snížená",J192,0)</f>
        <v>0</v>
      </c>
      <c r="BG192" s="143">
        <f>IF(N192="zákl. přenesená",J192,0)</f>
        <v>0</v>
      </c>
      <c r="BH192" s="143">
        <f>IF(N192="sníž. přenesená",J192,0)</f>
        <v>0</v>
      </c>
      <c r="BI192" s="143">
        <f>IF(N192="nulová",J192,0)</f>
        <v>0</v>
      </c>
      <c r="BJ192" s="17" t="s">
        <v>79</v>
      </c>
      <c r="BK192" s="143">
        <f>ROUND(I192*H192,2)</f>
        <v>0</v>
      </c>
      <c r="BL192" s="17" t="s">
        <v>138</v>
      </c>
      <c r="BM192" s="142" t="s">
        <v>322</v>
      </c>
    </row>
    <row r="193" spans="2:65" s="13" customFormat="1">
      <c r="B193" s="150"/>
      <c r="D193" s="145" t="s">
        <v>139</v>
      </c>
      <c r="E193" s="151" t="s">
        <v>1</v>
      </c>
      <c r="F193" s="152" t="s">
        <v>247</v>
      </c>
      <c r="H193" s="153">
        <v>40.25</v>
      </c>
      <c r="L193" s="150"/>
      <c r="M193" s="154"/>
      <c r="T193" s="155"/>
      <c r="AT193" s="151" t="s">
        <v>139</v>
      </c>
      <c r="AU193" s="151" t="s">
        <v>81</v>
      </c>
      <c r="AV193" s="13" t="s">
        <v>81</v>
      </c>
      <c r="AW193" s="13" t="s">
        <v>140</v>
      </c>
      <c r="AX193" s="13" t="s">
        <v>72</v>
      </c>
      <c r="AY193" s="151" t="s">
        <v>135</v>
      </c>
    </row>
    <row r="194" spans="2:65" s="15" customFormat="1">
      <c r="B194" s="162"/>
      <c r="D194" s="145" t="s">
        <v>139</v>
      </c>
      <c r="E194" s="163" t="s">
        <v>1</v>
      </c>
      <c r="F194" s="164" t="s">
        <v>143</v>
      </c>
      <c r="H194" s="165">
        <v>40.25</v>
      </c>
      <c r="L194" s="162"/>
      <c r="M194" s="166"/>
      <c r="T194" s="167"/>
      <c r="AT194" s="163" t="s">
        <v>139</v>
      </c>
      <c r="AU194" s="163" t="s">
        <v>81</v>
      </c>
      <c r="AV194" s="15" t="s">
        <v>138</v>
      </c>
      <c r="AW194" s="15" t="s">
        <v>140</v>
      </c>
      <c r="AX194" s="15" t="s">
        <v>79</v>
      </c>
      <c r="AY194" s="163" t="s">
        <v>135</v>
      </c>
    </row>
    <row r="195" spans="2:65" s="1" customFormat="1" ht="37.9" customHeight="1">
      <c r="B195" s="131"/>
      <c r="C195" s="132" t="s">
        <v>183</v>
      </c>
      <c r="D195" s="132" t="s">
        <v>136</v>
      </c>
      <c r="E195" s="133" t="s">
        <v>323</v>
      </c>
      <c r="F195" s="134" t="s">
        <v>324</v>
      </c>
      <c r="G195" s="135" t="s">
        <v>103</v>
      </c>
      <c r="H195" s="136">
        <v>5</v>
      </c>
      <c r="I195" s="137">
        <v>0</v>
      </c>
      <c r="J195" s="137">
        <f>ROUND(I195*H195,2)</f>
        <v>0</v>
      </c>
      <c r="K195" s="134" t="s">
        <v>137</v>
      </c>
      <c r="L195" s="29"/>
      <c r="M195" s="138" t="s">
        <v>1</v>
      </c>
      <c r="N195" s="139" t="s">
        <v>37</v>
      </c>
      <c r="O195" s="140">
        <v>0.93899999999999995</v>
      </c>
      <c r="P195" s="140">
        <f>O195*H195</f>
        <v>4.6949999999999994</v>
      </c>
      <c r="Q195" s="140">
        <v>0</v>
      </c>
      <c r="R195" s="140">
        <f>Q195*H195</f>
        <v>0</v>
      </c>
      <c r="S195" s="140">
        <v>7.5999999999999998E-2</v>
      </c>
      <c r="T195" s="141">
        <f>S195*H195</f>
        <v>0.38</v>
      </c>
      <c r="AR195" s="142" t="s">
        <v>138</v>
      </c>
      <c r="AT195" s="142" t="s">
        <v>136</v>
      </c>
      <c r="AU195" s="142" t="s">
        <v>81</v>
      </c>
      <c r="AY195" s="17" t="s">
        <v>135</v>
      </c>
      <c r="BE195" s="143">
        <f>IF(N195="základní",J195,0)</f>
        <v>0</v>
      </c>
      <c r="BF195" s="143">
        <f>IF(N195="snížená",J195,0)</f>
        <v>0</v>
      </c>
      <c r="BG195" s="143">
        <f>IF(N195="zákl. přenesená",J195,0)</f>
        <v>0</v>
      </c>
      <c r="BH195" s="143">
        <f>IF(N195="sníž. přenesená",J195,0)</f>
        <v>0</v>
      </c>
      <c r="BI195" s="143">
        <f>IF(N195="nulová",J195,0)</f>
        <v>0</v>
      </c>
      <c r="BJ195" s="17" t="s">
        <v>79</v>
      </c>
      <c r="BK195" s="143">
        <f>ROUND(I195*H195,2)</f>
        <v>0</v>
      </c>
      <c r="BL195" s="17" t="s">
        <v>138</v>
      </c>
      <c r="BM195" s="142" t="s">
        <v>325</v>
      </c>
    </row>
    <row r="196" spans="2:65" s="13" customFormat="1">
      <c r="B196" s="150"/>
      <c r="D196" s="145" t="s">
        <v>139</v>
      </c>
      <c r="E196" s="151" t="s">
        <v>1</v>
      </c>
      <c r="F196" s="152" t="s">
        <v>237</v>
      </c>
      <c r="H196" s="153">
        <v>5</v>
      </c>
      <c r="L196" s="150"/>
      <c r="M196" s="154"/>
      <c r="T196" s="155"/>
      <c r="AT196" s="151" t="s">
        <v>139</v>
      </c>
      <c r="AU196" s="151" t="s">
        <v>81</v>
      </c>
      <c r="AV196" s="13" t="s">
        <v>81</v>
      </c>
      <c r="AW196" s="13" t="s">
        <v>140</v>
      </c>
      <c r="AX196" s="13" t="s">
        <v>72</v>
      </c>
      <c r="AY196" s="151" t="s">
        <v>135</v>
      </c>
    </row>
    <row r="197" spans="2:65" s="15" customFormat="1">
      <c r="B197" s="162"/>
      <c r="D197" s="145" t="s">
        <v>139</v>
      </c>
      <c r="E197" s="163" t="s">
        <v>1</v>
      </c>
      <c r="F197" s="164" t="s">
        <v>143</v>
      </c>
      <c r="H197" s="165">
        <v>5</v>
      </c>
      <c r="L197" s="162"/>
      <c r="M197" s="166"/>
      <c r="T197" s="167"/>
      <c r="AT197" s="163" t="s">
        <v>139</v>
      </c>
      <c r="AU197" s="163" t="s">
        <v>81</v>
      </c>
      <c r="AV197" s="15" t="s">
        <v>138</v>
      </c>
      <c r="AW197" s="15" t="s">
        <v>140</v>
      </c>
      <c r="AX197" s="15" t="s">
        <v>79</v>
      </c>
      <c r="AY197" s="163" t="s">
        <v>135</v>
      </c>
    </row>
    <row r="198" spans="2:65" s="1" customFormat="1" ht="37.9" customHeight="1">
      <c r="B198" s="131"/>
      <c r="C198" s="132" t="s">
        <v>185</v>
      </c>
      <c r="D198" s="132" t="s">
        <v>136</v>
      </c>
      <c r="E198" s="133" t="s">
        <v>326</v>
      </c>
      <c r="F198" s="134" t="s">
        <v>327</v>
      </c>
      <c r="G198" s="135" t="s">
        <v>103</v>
      </c>
      <c r="H198" s="136">
        <v>74.563000000000002</v>
      </c>
      <c r="I198" s="137">
        <v>0</v>
      </c>
      <c r="J198" s="137">
        <f>ROUND(I198*H198,2)</f>
        <v>0</v>
      </c>
      <c r="K198" s="134" t="s">
        <v>137</v>
      </c>
      <c r="L198" s="29"/>
      <c r="M198" s="138" t="s">
        <v>1</v>
      </c>
      <c r="N198" s="139" t="s">
        <v>37</v>
      </c>
      <c r="O198" s="140">
        <v>0.13</v>
      </c>
      <c r="P198" s="140">
        <f>O198*H198</f>
        <v>9.6931900000000013</v>
      </c>
      <c r="Q198" s="140">
        <v>0</v>
      </c>
      <c r="R198" s="140">
        <f>Q198*H198</f>
        <v>0</v>
      </c>
      <c r="S198" s="140">
        <v>0.02</v>
      </c>
      <c r="T198" s="141">
        <f>S198*H198</f>
        <v>1.49126</v>
      </c>
      <c r="AR198" s="142" t="s">
        <v>138</v>
      </c>
      <c r="AT198" s="142" t="s">
        <v>136</v>
      </c>
      <c r="AU198" s="142" t="s">
        <v>81</v>
      </c>
      <c r="AY198" s="17" t="s">
        <v>135</v>
      </c>
      <c r="BE198" s="143">
        <f>IF(N198="základní",J198,0)</f>
        <v>0</v>
      </c>
      <c r="BF198" s="143">
        <f>IF(N198="snížená",J198,0)</f>
        <v>0</v>
      </c>
      <c r="BG198" s="143">
        <f>IF(N198="zákl. přenesená",J198,0)</f>
        <v>0</v>
      </c>
      <c r="BH198" s="143">
        <f>IF(N198="sníž. přenesená",J198,0)</f>
        <v>0</v>
      </c>
      <c r="BI198" s="143">
        <f>IF(N198="nulová",J198,0)</f>
        <v>0</v>
      </c>
      <c r="BJ198" s="17" t="s">
        <v>79</v>
      </c>
      <c r="BK198" s="143">
        <f>ROUND(I198*H198,2)</f>
        <v>0</v>
      </c>
      <c r="BL198" s="17" t="s">
        <v>138</v>
      </c>
      <c r="BM198" s="142" t="s">
        <v>328</v>
      </c>
    </row>
    <row r="199" spans="2:65" s="13" customFormat="1">
      <c r="B199" s="150"/>
      <c r="D199" s="145" t="s">
        <v>139</v>
      </c>
      <c r="E199" s="151" t="s">
        <v>1</v>
      </c>
      <c r="F199" s="152" t="s">
        <v>104</v>
      </c>
      <c r="H199" s="153">
        <v>60.674999999999997</v>
      </c>
      <c r="L199" s="150"/>
      <c r="M199" s="154"/>
      <c r="T199" s="155"/>
      <c r="AT199" s="151" t="s">
        <v>139</v>
      </c>
      <c r="AU199" s="151" t="s">
        <v>81</v>
      </c>
      <c r="AV199" s="13" t="s">
        <v>81</v>
      </c>
      <c r="AW199" s="13" t="s">
        <v>140</v>
      </c>
      <c r="AX199" s="13" t="s">
        <v>72</v>
      </c>
      <c r="AY199" s="151" t="s">
        <v>135</v>
      </c>
    </row>
    <row r="200" spans="2:65" s="13" customFormat="1">
      <c r="B200" s="150"/>
      <c r="D200" s="145" t="s">
        <v>139</v>
      </c>
      <c r="E200" s="151" t="s">
        <v>1</v>
      </c>
      <c r="F200" s="152" t="s">
        <v>244</v>
      </c>
      <c r="H200" s="153">
        <v>13.887499999999999</v>
      </c>
      <c r="L200" s="150"/>
      <c r="M200" s="154"/>
      <c r="T200" s="155"/>
      <c r="AT200" s="151" t="s">
        <v>139</v>
      </c>
      <c r="AU200" s="151" t="s">
        <v>81</v>
      </c>
      <c r="AV200" s="13" t="s">
        <v>81</v>
      </c>
      <c r="AW200" s="13" t="s">
        <v>140</v>
      </c>
      <c r="AX200" s="13" t="s">
        <v>72</v>
      </c>
      <c r="AY200" s="151" t="s">
        <v>135</v>
      </c>
    </row>
    <row r="201" spans="2:65" s="15" customFormat="1">
      <c r="B201" s="162"/>
      <c r="D201" s="145" t="s">
        <v>139</v>
      </c>
      <c r="E201" s="163" t="s">
        <v>1</v>
      </c>
      <c r="F201" s="164" t="s">
        <v>143</v>
      </c>
      <c r="H201" s="165">
        <v>74.5625</v>
      </c>
      <c r="L201" s="162"/>
      <c r="M201" s="166"/>
      <c r="T201" s="167"/>
      <c r="AT201" s="163" t="s">
        <v>139</v>
      </c>
      <c r="AU201" s="163" t="s">
        <v>81</v>
      </c>
      <c r="AV201" s="15" t="s">
        <v>138</v>
      </c>
      <c r="AW201" s="15" t="s">
        <v>140</v>
      </c>
      <c r="AX201" s="15" t="s">
        <v>79</v>
      </c>
      <c r="AY201" s="163" t="s">
        <v>135</v>
      </c>
    </row>
    <row r="202" spans="2:65" s="11" customFormat="1" ht="22.9" customHeight="1">
      <c r="B202" s="122"/>
      <c r="D202" s="123" t="s">
        <v>71</v>
      </c>
      <c r="E202" s="168" t="s">
        <v>157</v>
      </c>
      <c r="F202" s="168" t="s">
        <v>158</v>
      </c>
      <c r="J202" s="169">
        <f>BK202</f>
        <v>0</v>
      </c>
      <c r="L202" s="122"/>
      <c r="M202" s="126"/>
      <c r="P202" s="127">
        <f>SUM(P203:P209)</f>
        <v>62.888885000000002</v>
      </c>
      <c r="R202" s="127">
        <f>SUM(R203:R209)</f>
        <v>0</v>
      </c>
      <c r="T202" s="128">
        <f>SUM(T203:T209)</f>
        <v>0</v>
      </c>
      <c r="AR202" s="123" t="s">
        <v>79</v>
      </c>
      <c r="AT202" s="129" t="s">
        <v>71</v>
      </c>
      <c r="AU202" s="129" t="s">
        <v>79</v>
      </c>
      <c r="AY202" s="123" t="s">
        <v>135</v>
      </c>
      <c r="BK202" s="130">
        <f>SUM(BK203:BK209)</f>
        <v>0</v>
      </c>
    </row>
    <row r="203" spans="2:65" s="1" customFormat="1" ht="37.9" customHeight="1">
      <c r="B203" s="131"/>
      <c r="C203" s="132" t="s">
        <v>186</v>
      </c>
      <c r="D203" s="132" t="s">
        <v>136</v>
      </c>
      <c r="E203" s="133" t="s">
        <v>329</v>
      </c>
      <c r="F203" s="134" t="s">
        <v>330</v>
      </c>
      <c r="G203" s="135" t="s">
        <v>161</v>
      </c>
      <c r="H203" s="136">
        <v>6.7009999999999996</v>
      </c>
      <c r="I203" s="137">
        <v>0</v>
      </c>
      <c r="J203" s="137">
        <f>ROUND(I203*H203,2)</f>
        <v>0</v>
      </c>
      <c r="K203" s="134" t="s">
        <v>137</v>
      </c>
      <c r="L203" s="29"/>
      <c r="M203" s="138" t="s">
        <v>1</v>
      </c>
      <c r="N203" s="139" t="s">
        <v>37</v>
      </c>
      <c r="O203" s="140">
        <v>7.9</v>
      </c>
      <c r="P203" s="140">
        <f>O203*H203</f>
        <v>52.937899999999999</v>
      </c>
      <c r="Q203" s="140">
        <v>0</v>
      </c>
      <c r="R203" s="140">
        <f>Q203*H203</f>
        <v>0</v>
      </c>
      <c r="S203" s="140">
        <v>0</v>
      </c>
      <c r="T203" s="141">
        <f>S203*H203</f>
        <v>0</v>
      </c>
      <c r="AR203" s="142" t="s">
        <v>138</v>
      </c>
      <c r="AT203" s="142" t="s">
        <v>136</v>
      </c>
      <c r="AU203" s="142" t="s">
        <v>81</v>
      </c>
      <c r="AY203" s="17" t="s">
        <v>135</v>
      </c>
      <c r="BE203" s="143">
        <f>IF(N203="základní",J203,0)</f>
        <v>0</v>
      </c>
      <c r="BF203" s="143">
        <f>IF(N203="snížená",J203,0)</f>
        <v>0</v>
      </c>
      <c r="BG203" s="143">
        <f>IF(N203="zákl. přenesená",J203,0)</f>
        <v>0</v>
      </c>
      <c r="BH203" s="143">
        <f>IF(N203="sníž. přenesená",J203,0)</f>
        <v>0</v>
      </c>
      <c r="BI203" s="143">
        <f>IF(N203="nulová",J203,0)</f>
        <v>0</v>
      </c>
      <c r="BJ203" s="17" t="s">
        <v>79</v>
      </c>
      <c r="BK203" s="143">
        <f>ROUND(I203*H203,2)</f>
        <v>0</v>
      </c>
      <c r="BL203" s="17" t="s">
        <v>138</v>
      </c>
      <c r="BM203" s="142" t="s">
        <v>331</v>
      </c>
    </row>
    <row r="204" spans="2:65" s="1" customFormat="1" ht="62.65" customHeight="1">
      <c r="B204" s="131"/>
      <c r="C204" s="132" t="s">
        <v>187</v>
      </c>
      <c r="D204" s="132" t="s">
        <v>136</v>
      </c>
      <c r="E204" s="133" t="s">
        <v>162</v>
      </c>
      <c r="F204" s="134" t="s">
        <v>163</v>
      </c>
      <c r="G204" s="135" t="s">
        <v>161</v>
      </c>
      <c r="H204" s="136">
        <v>33.505000000000003</v>
      </c>
      <c r="I204" s="137">
        <v>0</v>
      </c>
      <c r="J204" s="137">
        <f>ROUND(I204*H204,2)</f>
        <v>0</v>
      </c>
      <c r="K204" s="134" t="s">
        <v>137</v>
      </c>
      <c r="L204" s="29"/>
      <c r="M204" s="138" t="s">
        <v>1</v>
      </c>
      <c r="N204" s="139" t="s">
        <v>37</v>
      </c>
      <c r="O204" s="140">
        <v>0.26</v>
      </c>
      <c r="P204" s="140">
        <f>O204*H204</f>
        <v>8.7113000000000014</v>
      </c>
      <c r="Q204" s="140">
        <v>0</v>
      </c>
      <c r="R204" s="140">
        <f>Q204*H204</f>
        <v>0</v>
      </c>
      <c r="S204" s="140">
        <v>0</v>
      </c>
      <c r="T204" s="141">
        <f>S204*H204</f>
        <v>0</v>
      </c>
      <c r="AR204" s="142" t="s">
        <v>138</v>
      </c>
      <c r="AT204" s="142" t="s">
        <v>136</v>
      </c>
      <c r="AU204" s="142" t="s">
        <v>81</v>
      </c>
      <c r="AY204" s="17" t="s">
        <v>135</v>
      </c>
      <c r="BE204" s="143">
        <f>IF(N204="základní",J204,0)</f>
        <v>0</v>
      </c>
      <c r="BF204" s="143">
        <f>IF(N204="snížená",J204,0)</f>
        <v>0</v>
      </c>
      <c r="BG204" s="143">
        <f>IF(N204="zákl. přenesená",J204,0)</f>
        <v>0</v>
      </c>
      <c r="BH204" s="143">
        <f>IF(N204="sníž. přenesená",J204,0)</f>
        <v>0</v>
      </c>
      <c r="BI204" s="143">
        <f>IF(N204="nulová",J204,0)</f>
        <v>0</v>
      </c>
      <c r="BJ204" s="17" t="s">
        <v>79</v>
      </c>
      <c r="BK204" s="143">
        <f>ROUND(I204*H204,2)</f>
        <v>0</v>
      </c>
      <c r="BL204" s="17" t="s">
        <v>138</v>
      </c>
      <c r="BM204" s="142" t="s">
        <v>332</v>
      </c>
    </row>
    <row r="205" spans="2:65" s="13" customFormat="1">
      <c r="B205" s="150"/>
      <c r="D205" s="145" t="s">
        <v>139</v>
      </c>
      <c r="F205" s="152" t="s">
        <v>333</v>
      </c>
      <c r="H205" s="153">
        <v>33.505000000000003</v>
      </c>
      <c r="L205" s="150"/>
      <c r="M205" s="154"/>
      <c r="T205" s="155"/>
      <c r="AT205" s="151" t="s">
        <v>139</v>
      </c>
      <c r="AU205" s="151" t="s">
        <v>81</v>
      </c>
      <c r="AV205" s="13" t="s">
        <v>81</v>
      </c>
      <c r="AW205" s="13" t="s">
        <v>3</v>
      </c>
      <c r="AX205" s="13" t="s">
        <v>79</v>
      </c>
      <c r="AY205" s="151" t="s">
        <v>135</v>
      </c>
    </row>
    <row r="206" spans="2:65" s="1" customFormat="1" ht="33" customHeight="1">
      <c r="B206" s="131"/>
      <c r="C206" s="132" t="s">
        <v>188</v>
      </c>
      <c r="D206" s="132" t="s">
        <v>136</v>
      </c>
      <c r="E206" s="133" t="s">
        <v>164</v>
      </c>
      <c r="F206" s="134" t="s">
        <v>165</v>
      </c>
      <c r="G206" s="135" t="s">
        <v>161</v>
      </c>
      <c r="H206" s="136">
        <v>6.7009999999999996</v>
      </c>
      <c r="I206" s="137">
        <v>0</v>
      </c>
      <c r="J206" s="137">
        <f>ROUND(I206*H206,2)</f>
        <v>0</v>
      </c>
      <c r="K206" s="134" t="s">
        <v>137</v>
      </c>
      <c r="L206" s="29"/>
      <c r="M206" s="138" t="s">
        <v>1</v>
      </c>
      <c r="N206" s="139" t="s">
        <v>37</v>
      </c>
      <c r="O206" s="140">
        <v>0.125</v>
      </c>
      <c r="P206" s="140">
        <f>O206*H206</f>
        <v>0.83762499999999995</v>
      </c>
      <c r="Q206" s="140">
        <v>0</v>
      </c>
      <c r="R206" s="140">
        <f>Q206*H206</f>
        <v>0</v>
      </c>
      <c r="S206" s="140">
        <v>0</v>
      </c>
      <c r="T206" s="141">
        <f>S206*H206</f>
        <v>0</v>
      </c>
      <c r="AR206" s="142" t="s">
        <v>138</v>
      </c>
      <c r="AT206" s="142" t="s">
        <v>136</v>
      </c>
      <c r="AU206" s="142" t="s">
        <v>81</v>
      </c>
      <c r="AY206" s="17" t="s">
        <v>135</v>
      </c>
      <c r="BE206" s="143">
        <f>IF(N206="základní",J206,0)</f>
        <v>0</v>
      </c>
      <c r="BF206" s="143">
        <f>IF(N206="snížená",J206,0)</f>
        <v>0</v>
      </c>
      <c r="BG206" s="143">
        <f>IF(N206="zákl. přenesená",J206,0)</f>
        <v>0</v>
      </c>
      <c r="BH206" s="143">
        <f>IF(N206="sníž. přenesená",J206,0)</f>
        <v>0</v>
      </c>
      <c r="BI206" s="143">
        <f>IF(N206="nulová",J206,0)</f>
        <v>0</v>
      </c>
      <c r="BJ206" s="17" t="s">
        <v>79</v>
      </c>
      <c r="BK206" s="143">
        <f>ROUND(I206*H206,2)</f>
        <v>0</v>
      </c>
      <c r="BL206" s="17" t="s">
        <v>138</v>
      </c>
      <c r="BM206" s="142" t="s">
        <v>334</v>
      </c>
    </row>
    <row r="207" spans="2:65" s="1" customFormat="1" ht="44.25" customHeight="1">
      <c r="B207" s="131"/>
      <c r="C207" s="132" t="s">
        <v>7</v>
      </c>
      <c r="D207" s="132" t="s">
        <v>136</v>
      </c>
      <c r="E207" s="133" t="s">
        <v>167</v>
      </c>
      <c r="F207" s="134" t="s">
        <v>168</v>
      </c>
      <c r="G207" s="135" t="s">
        <v>161</v>
      </c>
      <c r="H207" s="136">
        <v>67.010000000000005</v>
      </c>
      <c r="I207" s="137">
        <v>0</v>
      </c>
      <c r="J207" s="137">
        <f>ROUND(I207*H207,2)</f>
        <v>0</v>
      </c>
      <c r="K207" s="134" t="s">
        <v>137</v>
      </c>
      <c r="L207" s="29"/>
      <c r="M207" s="138" t="s">
        <v>1</v>
      </c>
      <c r="N207" s="139" t="s">
        <v>37</v>
      </c>
      <c r="O207" s="140">
        <v>6.0000000000000001E-3</v>
      </c>
      <c r="P207" s="140">
        <f>O207*H207</f>
        <v>0.40206000000000003</v>
      </c>
      <c r="Q207" s="140">
        <v>0</v>
      </c>
      <c r="R207" s="140">
        <f>Q207*H207</f>
        <v>0</v>
      </c>
      <c r="S207" s="140">
        <v>0</v>
      </c>
      <c r="T207" s="141">
        <f>S207*H207</f>
        <v>0</v>
      </c>
      <c r="AR207" s="142" t="s">
        <v>138</v>
      </c>
      <c r="AT207" s="142" t="s">
        <v>136</v>
      </c>
      <c r="AU207" s="142" t="s">
        <v>81</v>
      </c>
      <c r="AY207" s="17" t="s">
        <v>135</v>
      </c>
      <c r="BE207" s="143">
        <f>IF(N207="základní",J207,0)</f>
        <v>0</v>
      </c>
      <c r="BF207" s="143">
        <f>IF(N207="snížená",J207,0)</f>
        <v>0</v>
      </c>
      <c r="BG207" s="143">
        <f>IF(N207="zákl. přenesená",J207,0)</f>
        <v>0</v>
      </c>
      <c r="BH207" s="143">
        <f>IF(N207="sníž. přenesená",J207,0)</f>
        <v>0</v>
      </c>
      <c r="BI207" s="143">
        <f>IF(N207="nulová",J207,0)</f>
        <v>0</v>
      </c>
      <c r="BJ207" s="17" t="s">
        <v>79</v>
      </c>
      <c r="BK207" s="143">
        <f>ROUND(I207*H207,2)</f>
        <v>0</v>
      </c>
      <c r="BL207" s="17" t="s">
        <v>138</v>
      </c>
      <c r="BM207" s="142" t="s">
        <v>335</v>
      </c>
    </row>
    <row r="208" spans="2:65" s="13" customFormat="1">
      <c r="B208" s="150"/>
      <c r="D208" s="145" t="s">
        <v>139</v>
      </c>
      <c r="F208" s="152" t="s">
        <v>336</v>
      </c>
      <c r="H208" s="153">
        <v>67.010000000000005</v>
      </c>
      <c r="L208" s="150"/>
      <c r="M208" s="154"/>
      <c r="T208" s="155"/>
      <c r="AT208" s="151" t="s">
        <v>139</v>
      </c>
      <c r="AU208" s="151" t="s">
        <v>81</v>
      </c>
      <c r="AV208" s="13" t="s">
        <v>81</v>
      </c>
      <c r="AW208" s="13" t="s">
        <v>3</v>
      </c>
      <c r="AX208" s="13" t="s">
        <v>79</v>
      </c>
      <c r="AY208" s="151" t="s">
        <v>135</v>
      </c>
    </row>
    <row r="209" spans="2:65" s="1" customFormat="1" ht="44.25" customHeight="1">
      <c r="B209" s="131"/>
      <c r="C209" s="132" t="s">
        <v>190</v>
      </c>
      <c r="D209" s="132" t="s">
        <v>136</v>
      </c>
      <c r="E209" s="133" t="s">
        <v>170</v>
      </c>
      <c r="F209" s="134" t="s">
        <v>171</v>
      </c>
      <c r="G209" s="135" t="s">
        <v>161</v>
      </c>
      <c r="H209" s="136">
        <v>6.7009999999999996</v>
      </c>
      <c r="I209" s="137">
        <v>0</v>
      </c>
      <c r="J209" s="137">
        <f>ROUND(I209*H209,2)</f>
        <v>0</v>
      </c>
      <c r="K209" s="134" t="s">
        <v>137</v>
      </c>
      <c r="L209" s="29"/>
      <c r="M209" s="138" t="s">
        <v>1</v>
      </c>
      <c r="N209" s="139" t="s">
        <v>37</v>
      </c>
      <c r="O209" s="140">
        <v>0</v>
      </c>
      <c r="P209" s="140">
        <f>O209*H209</f>
        <v>0</v>
      </c>
      <c r="Q209" s="140">
        <v>0</v>
      </c>
      <c r="R209" s="140">
        <f>Q209*H209</f>
        <v>0</v>
      </c>
      <c r="S209" s="140">
        <v>0</v>
      </c>
      <c r="T209" s="141">
        <f>S209*H209</f>
        <v>0</v>
      </c>
      <c r="AR209" s="142" t="s">
        <v>138</v>
      </c>
      <c r="AT209" s="142" t="s">
        <v>136</v>
      </c>
      <c r="AU209" s="142" t="s">
        <v>81</v>
      </c>
      <c r="AY209" s="17" t="s">
        <v>135</v>
      </c>
      <c r="BE209" s="143">
        <f>IF(N209="základní",J209,0)</f>
        <v>0</v>
      </c>
      <c r="BF209" s="143">
        <f>IF(N209="snížená",J209,0)</f>
        <v>0</v>
      </c>
      <c r="BG209" s="143">
        <f>IF(N209="zákl. přenesená",J209,0)</f>
        <v>0</v>
      </c>
      <c r="BH209" s="143">
        <f>IF(N209="sníž. přenesená",J209,0)</f>
        <v>0</v>
      </c>
      <c r="BI209" s="143">
        <f>IF(N209="nulová",J209,0)</f>
        <v>0</v>
      </c>
      <c r="BJ209" s="17" t="s">
        <v>79</v>
      </c>
      <c r="BK209" s="143">
        <f>ROUND(I209*H209,2)</f>
        <v>0</v>
      </c>
      <c r="BL209" s="17" t="s">
        <v>138</v>
      </c>
      <c r="BM209" s="142" t="s">
        <v>337</v>
      </c>
    </row>
    <row r="210" spans="2:65" s="11" customFormat="1" ht="22.9" customHeight="1">
      <c r="B210" s="122"/>
      <c r="D210" s="123" t="s">
        <v>71</v>
      </c>
      <c r="E210" s="168" t="s">
        <v>172</v>
      </c>
      <c r="F210" s="168" t="s">
        <v>173</v>
      </c>
      <c r="J210" s="169">
        <f>BK210</f>
        <v>0</v>
      </c>
      <c r="L210" s="122"/>
      <c r="M210" s="126"/>
      <c r="P210" s="127">
        <f>SUM(P211:P212)</f>
        <v>30.224429999999998</v>
      </c>
      <c r="R210" s="127">
        <f>SUM(R211:R212)</f>
        <v>0</v>
      </c>
      <c r="T210" s="128">
        <f>SUM(T211:T212)</f>
        <v>0</v>
      </c>
      <c r="AR210" s="123" t="s">
        <v>79</v>
      </c>
      <c r="AT210" s="129" t="s">
        <v>71</v>
      </c>
      <c r="AU210" s="129" t="s">
        <v>79</v>
      </c>
      <c r="AY210" s="123" t="s">
        <v>135</v>
      </c>
      <c r="BK210" s="130">
        <f>SUM(BK211:BK212)</f>
        <v>0</v>
      </c>
    </row>
    <row r="211" spans="2:65" s="1" customFormat="1" ht="55.5" customHeight="1">
      <c r="B211" s="131"/>
      <c r="C211" s="132" t="s">
        <v>192</v>
      </c>
      <c r="D211" s="132" t="s">
        <v>136</v>
      </c>
      <c r="E211" s="133" t="s">
        <v>174</v>
      </c>
      <c r="F211" s="134" t="s">
        <v>175</v>
      </c>
      <c r="G211" s="135" t="s">
        <v>161</v>
      </c>
      <c r="H211" s="136">
        <v>4.4909999999999997</v>
      </c>
      <c r="I211" s="137">
        <v>0</v>
      </c>
      <c r="J211" s="137">
        <f>ROUND(I211*H211,2)</f>
        <v>0</v>
      </c>
      <c r="K211" s="134" t="s">
        <v>137</v>
      </c>
      <c r="L211" s="29"/>
      <c r="M211" s="138" t="s">
        <v>1</v>
      </c>
      <c r="N211" s="139" t="s">
        <v>37</v>
      </c>
      <c r="O211" s="140">
        <v>5.17</v>
      </c>
      <c r="P211" s="140">
        <f>O211*H211</f>
        <v>23.218469999999996</v>
      </c>
      <c r="Q211" s="140">
        <v>0</v>
      </c>
      <c r="R211" s="140">
        <f>Q211*H211</f>
        <v>0</v>
      </c>
      <c r="S211" s="140">
        <v>0</v>
      </c>
      <c r="T211" s="141">
        <f>S211*H211</f>
        <v>0</v>
      </c>
      <c r="AR211" s="142" t="s">
        <v>138</v>
      </c>
      <c r="AT211" s="142" t="s">
        <v>136</v>
      </c>
      <c r="AU211" s="142" t="s">
        <v>81</v>
      </c>
      <c r="AY211" s="17" t="s">
        <v>135</v>
      </c>
      <c r="BE211" s="143">
        <f>IF(N211="základní",J211,0)</f>
        <v>0</v>
      </c>
      <c r="BF211" s="143">
        <f>IF(N211="snížená",J211,0)</f>
        <v>0</v>
      </c>
      <c r="BG211" s="143">
        <f>IF(N211="zákl. přenesená",J211,0)</f>
        <v>0</v>
      </c>
      <c r="BH211" s="143">
        <f>IF(N211="sníž. přenesená",J211,0)</f>
        <v>0</v>
      </c>
      <c r="BI211" s="143">
        <f>IF(N211="nulová",J211,0)</f>
        <v>0</v>
      </c>
      <c r="BJ211" s="17" t="s">
        <v>79</v>
      </c>
      <c r="BK211" s="143">
        <f>ROUND(I211*H211,2)</f>
        <v>0</v>
      </c>
      <c r="BL211" s="17" t="s">
        <v>138</v>
      </c>
      <c r="BM211" s="142" t="s">
        <v>338</v>
      </c>
    </row>
    <row r="212" spans="2:65" s="1" customFormat="1" ht="66.75" customHeight="1">
      <c r="B212" s="131"/>
      <c r="C212" s="132" t="s">
        <v>193</v>
      </c>
      <c r="D212" s="132" t="s">
        <v>136</v>
      </c>
      <c r="E212" s="133" t="s">
        <v>177</v>
      </c>
      <c r="F212" s="134" t="s">
        <v>178</v>
      </c>
      <c r="G212" s="135" t="s">
        <v>161</v>
      </c>
      <c r="H212" s="136">
        <v>4.4909999999999997</v>
      </c>
      <c r="I212" s="137">
        <v>0</v>
      </c>
      <c r="J212" s="137">
        <f>ROUND(I212*H212,2)</f>
        <v>0</v>
      </c>
      <c r="K212" s="134" t="s">
        <v>137</v>
      </c>
      <c r="L212" s="29"/>
      <c r="M212" s="138" t="s">
        <v>1</v>
      </c>
      <c r="N212" s="139" t="s">
        <v>37</v>
      </c>
      <c r="O212" s="140">
        <v>1.56</v>
      </c>
      <c r="P212" s="140">
        <f>O212*H212</f>
        <v>7.00596</v>
      </c>
      <c r="Q212" s="140">
        <v>0</v>
      </c>
      <c r="R212" s="140">
        <f>Q212*H212</f>
        <v>0</v>
      </c>
      <c r="S212" s="140">
        <v>0</v>
      </c>
      <c r="T212" s="141">
        <f>S212*H212</f>
        <v>0</v>
      </c>
      <c r="AR212" s="142" t="s">
        <v>138</v>
      </c>
      <c r="AT212" s="142" t="s">
        <v>136</v>
      </c>
      <c r="AU212" s="142" t="s">
        <v>81</v>
      </c>
      <c r="AY212" s="17" t="s">
        <v>135</v>
      </c>
      <c r="BE212" s="143">
        <f>IF(N212="základní",J212,0)</f>
        <v>0</v>
      </c>
      <c r="BF212" s="143">
        <f>IF(N212="snížená",J212,0)</f>
        <v>0</v>
      </c>
      <c r="BG212" s="143">
        <f>IF(N212="zákl. přenesená",J212,0)</f>
        <v>0</v>
      </c>
      <c r="BH212" s="143">
        <f>IF(N212="sníž. přenesená",J212,0)</f>
        <v>0</v>
      </c>
      <c r="BI212" s="143">
        <f>IF(N212="nulová",J212,0)</f>
        <v>0</v>
      </c>
      <c r="BJ212" s="17" t="s">
        <v>79</v>
      </c>
      <c r="BK212" s="143">
        <f>ROUND(I212*H212,2)</f>
        <v>0</v>
      </c>
      <c r="BL212" s="17" t="s">
        <v>138</v>
      </c>
      <c r="BM212" s="142" t="s">
        <v>339</v>
      </c>
    </row>
    <row r="213" spans="2:65" s="11" customFormat="1" ht="25.9" customHeight="1">
      <c r="B213" s="122"/>
      <c r="D213" s="123" t="s">
        <v>71</v>
      </c>
      <c r="E213" s="124" t="s">
        <v>179</v>
      </c>
      <c r="F213" s="124" t="s">
        <v>180</v>
      </c>
      <c r="J213" s="125">
        <f>BK213</f>
        <v>0</v>
      </c>
      <c r="L213" s="122"/>
      <c r="M213" s="126"/>
      <c r="P213" s="127">
        <f>P214+P227+P250</f>
        <v>99.47917600000001</v>
      </c>
      <c r="R213" s="127">
        <f>R214+R227+R250</f>
        <v>0.59838740899999998</v>
      </c>
      <c r="T213" s="128">
        <f>T214+T227+T250</f>
        <v>0.97527200000000003</v>
      </c>
      <c r="AR213" s="123" t="s">
        <v>81</v>
      </c>
      <c r="AT213" s="129" t="s">
        <v>71</v>
      </c>
      <c r="AU213" s="129" t="s">
        <v>72</v>
      </c>
      <c r="AY213" s="123" t="s">
        <v>135</v>
      </c>
      <c r="BK213" s="130">
        <f>BK214+BK227+BK250</f>
        <v>0</v>
      </c>
    </row>
    <row r="214" spans="2:65" s="11" customFormat="1" ht="22.9" customHeight="1">
      <c r="B214" s="122"/>
      <c r="D214" s="123" t="s">
        <v>71</v>
      </c>
      <c r="E214" s="168" t="s">
        <v>340</v>
      </c>
      <c r="F214" s="168" t="s">
        <v>341</v>
      </c>
      <c r="J214" s="169">
        <f>BK214</f>
        <v>0</v>
      </c>
      <c r="L214" s="122"/>
      <c r="M214" s="126"/>
      <c r="P214" s="127">
        <f>SUM(P215:P226)</f>
        <v>50</v>
      </c>
      <c r="R214" s="127">
        <f>SUM(R215:R226)</f>
        <v>0</v>
      </c>
      <c r="T214" s="128">
        <f>SUM(T215:T226)</f>
        <v>0.55000000000000004</v>
      </c>
      <c r="AR214" s="123" t="s">
        <v>81</v>
      </c>
      <c r="AT214" s="129" t="s">
        <v>71</v>
      </c>
      <c r="AU214" s="129" t="s">
        <v>79</v>
      </c>
      <c r="AY214" s="123" t="s">
        <v>135</v>
      </c>
      <c r="BK214" s="130">
        <f>SUM(BK215:BK226)</f>
        <v>0</v>
      </c>
    </row>
    <row r="215" spans="2:65" s="1" customFormat="1" ht="33" customHeight="1">
      <c r="B215" s="131"/>
      <c r="C215" s="132" t="s">
        <v>194</v>
      </c>
      <c r="D215" s="132" t="s">
        <v>136</v>
      </c>
      <c r="E215" s="133" t="s">
        <v>342</v>
      </c>
      <c r="F215" s="134" t="s">
        <v>343</v>
      </c>
      <c r="G215" s="135" t="s">
        <v>182</v>
      </c>
      <c r="H215" s="136">
        <v>5</v>
      </c>
      <c r="I215" s="137">
        <v>0</v>
      </c>
      <c r="J215" s="137">
        <f>ROUND(I215*H215,2)</f>
        <v>0</v>
      </c>
      <c r="K215" s="134" t="s">
        <v>137</v>
      </c>
      <c r="L215" s="29"/>
      <c r="M215" s="138" t="s">
        <v>1</v>
      </c>
      <c r="N215" s="139" t="s">
        <v>37</v>
      </c>
      <c r="O215" s="140">
        <v>10</v>
      </c>
      <c r="P215" s="140">
        <f>O215*H215</f>
        <v>50</v>
      </c>
      <c r="Q215" s="140">
        <v>0</v>
      </c>
      <c r="R215" s="140">
        <f>Q215*H215</f>
        <v>0</v>
      </c>
      <c r="S215" s="140">
        <v>0.11</v>
      </c>
      <c r="T215" s="141">
        <f>S215*H215</f>
        <v>0.55000000000000004</v>
      </c>
      <c r="AR215" s="142" t="s">
        <v>183</v>
      </c>
      <c r="AT215" s="142" t="s">
        <v>136</v>
      </c>
      <c r="AU215" s="142" t="s">
        <v>81</v>
      </c>
      <c r="AY215" s="17" t="s">
        <v>135</v>
      </c>
      <c r="BE215" s="143">
        <f>IF(N215="základní",J215,0)</f>
        <v>0</v>
      </c>
      <c r="BF215" s="143">
        <f>IF(N215="snížená",J215,0)</f>
        <v>0</v>
      </c>
      <c r="BG215" s="143">
        <f>IF(N215="zákl. přenesená",J215,0)</f>
        <v>0</v>
      </c>
      <c r="BH215" s="143">
        <f>IF(N215="sníž. přenesená",J215,0)</f>
        <v>0</v>
      </c>
      <c r="BI215" s="143">
        <f>IF(N215="nulová",J215,0)</f>
        <v>0</v>
      </c>
      <c r="BJ215" s="17" t="s">
        <v>79</v>
      </c>
      <c r="BK215" s="143">
        <f>ROUND(I215*H215,2)</f>
        <v>0</v>
      </c>
      <c r="BL215" s="17" t="s">
        <v>183</v>
      </c>
      <c r="BM215" s="142" t="s">
        <v>344</v>
      </c>
    </row>
    <row r="216" spans="2:65" s="12" customFormat="1">
      <c r="B216" s="144"/>
      <c r="D216" s="145" t="s">
        <v>139</v>
      </c>
      <c r="E216" s="146" t="s">
        <v>1</v>
      </c>
      <c r="F216" s="147" t="s">
        <v>345</v>
      </c>
      <c r="H216" s="146" t="s">
        <v>1</v>
      </c>
      <c r="L216" s="144"/>
      <c r="M216" s="148"/>
      <c r="T216" s="149"/>
      <c r="AT216" s="146" t="s">
        <v>139</v>
      </c>
      <c r="AU216" s="146" t="s">
        <v>81</v>
      </c>
      <c r="AV216" s="12" t="s">
        <v>79</v>
      </c>
      <c r="AW216" s="12" t="s">
        <v>140</v>
      </c>
      <c r="AX216" s="12" t="s">
        <v>72</v>
      </c>
      <c r="AY216" s="146" t="s">
        <v>135</v>
      </c>
    </row>
    <row r="217" spans="2:65" s="13" customFormat="1">
      <c r="B217" s="150"/>
      <c r="D217" s="145" t="s">
        <v>139</v>
      </c>
      <c r="E217" s="151" t="s">
        <v>1</v>
      </c>
      <c r="F217" s="152" t="s">
        <v>79</v>
      </c>
      <c r="H217" s="153">
        <v>1</v>
      </c>
      <c r="L217" s="150"/>
      <c r="M217" s="154"/>
      <c r="T217" s="155"/>
      <c r="AT217" s="151" t="s">
        <v>139</v>
      </c>
      <c r="AU217" s="151" t="s">
        <v>81</v>
      </c>
      <c r="AV217" s="13" t="s">
        <v>81</v>
      </c>
      <c r="AW217" s="13" t="s">
        <v>140</v>
      </c>
      <c r="AX217" s="13" t="s">
        <v>72</v>
      </c>
      <c r="AY217" s="151" t="s">
        <v>135</v>
      </c>
    </row>
    <row r="218" spans="2:65" s="12" customFormat="1">
      <c r="B218" s="144"/>
      <c r="D218" s="145" t="s">
        <v>139</v>
      </c>
      <c r="E218" s="146" t="s">
        <v>1</v>
      </c>
      <c r="F218" s="147" t="s">
        <v>346</v>
      </c>
      <c r="H218" s="146" t="s">
        <v>1</v>
      </c>
      <c r="L218" s="144"/>
      <c r="M218" s="148"/>
      <c r="T218" s="149"/>
      <c r="AT218" s="146" t="s">
        <v>139</v>
      </c>
      <c r="AU218" s="146" t="s">
        <v>81</v>
      </c>
      <c r="AV218" s="12" t="s">
        <v>79</v>
      </c>
      <c r="AW218" s="12" t="s">
        <v>140</v>
      </c>
      <c r="AX218" s="12" t="s">
        <v>72</v>
      </c>
      <c r="AY218" s="146" t="s">
        <v>135</v>
      </c>
    </row>
    <row r="219" spans="2:65" s="13" customFormat="1">
      <c r="B219" s="150"/>
      <c r="D219" s="145" t="s">
        <v>139</v>
      </c>
      <c r="E219" s="151" t="s">
        <v>1</v>
      </c>
      <c r="F219" s="152" t="s">
        <v>79</v>
      </c>
      <c r="H219" s="153">
        <v>1</v>
      </c>
      <c r="L219" s="150"/>
      <c r="M219" s="154"/>
      <c r="T219" s="155"/>
      <c r="AT219" s="151" t="s">
        <v>139</v>
      </c>
      <c r="AU219" s="151" t="s">
        <v>81</v>
      </c>
      <c r="AV219" s="13" t="s">
        <v>81</v>
      </c>
      <c r="AW219" s="13" t="s">
        <v>140</v>
      </c>
      <c r="AX219" s="13" t="s">
        <v>72</v>
      </c>
      <c r="AY219" s="151" t="s">
        <v>135</v>
      </c>
    </row>
    <row r="220" spans="2:65" s="12" customFormat="1">
      <c r="B220" s="144"/>
      <c r="D220" s="145" t="s">
        <v>139</v>
      </c>
      <c r="E220" s="146" t="s">
        <v>1</v>
      </c>
      <c r="F220" s="147" t="s">
        <v>347</v>
      </c>
      <c r="H220" s="146" t="s">
        <v>1</v>
      </c>
      <c r="L220" s="144"/>
      <c r="M220" s="148"/>
      <c r="T220" s="149"/>
      <c r="AT220" s="146" t="s">
        <v>139</v>
      </c>
      <c r="AU220" s="146" t="s">
        <v>81</v>
      </c>
      <c r="AV220" s="12" t="s">
        <v>79</v>
      </c>
      <c r="AW220" s="12" t="s">
        <v>140</v>
      </c>
      <c r="AX220" s="12" t="s">
        <v>72</v>
      </c>
      <c r="AY220" s="146" t="s">
        <v>135</v>
      </c>
    </row>
    <row r="221" spans="2:65" s="13" customFormat="1">
      <c r="B221" s="150"/>
      <c r="D221" s="145" t="s">
        <v>139</v>
      </c>
      <c r="E221" s="151" t="s">
        <v>1</v>
      </c>
      <c r="F221" s="152" t="s">
        <v>79</v>
      </c>
      <c r="H221" s="153">
        <v>1</v>
      </c>
      <c r="L221" s="150"/>
      <c r="M221" s="154"/>
      <c r="T221" s="155"/>
      <c r="AT221" s="151" t="s">
        <v>139</v>
      </c>
      <c r="AU221" s="151" t="s">
        <v>81</v>
      </c>
      <c r="AV221" s="13" t="s">
        <v>81</v>
      </c>
      <c r="AW221" s="13" t="s">
        <v>140</v>
      </c>
      <c r="AX221" s="13" t="s">
        <v>72</v>
      </c>
      <c r="AY221" s="151" t="s">
        <v>135</v>
      </c>
    </row>
    <row r="222" spans="2:65" s="12" customFormat="1">
      <c r="B222" s="144"/>
      <c r="D222" s="145" t="s">
        <v>139</v>
      </c>
      <c r="E222" s="146" t="s">
        <v>1</v>
      </c>
      <c r="F222" s="147" t="s">
        <v>348</v>
      </c>
      <c r="H222" s="146" t="s">
        <v>1</v>
      </c>
      <c r="L222" s="144"/>
      <c r="M222" s="148"/>
      <c r="T222" s="149"/>
      <c r="AT222" s="146" t="s">
        <v>139</v>
      </c>
      <c r="AU222" s="146" t="s">
        <v>81</v>
      </c>
      <c r="AV222" s="12" t="s">
        <v>79</v>
      </c>
      <c r="AW222" s="12" t="s">
        <v>140</v>
      </c>
      <c r="AX222" s="12" t="s">
        <v>72</v>
      </c>
      <c r="AY222" s="146" t="s">
        <v>135</v>
      </c>
    </row>
    <row r="223" spans="2:65" s="13" customFormat="1">
      <c r="B223" s="150"/>
      <c r="D223" s="145" t="s">
        <v>139</v>
      </c>
      <c r="E223" s="151" t="s">
        <v>1</v>
      </c>
      <c r="F223" s="152" t="s">
        <v>79</v>
      </c>
      <c r="H223" s="153">
        <v>1</v>
      </c>
      <c r="L223" s="150"/>
      <c r="M223" s="154"/>
      <c r="T223" s="155"/>
      <c r="AT223" s="151" t="s">
        <v>139</v>
      </c>
      <c r="AU223" s="151" t="s">
        <v>81</v>
      </c>
      <c r="AV223" s="13" t="s">
        <v>81</v>
      </c>
      <c r="AW223" s="13" t="s">
        <v>140</v>
      </c>
      <c r="AX223" s="13" t="s">
        <v>72</v>
      </c>
      <c r="AY223" s="151" t="s">
        <v>135</v>
      </c>
    </row>
    <row r="224" spans="2:65" s="12" customFormat="1">
      <c r="B224" s="144"/>
      <c r="D224" s="145" t="s">
        <v>139</v>
      </c>
      <c r="E224" s="146" t="s">
        <v>1</v>
      </c>
      <c r="F224" s="147" t="s">
        <v>349</v>
      </c>
      <c r="H224" s="146" t="s">
        <v>1</v>
      </c>
      <c r="L224" s="144"/>
      <c r="M224" s="148"/>
      <c r="T224" s="149"/>
      <c r="AT224" s="146" t="s">
        <v>139</v>
      </c>
      <c r="AU224" s="146" t="s">
        <v>81</v>
      </c>
      <c r="AV224" s="12" t="s">
        <v>79</v>
      </c>
      <c r="AW224" s="12" t="s">
        <v>140</v>
      </c>
      <c r="AX224" s="12" t="s">
        <v>72</v>
      </c>
      <c r="AY224" s="146" t="s">
        <v>135</v>
      </c>
    </row>
    <row r="225" spans="2:65" s="13" customFormat="1">
      <c r="B225" s="150"/>
      <c r="D225" s="145" t="s">
        <v>139</v>
      </c>
      <c r="E225" s="151" t="s">
        <v>1</v>
      </c>
      <c r="F225" s="152" t="s">
        <v>79</v>
      </c>
      <c r="H225" s="153">
        <v>1</v>
      </c>
      <c r="L225" s="150"/>
      <c r="M225" s="154"/>
      <c r="T225" s="155"/>
      <c r="AT225" s="151" t="s">
        <v>139</v>
      </c>
      <c r="AU225" s="151" t="s">
        <v>81</v>
      </c>
      <c r="AV225" s="13" t="s">
        <v>81</v>
      </c>
      <c r="AW225" s="13" t="s">
        <v>140</v>
      </c>
      <c r="AX225" s="13" t="s">
        <v>72</v>
      </c>
      <c r="AY225" s="151" t="s">
        <v>135</v>
      </c>
    </row>
    <row r="226" spans="2:65" s="15" customFormat="1">
      <c r="B226" s="162"/>
      <c r="D226" s="145" t="s">
        <v>139</v>
      </c>
      <c r="E226" s="163" t="s">
        <v>237</v>
      </c>
      <c r="F226" s="164" t="s">
        <v>143</v>
      </c>
      <c r="H226" s="165">
        <v>5</v>
      </c>
      <c r="L226" s="162"/>
      <c r="M226" s="166"/>
      <c r="T226" s="167"/>
      <c r="AT226" s="163" t="s">
        <v>139</v>
      </c>
      <c r="AU226" s="163" t="s">
        <v>81</v>
      </c>
      <c r="AV226" s="15" t="s">
        <v>138</v>
      </c>
      <c r="AW226" s="15" t="s">
        <v>140</v>
      </c>
      <c r="AX226" s="15" t="s">
        <v>79</v>
      </c>
      <c r="AY226" s="163" t="s">
        <v>135</v>
      </c>
    </row>
    <row r="227" spans="2:65" s="11" customFormat="1" ht="22.9" customHeight="1">
      <c r="B227" s="122"/>
      <c r="D227" s="123" t="s">
        <v>71</v>
      </c>
      <c r="E227" s="168" t="s">
        <v>212</v>
      </c>
      <c r="F227" s="168" t="s">
        <v>213</v>
      </c>
      <c r="J227" s="169">
        <f>BK227</f>
        <v>0</v>
      </c>
      <c r="L227" s="122"/>
      <c r="M227" s="126"/>
      <c r="P227" s="127">
        <f>SUM(P228:P249)</f>
        <v>28.763314000000001</v>
      </c>
      <c r="R227" s="127">
        <f>SUM(R228:R249)</f>
        <v>0.49348937499999995</v>
      </c>
      <c r="T227" s="128">
        <f>SUM(T228:T249)</f>
        <v>0.4240585</v>
      </c>
      <c r="AR227" s="123" t="s">
        <v>81</v>
      </c>
      <c r="AT227" s="129" t="s">
        <v>71</v>
      </c>
      <c r="AU227" s="129" t="s">
        <v>79</v>
      </c>
      <c r="AY227" s="123" t="s">
        <v>135</v>
      </c>
      <c r="BK227" s="130">
        <f>SUM(BK228:BK249)</f>
        <v>0</v>
      </c>
    </row>
    <row r="228" spans="2:65" s="1" customFormat="1" ht="24.2" customHeight="1">
      <c r="B228" s="131"/>
      <c r="C228" s="132" t="s">
        <v>195</v>
      </c>
      <c r="D228" s="132" t="s">
        <v>136</v>
      </c>
      <c r="E228" s="133" t="s">
        <v>350</v>
      </c>
      <c r="F228" s="134" t="s">
        <v>351</v>
      </c>
      <c r="G228" s="135" t="s">
        <v>103</v>
      </c>
      <c r="H228" s="136">
        <v>13.113</v>
      </c>
      <c r="I228" s="137">
        <v>0</v>
      </c>
      <c r="J228" s="137">
        <f>ROUND(I228*H228,2)</f>
        <v>0</v>
      </c>
      <c r="K228" s="134" t="s">
        <v>137</v>
      </c>
      <c r="L228" s="29"/>
      <c r="M228" s="138" t="s">
        <v>1</v>
      </c>
      <c r="N228" s="139" t="s">
        <v>37</v>
      </c>
      <c r="O228" s="140">
        <v>2.4E-2</v>
      </c>
      <c r="P228" s="140">
        <f>O228*H228</f>
        <v>0.31471199999999999</v>
      </c>
      <c r="Q228" s="140">
        <v>0</v>
      </c>
      <c r="R228" s="140">
        <f>Q228*H228</f>
        <v>0</v>
      </c>
      <c r="S228" s="140">
        <v>0</v>
      </c>
      <c r="T228" s="141">
        <f>S228*H228</f>
        <v>0</v>
      </c>
      <c r="AR228" s="142" t="s">
        <v>138</v>
      </c>
      <c r="AT228" s="142" t="s">
        <v>136</v>
      </c>
      <c r="AU228" s="142" t="s">
        <v>81</v>
      </c>
      <c r="AY228" s="17" t="s">
        <v>135</v>
      </c>
      <c r="BE228" s="143">
        <f>IF(N228="základní",J228,0)</f>
        <v>0</v>
      </c>
      <c r="BF228" s="143">
        <f>IF(N228="snížená",J228,0)</f>
        <v>0</v>
      </c>
      <c r="BG228" s="143">
        <f>IF(N228="zákl. přenesená",J228,0)</f>
        <v>0</v>
      </c>
      <c r="BH228" s="143">
        <f>IF(N228="sníž. přenesená",J228,0)</f>
        <v>0</v>
      </c>
      <c r="BI228" s="143">
        <f>IF(N228="nulová",J228,0)</f>
        <v>0</v>
      </c>
      <c r="BJ228" s="17" t="s">
        <v>79</v>
      </c>
      <c r="BK228" s="143">
        <f>ROUND(I228*H228,2)</f>
        <v>0</v>
      </c>
      <c r="BL228" s="17" t="s">
        <v>138</v>
      </c>
      <c r="BM228" s="142" t="s">
        <v>352</v>
      </c>
    </row>
    <row r="229" spans="2:65" s="13" customFormat="1">
      <c r="B229" s="150"/>
      <c r="D229" s="145" t="s">
        <v>139</v>
      </c>
      <c r="E229" s="151" t="s">
        <v>1</v>
      </c>
      <c r="F229" s="152" t="s">
        <v>250</v>
      </c>
      <c r="H229" s="153">
        <v>13.112500000000001</v>
      </c>
      <c r="L229" s="150"/>
      <c r="M229" s="154"/>
      <c r="T229" s="155"/>
      <c r="AT229" s="151" t="s">
        <v>139</v>
      </c>
      <c r="AU229" s="151" t="s">
        <v>81</v>
      </c>
      <c r="AV229" s="13" t="s">
        <v>81</v>
      </c>
      <c r="AW229" s="13" t="s">
        <v>140</v>
      </c>
      <c r="AX229" s="13" t="s">
        <v>72</v>
      </c>
      <c r="AY229" s="151" t="s">
        <v>135</v>
      </c>
    </row>
    <row r="230" spans="2:65" s="15" customFormat="1">
      <c r="B230" s="162"/>
      <c r="D230" s="145" t="s">
        <v>139</v>
      </c>
      <c r="E230" s="163" t="s">
        <v>1</v>
      </c>
      <c r="F230" s="164" t="s">
        <v>143</v>
      </c>
      <c r="H230" s="165">
        <v>13.112500000000001</v>
      </c>
      <c r="L230" s="162"/>
      <c r="M230" s="166"/>
      <c r="T230" s="167"/>
      <c r="AT230" s="163" t="s">
        <v>139</v>
      </c>
      <c r="AU230" s="163" t="s">
        <v>81</v>
      </c>
      <c r="AV230" s="15" t="s">
        <v>138</v>
      </c>
      <c r="AW230" s="15" t="s">
        <v>140</v>
      </c>
      <c r="AX230" s="15" t="s">
        <v>79</v>
      </c>
      <c r="AY230" s="163" t="s">
        <v>135</v>
      </c>
    </row>
    <row r="231" spans="2:65" s="1" customFormat="1" ht="24.2" customHeight="1">
      <c r="B231" s="131"/>
      <c r="C231" s="132" t="s">
        <v>196</v>
      </c>
      <c r="D231" s="132" t="s">
        <v>136</v>
      </c>
      <c r="E231" s="133" t="s">
        <v>353</v>
      </c>
      <c r="F231" s="134" t="s">
        <v>354</v>
      </c>
      <c r="G231" s="135" t="s">
        <v>103</v>
      </c>
      <c r="H231" s="136">
        <v>13.113</v>
      </c>
      <c r="I231" s="137">
        <v>0</v>
      </c>
      <c r="J231" s="137">
        <f>ROUND(I231*H231,2)</f>
        <v>0</v>
      </c>
      <c r="K231" s="134" t="s">
        <v>137</v>
      </c>
      <c r="L231" s="29"/>
      <c r="M231" s="138" t="s">
        <v>1</v>
      </c>
      <c r="N231" s="139" t="s">
        <v>37</v>
      </c>
      <c r="O231" s="140">
        <v>4.3999999999999997E-2</v>
      </c>
      <c r="P231" s="140">
        <f>O231*H231</f>
        <v>0.57697199999999993</v>
      </c>
      <c r="Q231" s="140">
        <v>2.9999999999999997E-4</v>
      </c>
      <c r="R231" s="140">
        <f>Q231*H231</f>
        <v>3.9338999999999997E-3</v>
      </c>
      <c r="S231" s="140">
        <v>0</v>
      </c>
      <c r="T231" s="141">
        <f>S231*H231</f>
        <v>0</v>
      </c>
      <c r="AR231" s="142" t="s">
        <v>138</v>
      </c>
      <c r="AT231" s="142" t="s">
        <v>136</v>
      </c>
      <c r="AU231" s="142" t="s">
        <v>81</v>
      </c>
      <c r="AY231" s="17" t="s">
        <v>135</v>
      </c>
      <c r="BE231" s="143">
        <f>IF(N231="základní",J231,0)</f>
        <v>0</v>
      </c>
      <c r="BF231" s="143">
        <f>IF(N231="snížená",J231,0)</f>
        <v>0</v>
      </c>
      <c r="BG231" s="143">
        <f>IF(N231="zákl. přenesená",J231,0)</f>
        <v>0</v>
      </c>
      <c r="BH231" s="143">
        <f>IF(N231="sníž. přenesená",J231,0)</f>
        <v>0</v>
      </c>
      <c r="BI231" s="143">
        <f>IF(N231="nulová",J231,0)</f>
        <v>0</v>
      </c>
      <c r="BJ231" s="17" t="s">
        <v>79</v>
      </c>
      <c r="BK231" s="143">
        <f>ROUND(I231*H231,2)</f>
        <v>0</v>
      </c>
      <c r="BL231" s="17" t="s">
        <v>138</v>
      </c>
      <c r="BM231" s="142" t="s">
        <v>355</v>
      </c>
    </row>
    <row r="232" spans="2:65" s="13" customFormat="1">
      <c r="B232" s="150"/>
      <c r="D232" s="145" t="s">
        <v>139</v>
      </c>
      <c r="E232" s="151" t="s">
        <v>1</v>
      </c>
      <c r="F232" s="152" t="s">
        <v>250</v>
      </c>
      <c r="H232" s="153">
        <v>13.112500000000001</v>
      </c>
      <c r="L232" s="150"/>
      <c r="M232" s="154"/>
      <c r="T232" s="155"/>
      <c r="AT232" s="151" t="s">
        <v>139</v>
      </c>
      <c r="AU232" s="151" t="s">
        <v>81</v>
      </c>
      <c r="AV232" s="13" t="s">
        <v>81</v>
      </c>
      <c r="AW232" s="13" t="s">
        <v>140</v>
      </c>
      <c r="AX232" s="13" t="s">
        <v>72</v>
      </c>
      <c r="AY232" s="151" t="s">
        <v>135</v>
      </c>
    </row>
    <row r="233" spans="2:65" s="15" customFormat="1">
      <c r="B233" s="162"/>
      <c r="D233" s="145" t="s">
        <v>139</v>
      </c>
      <c r="E233" s="163" t="s">
        <v>1</v>
      </c>
      <c r="F233" s="164" t="s">
        <v>143</v>
      </c>
      <c r="H233" s="165">
        <v>13.112500000000001</v>
      </c>
      <c r="L233" s="162"/>
      <c r="M233" s="166"/>
      <c r="T233" s="167"/>
      <c r="AT233" s="163" t="s">
        <v>139</v>
      </c>
      <c r="AU233" s="163" t="s">
        <v>81</v>
      </c>
      <c r="AV233" s="15" t="s">
        <v>138</v>
      </c>
      <c r="AW233" s="15" t="s">
        <v>140</v>
      </c>
      <c r="AX233" s="15" t="s">
        <v>79</v>
      </c>
      <c r="AY233" s="163" t="s">
        <v>135</v>
      </c>
    </row>
    <row r="234" spans="2:65" s="1" customFormat="1" ht="24.2" customHeight="1">
      <c r="B234" s="131"/>
      <c r="C234" s="132" t="s">
        <v>197</v>
      </c>
      <c r="D234" s="132" t="s">
        <v>136</v>
      </c>
      <c r="E234" s="133" t="s">
        <v>214</v>
      </c>
      <c r="F234" s="134" t="s">
        <v>215</v>
      </c>
      <c r="G234" s="135" t="s">
        <v>182</v>
      </c>
      <c r="H234" s="136">
        <v>157.35</v>
      </c>
      <c r="I234" s="137">
        <v>0</v>
      </c>
      <c r="J234" s="137">
        <f>ROUND(I234*H234,2)</f>
        <v>0</v>
      </c>
      <c r="K234" s="134" t="s">
        <v>137</v>
      </c>
      <c r="L234" s="29"/>
      <c r="M234" s="138" t="s">
        <v>1</v>
      </c>
      <c r="N234" s="139" t="s">
        <v>37</v>
      </c>
      <c r="O234" s="140">
        <v>0.12</v>
      </c>
      <c r="P234" s="140">
        <f>O234*H234</f>
        <v>18.881999999999998</v>
      </c>
      <c r="Q234" s="140">
        <v>8.25E-4</v>
      </c>
      <c r="R234" s="140">
        <f>Q234*H234</f>
        <v>0.12981375000000001</v>
      </c>
      <c r="S234" s="140">
        <v>2.6199999999999999E-3</v>
      </c>
      <c r="T234" s="141">
        <f>S234*H234</f>
        <v>0.41225699999999998</v>
      </c>
      <c r="AR234" s="142" t="s">
        <v>138</v>
      </c>
      <c r="AT234" s="142" t="s">
        <v>136</v>
      </c>
      <c r="AU234" s="142" t="s">
        <v>81</v>
      </c>
      <c r="AY234" s="17" t="s">
        <v>135</v>
      </c>
      <c r="BE234" s="143">
        <f>IF(N234="základní",J234,0)</f>
        <v>0</v>
      </c>
      <c r="BF234" s="143">
        <f>IF(N234="snížená",J234,0)</f>
        <v>0</v>
      </c>
      <c r="BG234" s="143">
        <f>IF(N234="zákl. přenesená",J234,0)</f>
        <v>0</v>
      </c>
      <c r="BH234" s="143">
        <f>IF(N234="sníž. přenesená",J234,0)</f>
        <v>0</v>
      </c>
      <c r="BI234" s="143">
        <f>IF(N234="nulová",J234,0)</f>
        <v>0</v>
      </c>
      <c r="BJ234" s="17" t="s">
        <v>79</v>
      </c>
      <c r="BK234" s="143">
        <f>ROUND(I234*H234,2)</f>
        <v>0</v>
      </c>
      <c r="BL234" s="17" t="s">
        <v>138</v>
      </c>
      <c r="BM234" s="142" t="s">
        <v>356</v>
      </c>
    </row>
    <row r="235" spans="2:65" s="13" customFormat="1">
      <c r="B235" s="150"/>
      <c r="D235" s="145" t="s">
        <v>139</v>
      </c>
      <c r="E235" s="151" t="s">
        <v>1</v>
      </c>
      <c r="F235" s="152" t="s">
        <v>357</v>
      </c>
      <c r="H235" s="153">
        <v>157.35</v>
      </c>
      <c r="L235" s="150"/>
      <c r="M235" s="154"/>
      <c r="T235" s="155"/>
      <c r="AT235" s="151" t="s">
        <v>139</v>
      </c>
      <c r="AU235" s="151" t="s">
        <v>81</v>
      </c>
      <c r="AV235" s="13" t="s">
        <v>81</v>
      </c>
      <c r="AW235" s="13" t="s">
        <v>140</v>
      </c>
      <c r="AX235" s="13" t="s">
        <v>72</v>
      </c>
      <c r="AY235" s="151" t="s">
        <v>135</v>
      </c>
    </row>
    <row r="236" spans="2:65" s="15" customFormat="1">
      <c r="B236" s="162"/>
      <c r="D236" s="145" t="s">
        <v>139</v>
      </c>
      <c r="E236" s="163" t="s">
        <v>1</v>
      </c>
      <c r="F236" s="164" t="s">
        <v>143</v>
      </c>
      <c r="H236" s="165">
        <v>157.35</v>
      </c>
      <c r="L236" s="162"/>
      <c r="M236" s="166"/>
      <c r="T236" s="167"/>
      <c r="AT236" s="163" t="s">
        <v>139</v>
      </c>
      <c r="AU236" s="163" t="s">
        <v>81</v>
      </c>
      <c r="AV236" s="15" t="s">
        <v>138</v>
      </c>
      <c r="AW236" s="15" t="s">
        <v>140</v>
      </c>
      <c r="AX236" s="15" t="s">
        <v>79</v>
      </c>
      <c r="AY236" s="163" t="s">
        <v>135</v>
      </c>
    </row>
    <row r="237" spans="2:65" s="1" customFormat="1" ht="33" customHeight="1">
      <c r="B237" s="131"/>
      <c r="C237" s="170" t="s">
        <v>198</v>
      </c>
      <c r="D237" s="170" t="s">
        <v>151</v>
      </c>
      <c r="E237" s="171" t="s">
        <v>358</v>
      </c>
      <c r="F237" s="172" t="s">
        <v>359</v>
      </c>
      <c r="G237" s="173" t="s">
        <v>103</v>
      </c>
      <c r="H237" s="174">
        <v>15.734999999999999</v>
      </c>
      <c r="I237" s="175">
        <v>0</v>
      </c>
      <c r="J237" s="175">
        <f>ROUND(I237*H237,2)</f>
        <v>0</v>
      </c>
      <c r="K237" s="172" t="s">
        <v>137</v>
      </c>
      <c r="L237" s="176"/>
      <c r="M237" s="177" t="s">
        <v>1</v>
      </c>
      <c r="N237" s="178" t="s">
        <v>37</v>
      </c>
      <c r="O237" s="140">
        <v>0</v>
      </c>
      <c r="P237" s="140">
        <f>O237*H237</f>
        <v>0</v>
      </c>
      <c r="Q237" s="140">
        <v>2.1999999999999999E-2</v>
      </c>
      <c r="R237" s="140">
        <f>Q237*H237</f>
        <v>0.34616999999999998</v>
      </c>
      <c r="S237" s="140">
        <v>0</v>
      </c>
      <c r="T237" s="141">
        <f>S237*H237</f>
        <v>0</v>
      </c>
      <c r="AR237" s="142" t="s">
        <v>152</v>
      </c>
      <c r="AT237" s="142" t="s">
        <v>151</v>
      </c>
      <c r="AU237" s="142" t="s">
        <v>81</v>
      </c>
      <c r="AY237" s="17" t="s">
        <v>135</v>
      </c>
      <c r="BE237" s="143">
        <f>IF(N237="základní",J237,0)</f>
        <v>0</v>
      </c>
      <c r="BF237" s="143">
        <f>IF(N237="snížená",J237,0)</f>
        <v>0</v>
      </c>
      <c r="BG237" s="143">
        <f>IF(N237="zákl. přenesená",J237,0)</f>
        <v>0</v>
      </c>
      <c r="BH237" s="143">
        <f>IF(N237="sníž. přenesená",J237,0)</f>
        <v>0</v>
      </c>
      <c r="BI237" s="143">
        <f>IF(N237="nulová",J237,0)</f>
        <v>0</v>
      </c>
      <c r="BJ237" s="17" t="s">
        <v>79</v>
      </c>
      <c r="BK237" s="143">
        <f>ROUND(I237*H237,2)</f>
        <v>0</v>
      </c>
      <c r="BL237" s="17" t="s">
        <v>138</v>
      </c>
      <c r="BM237" s="142" t="s">
        <v>360</v>
      </c>
    </row>
    <row r="238" spans="2:65" s="13" customFormat="1">
      <c r="B238" s="150"/>
      <c r="D238" s="145" t="s">
        <v>139</v>
      </c>
      <c r="E238" s="151" t="s">
        <v>1</v>
      </c>
      <c r="F238" s="152" t="s">
        <v>250</v>
      </c>
      <c r="H238" s="153">
        <v>13.112500000000001</v>
      </c>
      <c r="L238" s="150"/>
      <c r="M238" s="154"/>
      <c r="T238" s="155"/>
      <c r="AT238" s="151" t="s">
        <v>139</v>
      </c>
      <c r="AU238" s="151" t="s">
        <v>81</v>
      </c>
      <c r="AV238" s="13" t="s">
        <v>81</v>
      </c>
      <c r="AW238" s="13" t="s">
        <v>140</v>
      </c>
      <c r="AX238" s="13" t="s">
        <v>72</v>
      </c>
      <c r="AY238" s="151" t="s">
        <v>135</v>
      </c>
    </row>
    <row r="239" spans="2:65" s="15" customFormat="1">
      <c r="B239" s="162"/>
      <c r="D239" s="145" t="s">
        <v>139</v>
      </c>
      <c r="E239" s="163" t="s">
        <v>1</v>
      </c>
      <c r="F239" s="164" t="s">
        <v>143</v>
      </c>
      <c r="H239" s="165">
        <v>13.112500000000001</v>
      </c>
      <c r="L239" s="162"/>
      <c r="M239" s="166"/>
      <c r="T239" s="167"/>
      <c r="AT239" s="163" t="s">
        <v>139</v>
      </c>
      <c r="AU239" s="163" t="s">
        <v>81</v>
      </c>
      <c r="AV239" s="15" t="s">
        <v>138</v>
      </c>
      <c r="AW239" s="15" t="s">
        <v>140</v>
      </c>
      <c r="AX239" s="15" t="s">
        <v>79</v>
      </c>
      <c r="AY239" s="163" t="s">
        <v>135</v>
      </c>
    </row>
    <row r="240" spans="2:65" s="13" customFormat="1">
      <c r="B240" s="150"/>
      <c r="D240" s="145" t="s">
        <v>139</v>
      </c>
      <c r="F240" s="152" t="s">
        <v>361</v>
      </c>
      <c r="H240" s="153">
        <v>15.734999999999999</v>
      </c>
      <c r="L240" s="150"/>
      <c r="M240" s="154"/>
      <c r="T240" s="155"/>
      <c r="AT240" s="151" t="s">
        <v>139</v>
      </c>
      <c r="AU240" s="151" t="s">
        <v>81</v>
      </c>
      <c r="AV240" s="13" t="s">
        <v>81</v>
      </c>
      <c r="AW240" s="13" t="s">
        <v>3</v>
      </c>
      <c r="AX240" s="13" t="s">
        <v>79</v>
      </c>
      <c r="AY240" s="151" t="s">
        <v>135</v>
      </c>
    </row>
    <row r="241" spans="2:65" s="1" customFormat="1" ht="33" customHeight="1">
      <c r="B241" s="131"/>
      <c r="C241" s="132" t="s">
        <v>199</v>
      </c>
      <c r="D241" s="132" t="s">
        <v>136</v>
      </c>
      <c r="E241" s="133" t="s">
        <v>362</v>
      </c>
      <c r="F241" s="134" t="s">
        <v>363</v>
      </c>
      <c r="G241" s="135" t="s">
        <v>103</v>
      </c>
      <c r="H241" s="136">
        <v>23.603000000000002</v>
      </c>
      <c r="I241" s="137">
        <v>0</v>
      </c>
      <c r="J241" s="137">
        <f>ROUND(I241*H241,2)</f>
        <v>0</v>
      </c>
      <c r="K241" s="134" t="s">
        <v>137</v>
      </c>
      <c r="L241" s="29"/>
      <c r="M241" s="138" t="s">
        <v>1</v>
      </c>
      <c r="N241" s="139" t="s">
        <v>37</v>
      </c>
      <c r="O241" s="140">
        <v>0.27</v>
      </c>
      <c r="P241" s="140">
        <f>O241*H241</f>
        <v>6.3728100000000012</v>
      </c>
      <c r="Q241" s="140">
        <v>5.7499999999999999E-4</v>
      </c>
      <c r="R241" s="140">
        <f>Q241*H241</f>
        <v>1.3571725000000001E-2</v>
      </c>
      <c r="S241" s="140">
        <v>5.0000000000000001E-4</v>
      </c>
      <c r="T241" s="141">
        <f>S241*H241</f>
        <v>1.1801500000000001E-2</v>
      </c>
      <c r="AR241" s="142" t="s">
        <v>138</v>
      </c>
      <c r="AT241" s="142" t="s">
        <v>136</v>
      </c>
      <c r="AU241" s="142" t="s">
        <v>81</v>
      </c>
      <c r="AY241" s="17" t="s">
        <v>135</v>
      </c>
      <c r="BE241" s="143">
        <f>IF(N241="základní",J241,0)</f>
        <v>0</v>
      </c>
      <c r="BF241" s="143">
        <f>IF(N241="snížená",J241,0)</f>
        <v>0</v>
      </c>
      <c r="BG241" s="143">
        <f>IF(N241="zákl. přenesená",J241,0)</f>
        <v>0</v>
      </c>
      <c r="BH241" s="143">
        <f>IF(N241="sníž. přenesená",J241,0)</f>
        <v>0</v>
      </c>
      <c r="BI241" s="143">
        <f>IF(N241="nulová",J241,0)</f>
        <v>0</v>
      </c>
      <c r="BJ241" s="17" t="s">
        <v>79</v>
      </c>
      <c r="BK241" s="143">
        <f>ROUND(I241*H241,2)</f>
        <v>0</v>
      </c>
      <c r="BL241" s="17" t="s">
        <v>138</v>
      </c>
      <c r="BM241" s="142" t="s">
        <v>364</v>
      </c>
    </row>
    <row r="242" spans="2:65" s="13" customFormat="1">
      <c r="B242" s="150"/>
      <c r="D242" s="145" t="s">
        <v>139</v>
      </c>
      <c r="E242" s="151" t="s">
        <v>1</v>
      </c>
      <c r="F242" s="152" t="s">
        <v>365</v>
      </c>
      <c r="H242" s="153">
        <v>19.668749999999999</v>
      </c>
      <c r="L242" s="150"/>
      <c r="M242" s="154"/>
      <c r="T242" s="155"/>
      <c r="AT242" s="151" t="s">
        <v>139</v>
      </c>
      <c r="AU242" s="151" t="s">
        <v>81</v>
      </c>
      <c r="AV242" s="13" t="s">
        <v>81</v>
      </c>
      <c r="AW242" s="13" t="s">
        <v>140</v>
      </c>
      <c r="AX242" s="13" t="s">
        <v>72</v>
      </c>
      <c r="AY242" s="151" t="s">
        <v>135</v>
      </c>
    </row>
    <row r="243" spans="2:65" s="15" customFormat="1">
      <c r="B243" s="162"/>
      <c r="D243" s="145" t="s">
        <v>139</v>
      </c>
      <c r="E243" s="163" t="s">
        <v>1</v>
      </c>
      <c r="F243" s="164" t="s">
        <v>143</v>
      </c>
      <c r="H243" s="165">
        <v>19.668749999999999</v>
      </c>
      <c r="L243" s="162"/>
      <c r="M243" s="166"/>
      <c r="T243" s="167"/>
      <c r="AT243" s="163" t="s">
        <v>139</v>
      </c>
      <c r="AU243" s="163" t="s">
        <v>81</v>
      </c>
      <c r="AV243" s="15" t="s">
        <v>138</v>
      </c>
      <c r="AW243" s="15" t="s">
        <v>140</v>
      </c>
      <c r="AX243" s="15" t="s">
        <v>79</v>
      </c>
      <c r="AY243" s="163" t="s">
        <v>135</v>
      </c>
    </row>
    <row r="244" spans="2:65" s="13" customFormat="1">
      <c r="B244" s="150"/>
      <c r="D244" s="145" t="s">
        <v>139</v>
      </c>
      <c r="F244" s="152" t="s">
        <v>366</v>
      </c>
      <c r="H244" s="153">
        <v>23.603000000000002</v>
      </c>
      <c r="L244" s="150"/>
      <c r="M244" s="154"/>
      <c r="T244" s="155"/>
      <c r="AT244" s="151" t="s">
        <v>139</v>
      </c>
      <c r="AU244" s="151" t="s">
        <v>81</v>
      </c>
      <c r="AV244" s="13" t="s">
        <v>81</v>
      </c>
      <c r="AW244" s="13" t="s">
        <v>3</v>
      </c>
      <c r="AX244" s="13" t="s">
        <v>79</v>
      </c>
      <c r="AY244" s="151" t="s">
        <v>135</v>
      </c>
    </row>
    <row r="245" spans="2:65" s="1" customFormat="1" ht="33" customHeight="1">
      <c r="B245" s="131"/>
      <c r="C245" s="132" t="s">
        <v>200</v>
      </c>
      <c r="D245" s="132" t="s">
        <v>136</v>
      </c>
      <c r="E245" s="133" t="s">
        <v>367</v>
      </c>
      <c r="F245" s="134" t="s">
        <v>368</v>
      </c>
      <c r="G245" s="135" t="s">
        <v>103</v>
      </c>
      <c r="H245" s="136">
        <v>13.113</v>
      </c>
      <c r="I245" s="137">
        <v>0</v>
      </c>
      <c r="J245" s="137">
        <f>ROUND(I245*H245,2)</f>
        <v>0</v>
      </c>
      <c r="K245" s="134" t="s">
        <v>137</v>
      </c>
      <c r="L245" s="29"/>
      <c r="M245" s="138" t="s">
        <v>1</v>
      </c>
      <c r="N245" s="139" t="s">
        <v>37</v>
      </c>
      <c r="O245" s="140">
        <v>0.03</v>
      </c>
      <c r="P245" s="140">
        <f>O245*H245</f>
        <v>0.39338999999999996</v>
      </c>
      <c r="Q245" s="140">
        <v>0</v>
      </c>
      <c r="R245" s="140">
        <f>Q245*H245</f>
        <v>0</v>
      </c>
      <c r="S245" s="140">
        <v>0</v>
      </c>
      <c r="T245" s="141">
        <f>S245*H245</f>
        <v>0</v>
      </c>
      <c r="AR245" s="142" t="s">
        <v>138</v>
      </c>
      <c r="AT245" s="142" t="s">
        <v>136</v>
      </c>
      <c r="AU245" s="142" t="s">
        <v>81</v>
      </c>
      <c r="AY245" s="17" t="s">
        <v>135</v>
      </c>
      <c r="BE245" s="143">
        <f>IF(N245="základní",J245,0)</f>
        <v>0</v>
      </c>
      <c r="BF245" s="143">
        <f>IF(N245="snížená",J245,0)</f>
        <v>0</v>
      </c>
      <c r="BG245" s="143">
        <f>IF(N245="zákl. přenesená",J245,0)</f>
        <v>0</v>
      </c>
      <c r="BH245" s="143">
        <f>IF(N245="sníž. přenesená",J245,0)</f>
        <v>0</v>
      </c>
      <c r="BI245" s="143">
        <f>IF(N245="nulová",J245,0)</f>
        <v>0</v>
      </c>
      <c r="BJ245" s="17" t="s">
        <v>79</v>
      </c>
      <c r="BK245" s="143">
        <f>ROUND(I245*H245,2)</f>
        <v>0</v>
      </c>
      <c r="BL245" s="17" t="s">
        <v>138</v>
      </c>
      <c r="BM245" s="142" t="s">
        <v>369</v>
      </c>
    </row>
    <row r="246" spans="2:65" s="13" customFormat="1">
      <c r="B246" s="150"/>
      <c r="D246" s="145" t="s">
        <v>139</v>
      </c>
      <c r="E246" s="151" t="s">
        <v>1</v>
      </c>
      <c r="F246" s="152" t="s">
        <v>250</v>
      </c>
      <c r="H246" s="153">
        <v>13.112500000000001</v>
      </c>
      <c r="L246" s="150"/>
      <c r="M246" s="154"/>
      <c r="T246" s="155"/>
      <c r="AT246" s="151" t="s">
        <v>139</v>
      </c>
      <c r="AU246" s="151" t="s">
        <v>81</v>
      </c>
      <c r="AV246" s="13" t="s">
        <v>81</v>
      </c>
      <c r="AW246" s="13" t="s">
        <v>140</v>
      </c>
      <c r="AX246" s="13" t="s">
        <v>72</v>
      </c>
      <c r="AY246" s="151" t="s">
        <v>135</v>
      </c>
    </row>
    <row r="247" spans="2:65" s="15" customFormat="1">
      <c r="B247" s="162"/>
      <c r="D247" s="145" t="s">
        <v>139</v>
      </c>
      <c r="E247" s="163" t="s">
        <v>1</v>
      </c>
      <c r="F247" s="164" t="s">
        <v>143</v>
      </c>
      <c r="H247" s="165">
        <v>13.112500000000001</v>
      </c>
      <c r="L247" s="162"/>
      <c r="M247" s="166"/>
      <c r="T247" s="167"/>
      <c r="AT247" s="163" t="s">
        <v>139</v>
      </c>
      <c r="AU247" s="163" t="s">
        <v>81</v>
      </c>
      <c r="AV247" s="15" t="s">
        <v>138</v>
      </c>
      <c r="AW247" s="15" t="s">
        <v>140</v>
      </c>
      <c r="AX247" s="15" t="s">
        <v>79</v>
      </c>
      <c r="AY247" s="163" t="s">
        <v>135</v>
      </c>
    </row>
    <row r="248" spans="2:65" s="1" customFormat="1" ht="55.5" customHeight="1">
      <c r="B248" s="131"/>
      <c r="C248" s="132" t="s">
        <v>189</v>
      </c>
      <c r="D248" s="132" t="s">
        <v>136</v>
      </c>
      <c r="E248" s="133" t="s">
        <v>216</v>
      </c>
      <c r="F248" s="134" t="s">
        <v>217</v>
      </c>
      <c r="G248" s="135" t="s">
        <v>161</v>
      </c>
      <c r="H248" s="136">
        <v>0.49299999999999999</v>
      </c>
      <c r="I248" s="137">
        <v>0</v>
      </c>
      <c r="J248" s="137">
        <f>ROUND(I248*H248,2)</f>
        <v>0</v>
      </c>
      <c r="K248" s="134" t="s">
        <v>137</v>
      </c>
      <c r="L248" s="29"/>
      <c r="M248" s="138" t="s">
        <v>1</v>
      </c>
      <c r="N248" s="139" t="s">
        <v>37</v>
      </c>
      <c r="O248" s="140">
        <v>4.0640000000000001</v>
      </c>
      <c r="P248" s="140">
        <f>O248*H248</f>
        <v>2.003552</v>
      </c>
      <c r="Q248" s="140">
        <v>0</v>
      </c>
      <c r="R248" s="140">
        <f>Q248*H248</f>
        <v>0</v>
      </c>
      <c r="S248" s="140">
        <v>0</v>
      </c>
      <c r="T248" s="141">
        <f>S248*H248</f>
        <v>0</v>
      </c>
      <c r="AR248" s="142" t="s">
        <v>183</v>
      </c>
      <c r="AT248" s="142" t="s">
        <v>136</v>
      </c>
      <c r="AU248" s="142" t="s">
        <v>81</v>
      </c>
      <c r="AY248" s="17" t="s">
        <v>135</v>
      </c>
      <c r="BE248" s="143">
        <f>IF(N248="základní",J248,0)</f>
        <v>0</v>
      </c>
      <c r="BF248" s="143">
        <f>IF(N248="snížená",J248,0)</f>
        <v>0</v>
      </c>
      <c r="BG248" s="143">
        <f>IF(N248="zákl. přenesená",J248,0)</f>
        <v>0</v>
      </c>
      <c r="BH248" s="143">
        <f>IF(N248="sníž. přenesená",J248,0)</f>
        <v>0</v>
      </c>
      <c r="BI248" s="143">
        <f>IF(N248="nulová",J248,0)</f>
        <v>0</v>
      </c>
      <c r="BJ248" s="17" t="s">
        <v>79</v>
      </c>
      <c r="BK248" s="143">
        <f>ROUND(I248*H248,2)</f>
        <v>0</v>
      </c>
      <c r="BL248" s="17" t="s">
        <v>183</v>
      </c>
      <c r="BM248" s="142" t="s">
        <v>370</v>
      </c>
    </row>
    <row r="249" spans="2:65" s="1" customFormat="1" ht="76.349999999999994" customHeight="1">
      <c r="B249" s="131"/>
      <c r="C249" s="132" t="s">
        <v>201</v>
      </c>
      <c r="D249" s="132" t="s">
        <v>136</v>
      </c>
      <c r="E249" s="133" t="s">
        <v>371</v>
      </c>
      <c r="F249" s="134" t="s">
        <v>372</v>
      </c>
      <c r="G249" s="135" t="s">
        <v>161</v>
      </c>
      <c r="H249" s="136">
        <v>0.49299999999999999</v>
      </c>
      <c r="I249" s="137">
        <v>0</v>
      </c>
      <c r="J249" s="137">
        <f>ROUND(I249*H249,2)</f>
        <v>0</v>
      </c>
      <c r="K249" s="134" t="s">
        <v>137</v>
      </c>
      <c r="L249" s="29"/>
      <c r="M249" s="138" t="s">
        <v>1</v>
      </c>
      <c r="N249" s="139" t="s">
        <v>37</v>
      </c>
      <c r="O249" s="140">
        <v>0.44600000000000001</v>
      </c>
      <c r="P249" s="140">
        <f>O249*H249</f>
        <v>0.21987799999999999</v>
      </c>
      <c r="Q249" s="140">
        <v>0</v>
      </c>
      <c r="R249" s="140">
        <f>Q249*H249</f>
        <v>0</v>
      </c>
      <c r="S249" s="140">
        <v>0</v>
      </c>
      <c r="T249" s="141">
        <f>S249*H249</f>
        <v>0</v>
      </c>
      <c r="AR249" s="142" t="s">
        <v>183</v>
      </c>
      <c r="AT249" s="142" t="s">
        <v>136</v>
      </c>
      <c r="AU249" s="142" t="s">
        <v>81</v>
      </c>
      <c r="AY249" s="17" t="s">
        <v>135</v>
      </c>
      <c r="BE249" s="143">
        <f>IF(N249="základní",J249,0)</f>
        <v>0</v>
      </c>
      <c r="BF249" s="143">
        <f>IF(N249="snížená",J249,0)</f>
        <v>0</v>
      </c>
      <c r="BG249" s="143">
        <f>IF(N249="zákl. přenesená",J249,0)</f>
        <v>0</v>
      </c>
      <c r="BH249" s="143">
        <f>IF(N249="sníž. přenesená",J249,0)</f>
        <v>0</v>
      </c>
      <c r="BI249" s="143">
        <f>IF(N249="nulová",J249,0)</f>
        <v>0</v>
      </c>
      <c r="BJ249" s="17" t="s">
        <v>79</v>
      </c>
      <c r="BK249" s="143">
        <f>ROUND(I249*H249,2)</f>
        <v>0</v>
      </c>
      <c r="BL249" s="17" t="s">
        <v>183</v>
      </c>
      <c r="BM249" s="142" t="s">
        <v>373</v>
      </c>
    </row>
    <row r="250" spans="2:65" s="11" customFormat="1" ht="22.9" customHeight="1">
      <c r="B250" s="122"/>
      <c r="D250" s="123" t="s">
        <v>71</v>
      </c>
      <c r="E250" s="168" t="s">
        <v>218</v>
      </c>
      <c r="F250" s="168" t="s">
        <v>219</v>
      </c>
      <c r="J250" s="169">
        <f>BK250</f>
        <v>0</v>
      </c>
      <c r="L250" s="122"/>
      <c r="M250" s="126"/>
      <c r="P250" s="127">
        <f>SUM(P251:P273)</f>
        <v>20.715861999999998</v>
      </c>
      <c r="R250" s="127">
        <f>SUM(R251:R273)</f>
        <v>0.104898034</v>
      </c>
      <c r="T250" s="128">
        <f>SUM(T251:T273)</f>
        <v>1.2135000000000002E-3</v>
      </c>
      <c r="AR250" s="123" t="s">
        <v>81</v>
      </c>
      <c r="AT250" s="129" t="s">
        <v>71</v>
      </c>
      <c r="AU250" s="129" t="s">
        <v>79</v>
      </c>
      <c r="AY250" s="123" t="s">
        <v>135</v>
      </c>
      <c r="BK250" s="130">
        <f>SUM(BK251:BK273)</f>
        <v>0</v>
      </c>
    </row>
    <row r="251" spans="2:65" s="1" customFormat="1" ht="24.2" customHeight="1">
      <c r="B251" s="131"/>
      <c r="C251" s="132" t="s">
        <v>202</v>
      </c>
      <c r="D251" s="132" t="s">
        <v>136</v>
      </c>
      <c r="E251" s="133" t="s">
        <v>220</v>
      </c>
      <c r="F251" s="134" t="s">
        <v>221</v>
      </c>
      <c r="G251" s="135" t="s">
        <v>103</v>
      </c>
      <c r="H251" s="136">
        <v>135.238</v>
      </c>
      <c r="I251" s="137">
        <v>0</v>
      </c>
      <c r="J251" s="137">
        <f>ROUND(I251*H251,2)</f>
        <v>0</v>
      </c>
      <c r="K251" s="134" t="s">
        <v>137</v>
      </c>
      <c r="L251" s="29"/>
      <c r="M251" s="138" t="s">
        <v>1</v>
      </c>
      <c r="N251" s="139" t="s">
        <v>37</v>
      </c>
      <c r="O251" s="140">
        <v>1.2E-2</v>
      </c>
      <c r="P251" s="140">
        <f>O251*H251</f>
        <v>1.6228560000000001</v>
      </c>
      <c r="Q251" s="140">
        <v>0</v>
      </c>
      <c r="R251" s="140">
        <f>Q251*H251</f>
        <v>0</v>
      </c>
      <c r="S251" s="140">
        <v>0</v>
      </c>
      <c r="T251" s="141">
        <f>S251*H251</f>
        <v>0</v>
      </c>
      <c r="AR251" s="142" t="s">
        <v>138</v>
      </c>
      <c r="AT251" s="142" t="s">
        <v>136</v>
      </c>
      <c r="AU251" s="142" t="s">
        <v>81</v>
      </c>
      <c r="AY251" s="17" t="s">
        <v>135</v>
      </c>
      <c r="BE251" s="143">
        <f>IF(N251="základní",J251,0)</f>
        <v>0</v>
      </c>
      <c r="BF251" s="143">
        <f>IF(N251="snížená",J251,0)</f>
        <v>0</v>
      </c>
      <c r="BG251" s="143">
        <f>IF(N251="zákl. přenesená",J251,0)</f>
        <v>0</v>
      </c>
      <c r="BH251" s="143">
        <f>IF(N251="sníž. přenesená",J251,0)</f>
        <v>0</v>
      </c>
      <c r="BI251" s="143">
        <f>IF(N251="nulová",J251,0)</f>
        <v>0</v>
      </c>
      <c r="BJ251" s="17" t="s">
        <v>79</v>
      </c>
      <c r="BK251" s="143">
        <f>ROUND(I251*H251,2)</f>
        <v>0</v>
      </c>
      <c r="BL251" s="17" t="s">
        <v>138</v>
      </c>
      <c r="BM251" s="142" t="s">
        <v>374</v>
      </c>
    </row>
    <row r="252" spans="2:65" s="13" customFormat="1">
      <c r="B252" s="150"/>
      <c r="D252" s="145" t="s">
        <v>139</v>
      </c>
      <c r="E252" s="151" t="s">
        <v>1</v>
      </c>
      <c r="F252" s="152" t="s">
        <v>375</v>
      </c>
      <c r="H252" s="153">
        <v>121.35</v>
      </c>
      <c r="L252" s="150"/>
      <c r="M252" s="154"/>
      <c r="T252" s="155"/>
      <c r="AT252" s="151" t="s">
        <v>139</v>
      </c>
      <c r="AU252" s="151" t="s">
        <v>81</v>
      </c>
      <c r="AV252" s="13" t="s">
        <v>81</v>
      </c>
      <c r="AW252" s="13" t="s">
        <v>140</v>
      </c>
      <c r="AX252" s="13" t="s">
        <v>72</v>
      </c>
      <c r="AY252" s="151" t="s">
        <v>135</v>
      </c>
    </row>
    <row r="253" spans="2:65" s="13" customFormat="1">
      <c r="B253" s="150"/>
      <c r="D253" s="145" t="s">
        <v>139</v>
      </c>
      <c r="E253" s="151" t="s">
        <v>1</v>
      </c>
      <c r="F253" s="152" t="s">
        <v>244</v>
      </c>
      <c r="H253" s="153">
        <v>13.887499999999999</v>
      </c>
      <c r="L253" s="150"/>
      <c r="M253" s="154"/>
      <c r="T253" s="155"/>
      <c r="AT253" s="151" t="s">
        <v>139</v>
      </c>
      <c r="AU253" s="151" t="s">
        <v>81</v>
      </c>
      <c r="AV253" s="13" t="s">
        <v>81</v>
      </c>
      <c r="AW253" s="13" t="s">
        <v>140</v>
      </c>
      <c r="AX253" s="13" t="s">
        <v>72</v>
      </c>
      <c r="AY253" s="151" t="s">
        <v>135</v>
      </c>
    </row>
    <row r="254" spans="2:65" s="15" customFormat="1">
      <c r="B254" s="162"/>
      <c r="D254" s="145" t="s">
        <v>139</v>
      </c>
      <c r="E254" s="163" t="s">
        <v>240</v>
      </c>
      <c r="F254" s="164" t="s">
        <v>143</v>
      </c>
      <c r="H254" s="165">
        <v>135.23750000000001</v>
      </c>
      <c r="L254" s="162"/>
      <c r="M254" s="166"/>
      <c r="T254" s="167"/>
      <c r="AT254" s="163" t="s">
        <v>139</v>
      </c>
      <c r="AU254" s="163" t="s">
        <v>81</v>
      </c>
      <c r="AV254" s="15" t="s">
        <v>138</v>
      </c>
      <c r="AW254" s="15" t="s">
        <v>140</v>
      </c>
      <c r="AX254" s="15" t="s">
        <v>79</v>
      </c>
      <c r="AY254" s="163" t="s">
        <v>135</v>
      </c>
    </row>
    <row r="255" spans="2:65" s="1" customFormat="1" ht="24.2" customHeight="1">
      <c r="B255" s="131"/>
      <c r="C255" s="132" t="s">
        <v>203</v>
      </c>
      <c r="D255" s="132" t="s">
        <v>136</v>
      </c>
      <c r="E255" s="133" t="s">
        <v>222</v>
      </c>
      <c r="F255" s="134" t="s">
        <v>223</v>
      </c>
      <c r="G255" s="135" t="s">
        <v>103</v>
      </c>
      <c r="H255" s="136">
        <v>20.45</v>
      </c>
      <c r="I255" s="137">
        <v>0</v>
      </c>
      <c r="J255" s="137">
        <f>ROUND(I255*H255,2)</f>
        <v>0</v>
      </c>
      <c r="K255" s="134" t="s">
        <v>137</v>
      </c>
      <c r="L255" s="29"/>
      <c r="M255" s="138" t="s">
        <v>1</v>
      </c>
      <c r="N255" s="139" t="s">
        <v>37</v>
      </c>
      <c r="O255" s="140">
        <v>1.2E-2</v>
      </c>
      <c r="P255" s="140">
        <f>O255*H255</f>
        <v>0.24540000000000001</v>
      </c>
      <c r="Q255" s="140">
        <v>0</v>
      </c>
      <c r="R255" s="140">
        <f>Q255*H255</f>
        <v>0</v>
      </c>
      <c r="S255" s="140">
        <v>3.0000000000000001E-5</v>
      </c>
      <c r="T255" s="141">
        <f>S255*H255</f>
        <v>6.135E-4</v>
      </c>
      <c r="AR255" s="142" t="s">
        <v>138</v>
      </c>
      <c r="AT255" s="142" t="s">
        <v>136</v>
      </c>
      <c r="AU255" s="142" t="s">
        <v>81</v>
      </c>
      <c r="AY255" s="17" t="s">
        <v>135</v>
      </c>
      <c r="BE255" s="143">
        <f>IF(N255="základní",J255,0)</f>
        <v>0</v>
      </c>
      <c r="BF255" s="143">
        <f>IF(N255="snížená",J255,0)</f>
        <v>0</v>
      </c>
      <c r="BG255" s="143">
        <f>IF(N255="zákl. přenesená",J255,0)</f>
        <v>0</v>
      </c>
      <c r="BH255" s="143">
        <f>IF(N255="sníž. přenesená",J255,0)</f>
        <v>0</v>
      </c>
      <c r="BI255" s="143">
        <f>IF(N255="nulová",J255,0)</f>
        <v>0</v>
      </c>
      <c r="BJ255" s="17" t="s">
        <v>79</v>
      </c>
      <c r="BK255" s="143">
        <f>ROUND(I255*H255,2)</f>
        <v>0</v>
      </c>
      <c r="BL255" s="17" t="s">
        <v>138</v>
      </c>
      <c r="BM255" s="142" t="s">
        <v>376</v>
      </c>
    </row>
    <row r="256" spans="2:65" s="13" customFormat="1">
      <c r="B256" s="150"/>
      <c r="D256" s="145" t="s">
        <v>139</v>
      </c>
      <c r="E256" s="151" t="s">
        <v>1</v>
      </c>
      <c r="F256" s="152" t="s">
        <v>253</v>
      </c>
      <c r="H256" s="153">
        <v>20.45</v>
      </c>
      <c r="L256" s="150"/>
      <c r="M256" s="154"/>
      <c r="T256" s="155"/>
      <c r="AT256" s="151" t="s">
        <v>139</v>
      </c>
      <c r="AU256" s="151" t="s">
        <v>81</v>
      </c>
      <c r="AV256" s="13" t="s">
        <v>81</v>
      </c>
      <c r="AW256" s="13" t="s">
        <v>140</v>
      </c>
      <c r="AX256" s="13" t="s">
        <v>72</v>
      </c>
      <c r="AY256" s="151" t="s">
        <v>135</v>
      </c>
    </row>
    <row r="257" spans="2:65" s="15" customFormat="1">
      <c r="B257" s="162"/>
      <c r="D257" s="145" t="s">
        <v>139</v>
      </c>
      <c r="E257" s="163" t="s">
        <v>1</v>
      </c>
      <c r="F257" s="164" t="s">
        <v>143</v>
      </c>
      <c r="H257" s="165">
        <v>20.45</v>
      </c>
      <c r="L257" s="162"/>
      <c r="M257" s="166"/>
      <c r="T257" s="167"/>
      <c r="AT257" s="163" t="s">
        <v>139</v>
      </c>
      <c r="AU257" s="163" t="s">
        <v>81</v>
      </c>
      <c r="AV257" s="15" t="s">
        <v>138</v>
      </c>
      <c r="AW257" s="15" t="s">
        <v>140</v>
      </c>
      <c r="AX257" s="15" t="s">
        <v>79</v>
      </c>
      <c r="AY257" s="163" t="s">
        <v>135</v>
      </c>
    </row>
    <row r="258" spans="2:65" s="1" customFormat="1" ht="16.5" customHeight="1">
      <c r="B258" s="131"/>
      <c r="C258" s="170" t="s">
        <v>204</v>
      </c>
      <c r="D258" s="170" t="s">
        <v>151</v>
      </c>
      <c r="E258" s="171" t="s">
        <v>224</v>
      </c>
      <c r="F258" s="172" t="s">
        <v>225</v>
      </c>
      <c r="G258" s="173" t="s">
        <v>103</v>
      </c>
      <c r="H258" s="174">
        <v>21.472999999999999</v>
      </c>
      <c r="I258" s="175">
        <v>0</v>
      </c>
      <c r="J258" s="175">
        <f>ROUND(I258*H258,2)</f>
        <v>0</v>
      </c>
      <c r="K258" s="172" t="s">
        <v>137</v>
      </c>
      <c r="L258" s="176"/>
      <c r="M258" s="177" t="s">
        <v>1</v>
      </c>
      <c r="N258" s="178" t="s">
        <v>37</v>
      </c>
      <c r="O258" s="140">
        <v>0</v>
      </c>
      <c r="P258" s="140">
        <f>O258*H258</f>
        <v>0</v>
      </c>
      <c r="Q258" s="140">
        <v>8.9999999999999998E-4</v>
      </c>
      <c r="R258" s="140">
        <f>Q258*H258</f>
        <v>1.9325699999999998E-2</v>
      </c>
      <c r="S258" s="140">
        <v>0</v>
      </c>
      <c r="T258" s="141">
        <f>S258*H258</f>
        <v>0</v>
      </c>
      <c r="AR258" s="142" t="s">
        <v>152</v>
      </c>
      <c r="AT258" s="142" t="s">
        <v>151</v>
      </c>
      <c r="AU258" s="142" t="s">
        <v>81</v>
      </c>
      <c r="AY258" s="17" t="s">
        <v>135</v>
      </c>
      <c r="BE258" s="143">
        <f>IF(N258="základní",J258,0)</f>
        <v>0</v>
      </c>
      <c r="BF258" s="143">
        <f>IF(N258="snížená",J258,0)</f>
        <v>0</v>
      </c>
      <c r="BG258" s="143">
        <f>IF(N258="zákl. přenesená",J258,0)</f>
        <v>0</v>
      </c>
      <c r="BH258" s="143">
        <f>IF(N258="sníž. přenesená",J258,0)</f>
        <v>0</v>
      </c>
      <c r="BI258" s="143">
        <f>IF(N258="nulová",J258,0)</f>
        <v>0</v>
      </c>
      <c r="BJ258" s="17" t="s">
        <v>79</v>
      </c>
      <c r="BK258" s="143">
        <f>ROUND(I258*H258,2)</f>
        <v>0</v>
      </c>
      <c r="BL258" s="17" t="s">
        <v>138</v>
      </c>
      <c r="BM258" s="142" t="s">
        <v>377</v>
      </c>
    </row>
    <row r="259" spans="2:65" s="13" customFormat="1">
      <c r="B259" s="150"/>
      <c r="D259" s="145" t="s">
        <v>139</v>
      </c>
      <c r="E259" s="151" t="s">
        <v>1</v>
      </c>
      <c r="F259" s="152" t="s">
        <v>253</v>
      </c>
      <c r="H259" s="153">
        <v>20.45</v>
      </c>
      <c r="L259" s="150"/>
      <c r="M259" s="154"/>
      <c r="T259" s="155"/>
      <c r="AT259" s="151" t="s">
        <v>139</v>
      </c>
      <c r="AU259" s="151" t="s">
        <v>81</v>
      </c>
      <c r="AV259" s="13" t="s">
        <v>81</v>
      </c>
      <c r="AW259" s="13" t="s">
        <v>140</v>
      </c>
      <c r="AX259" s="13" t="s">
        <v>72</v>
      </c>
      <c r="AY259" s="151" t="s">
        <v>135</v>
      </c>
    </row>
    <row r="260" spans="2:65" s="15" customFormat="1">
      <c r="B260" s="162"/>
      <c r="D260" s="145" t="s">
        <v>139</v>
      </c>
      <c r="E260" s="163" t="s">
        <v>1</v>
      </c>
      <c r="F260" s="164" t="s">
        <v>143</v>
      </c>
      <c r="H260" s="165">
        <v>20.45</v>
      </c>
      <c r="L260" s="162"/>
      <c r="M260" s="166"/>
      <c r="T260" s="167"/>
      <c r="AT260" s="163" t="s">
        <v>139</v>
      </c>
      <c r="AU260" s="163" t="s">
        <v>81</v>
      </c>
      <c r="AV260" s="15" t="s">
        <v>138</v>
      </c>
      <c r="AW260" s="15" t="s">
        <v>140</v>
      </c>
      <c r="AX260" s="15" t="s">
        <v>79</v>
      </c>
      <c r="AY260" s="163" t="s">
        <v>135</v>
      </c>
    </row>
    <row r="261" spans="2:65" s="13" customFormat="1">
      <c r="B261" s="150"/>
      <c r="D261" s="145" t="s">
        <v>139</v>
      </c>
      <c r="F261" s="152" t="s">
        <v>378</v>
      </c>
      <c r="H261" s="153">
        <v>21.472999999999999</v>
      </c>
      <c r="L261" s="150"/>
      <c r="M261" s="154"/>
      <c r="T261" s="155"/>
      <c r="AT261" s="151" t="s">
        <v>139</v>
      </c>
      <c r="AU261" s="151" t="s">
        <v>81</v>
      </c>
      <c r="AV261" s="13" t="s">
        <v>81</v>
      </c>
      <c r="AW261" s="13" t="s">
        <v>3</v>
      </c>
      <c r="AX261" s="13" t="s">
        <v>79</v>
      </c>
      <c r="AY261" s="151" t="s">
        <v>135</v>
      </c>
    </row>
    <row r="262" spans="2:65" s="1" customFormat="1" ht="44.25" customHeight="1">
      <c r="B262" s="131"/>
      <c r="C262" s="132" t="s">
        <v>205</v>
      </c>
      <c r="D262" s="132" t="s">
        <v>136</v>
      </c>
      <c r="E262" s="133" t="s">
        <v>226</v>
      </c>
      <c r="F262" s="134" t="s">
        <v>227</v>
      </c>
      <c r="G262" s="135" t="s">
        <v>103</v>
      </c>
      <c r="H262" s="136">
        <v>20</v>
      </c>
      <c r="I262" s="137">
        <v>0</v>
      </c>
      <c r="J262" s="137">
        <f>ROUND(I262*H262,2)</f>
        <v>0</v>
      </c>
      <c r="K262" s="134" t="s">
        <v>137</v>
      </c>
      <c r="L262" s="29"/>
      <c r="M262" s="138" t="s">
        <v>1</v>
      </c>
      <c r="N262" s="139" t="s">
        <v>37</v>
      </c>
      <c r="O262" s="140">
        <v>1.6E-2</v>
      </c>
      <c r="P262" s="140">
        <f>O262*H262</f>
        <v>0.32</v>
      </c>
      <c r="Q262" s="140">
        <v>0</v>
      </c>
      <c r="R262" s="140">
        <f>Q262*H262</f>
        <v>0</v>
      </c>
      <c r="S262" s="140">
        <v>3.0000000000000001E-5</v>
      </c>
      <c r="T262" s="141">
        <f>S262*H262</f>
        <v>6.0000000000000006E-4</v>
      </c>
      <c r="AR262" s="142" t="s">
        <v>138</v>
      </c>
      <c r="AT262" s="142" t="s">
        <v>136</v>
      </c>
      <c r="AU262" s="142" t="s">
        <v>81</v>
      </c>
      <c r="AY262" s="17" t="s">
        <v>135</v>
      </c>
      <c r="BE262" s="143">
        <f>IF(N262="základní",J262,0)</f>
        <v>0</v>
      </c>
      <c r="BF262" s="143">
        <f>IF(N262="snížená",J262,0)</f>
        <v>0</v>
      </c>
      <c r="BG262" s="143">
        <f>IF(N262="zákl. přenesená",J262,0)</f>
        <v>0</v>
      </c>
      <c r="BH262" s="143">
        <f>IF(N262="sníž. přenesená",J262,0)</f>
        <v>0</v>
      </c>
      <c r="BI262" s="143">
        <f>IF(N262="nulová",J262,0)</f>
        <v>0</v>
      </c>
      <c r="BJ262" s="17" t="s">
        <v>79</v>
      </c>
      <c r="BK262" s="143">
        <f>ROUND(I262*H262,2)</f>
        <v>0</v>
      </c>
      <c r="BL262" s="17" t="s">
        <v>138</v>
      </c>
      <c r="BM262" s="142" t="s">
        <v>379</v>
      </c>
    </row>
    <row r="263" spans="2:65" s="12" customFormat="1">
      <c r="B263" s="144"/>
      <c r="D263" s="145" t="s">
        <v>139</v>
      </c>
      <c r="E263" s="146" t="s">
        <v>1</v>
      </c>
      <c r="F263" s="147" t="s">
        <v>380</v>
      </c>
      <c r="H263" s="146" t="s">
        <v>1</v>
      </c>
      <c r="L263" s="144"/>
      <c r="M263" s="148"/>
      <c r="T263" s="149"/>
      <c r="AT263" s="146" t="s">
        <v>139</v>
      </c>
      <c r="AU263" s="146" t="s">
        <v>81</v>
      </c>
      <c r="AV263" s="12" t="s">
        <v>79</v>
      </c>
      <c r="AW263" s="12" t="s">
        <v>140</v>
      </c>
      <c r="AX263" s="12" t="s">
        <v>72</v>
      </c>
      <c r="AY263" s="146" t="s">
        <v>135</v>
      </c>
    </row>
    <row r="264" spans="2:65" s="13" customFormat="1">
      <c r="B264" s="150"/>
      <c r="D264" s="145" t="s">
        <v>139</v>
      </c>
      <c r="E264" s="151" t="s">
        <v>1</v>
      </c>
      <c r="F264" s="152" t="s">
        <v>188</v>
      </c>
      <c r="H264" s="153">
        <v>20</v>
      </c>
      <c r="L264" s="150"/>
      <c r="M264" s="154"/>
      <c r="T264" s="155"/>
      <c r="AT264" s="151" t="s">
        <v>139</v>
      </c>
      <c r="AU264" s="151" t="s">
        <v>81</v>
      </c>
      <c r="AV264" s="13" t="s">
        <v>81</v>
      </c>
      <c r="AW264" s="13" t="s">
        <v>140</v>
      </c>
      <c r="AX264" s="13" t="s">
        <v>72</v>
      </c>
      <c r="AY264" s="151" t="s">
        <v>135</v>
      </c>
    </row>
    <row r="265" spans="2:65" s="15" customFormat="1">
      <c r="B265" s="162"/>
      <c r="D265" s="145" t="s">
        <v>139</v>
      </c>
      <c r="E265" s="163" t="s">
        <v>1</v>
      </c>
      <c r="F265" s="164" t="s">
        <v>143</v>
      </c>
      <c r="H265" s="165">
        <v>20</v>
      </c>
      <c r="L265" s="162"/>
      <c r="M265" s="166"/>
      <c r="T265" s="167"/>
      <c r="AT265" s="163" t="s">
        <v>139</v>
      </c>
      <c r="AU265" s="163" t="s">
        <v>81</v>
      </c>
      <c r="AV265" s="15" t="s">
        <v>138</v>
      </c>
      <c r="AW265" s="15" t="s">
        <v>140</v>
      </c>
      <c r="AX265" s="15" t="s">
        <v>79</v>
      </c>
      <c r="AY265" s="163" t="s">
        <v>135</v>
      </c>
    </row>
    <row r="266" spans="2:65" s="1" customFormat="1" ht="16.5" customHeight="1">
      <c r="B266" s="131"/>
      <c r="C266" s="170" t="s">
        <v>206</v>
      </c>
      <c r="D266" s="170" t="s">
        <v>151</v>
      </c>
      <c r="E266" s="171" t="s">
        <v>224</v>
      </c>
      <c r="F266" s="172" t="s">
        <v>225</v>
      </c>
      <c r="G266" s="173" t="s">
        <v>103</v>
      </c>
      <c r="H266" s="174">
        <v>21</v>
      </c>
      <c r="I266" s="175">
        <v>0</v>
      </c>
      <c r="J266" s="175">
        <f>ROUND(I266*H266,2)</f>
        <v>0</v>
      </c>
      <c r="K266" s="172" t="s">
        <v>137</v>
      </c>
      <c r="L266" s="176"/>
      <c r="M266" s="177" t="s">
        <v>1</v>
      </c>
      <c r="N266" s="178" t="s">
        <v>37</v>
      </c>
      <c r="O266" s="140">
        <v>0</v>
      </c>
      <c r="P266" s="140">
        <f>O266*H266</f>
        <v>0</v>
      </c>
      <c r="Q266" s="140">
        <v>8.9999999999999998E-4</v>
      </c>
      <c r="R266" s="140">
        <f>Q266*H266</f>
        <v>1.89E-2</v>
      </c>
      <c r="S266" s="140">
        <v>0</v>
      </c>
      <c r="T266" s="141">
        <f>S266*H266</f>
        <v>0</v>
      </c>
      <c r="AR266" s="142" t="s">
        <v>152</v>
      </c>
      <c r="AT266" s="142" t="s">
        <v>151</v>
      </c>
      <c r="AU266" s="142" t="s">
        <v>81</v>
      </c>
      <c r="AY266" s="17" t="s">
        <v>135</v>
      </c>
      <c r="BE266" s="143">
        <f>IF(N266="základní",J266,0)</f>
        <v>0</v>
      </c>
      <c r="BF266" s="143">
        <f>IF(N266="snížená",J266,0)</f>
        <v>0</v>
      </c>
      <c r="BG266" s="143">
        <f>IF(N266="zákl. přenesená",J266,0)</f>
        <v>0</v>
      </c>
      <c r="BH266" s="143">
        <f>IF(N266="sníž. přenesená",J266,0)</f>
        <v>0</v>
      </c>
      <c r="BI266" s="143">
        <f>IF(N266="nulová",J266,0)</f>
        <v>0</v>
      </c>
      <c r="BJ266" s="17" t="s">
        <v>79</v>
      </c>
      <c r="BK266" s="143">
        <f>ROUND(I266*H266,2)</f>
        <v>0</v>
      </c>
      <c r="BL266" s="17" t="s">
        <v>138</v>
      </c>
      <c r="BM266" s="142" t="s">
        <v>381</v>
      </c>
    </row>
    <row r="267" spans="2:65" s="13" customFormat="1">
      <c r="B267" s="150"/>
      <c r="D267" s="145" t="s">
        <v>139</v>
      </c>
      <c r="F267" s="152" t="s">
        <v>382</v>
      </c>
      <c r="H267" s="153">
        <v>21</v>
      </c>
      <c r="L267" s="150"/>
      <c r="M267" s="154"/>
      <c r="T267" s="155"/>
      <c r="AT267" s="151" t="s">
        <v>139</v>
      </c>
      <c r="AU267" s="151" t="s">
        <v>81</v>
      </c>
      <c r="AV267" s="13" t="s">
        <v>81</v>
      </c>
      <c r="AW267" s="13" t="s">
        <v>3</v>
      </c>
      <c r="AX267" s="13" t="s">
        <v>79</v>
      </c>
      <c r="AY267" s="151" t="s">
        <v>135</v>
      </c>
    </row>
    <row r="268" spans="2:65" s="1" customFormat="1" ht="33" customHeight="1">
      <c r="B268" s="131"/>
      <c r="C268" s="132" t="s">
        <v>207</v>
      </c>
      <c r="D268" s="132" t="s">
        <v>136</v>
      </c>
      <c r="E268" s="133" t="s">
        <v>229</v>
      </c>
      <c r="F268" s="134" t="s">
        <v>230</v>
      </c>
      <c r="G268" s="135" t="s">
        <v>103</v>
      </c>
      <c r="H268" s="136">
        <v>135.238</v>
      </c>
      <c r="I268" s="137">
        <v>0</v>
      </c>
      <c r="J268" s="137">
        <f>ROUND(I268*H268,2)</f>
        <v>0</v>
      </c>
      <c r="K268" s="134" t="s">
        <v>137</v>
      </c>
      <c r="L268" s="29"/>
      <c r="M268" s="138" t="s">
        <v>1</v>
      </c>
      <c r="N268" s="139" t="s">
        <v>37</v>
      </c>
      <c r="O268" s="140">
        <v>3.3000000000000002E-2</v>
      </c>
      <c r="P268" s="140">
        <f>O268*H268</f>
        <v>4.4628540000000001</v>
      </c>
      <c r="Q268" s="140">
        <v>2.0799999999999999E-4</v>
      </c>
      <c r="R268" s="140">
        <f>Q268*H268</f>
        <v>2.8129504E-2</v>
      </c>
      <c r="S268" s="140">
        <v>0</v>
      </c>
      <c r="T268" s="141">
        <f>S268*H268</f>
        <v>0</v>
      </c>
      <c r="AR268" s="142" t="s">
        <v>138</v>
      </c>
      <c r="AT268" s="142" t="s">
        <v>136</v>
      </c>
      <c r="AU268" s="142" t="s">
        <v>81</v>
      </c>
      <c r="AY268" s="17" t="s">
        <v>135</v>
      </c>
      <c r="BE268" s="143">
        <f>IF(N268="základní",J268,0)</f>
        <v>0</v>
      </c>
      <c r="BF268" s="143">
        <f>IF(N268="snížená",J268,0)</f>
        <v>0</v>
      </c>
      <c r="BG268" s="143">
        <f>IF(N268="zákl. přenesená",J268,0)</f>
        <v>0</v>
      </c>
      <c r="BH268" s="143">
        <f>IF(N268="sníž. přenesená",J268,0)</f>
        <v>0</v>
      </c>
      <c r="BI268" s="143">
        <f>IF(N268="nulová",J268,0)</f>
        <v>0</v>
      </c>
      <c r="BJ268" s="17" t="s">
        <v>79</v>
      </c>
      <c r="BK268" s="143">
        <f>ROUND(I268*H268,2)</f>
        <v>0</v>
      </c>
      <c r="BL268" s="17" t="s">
        <v>138</v>
      </c>
      <c r="BM268" s="142" t="s">
        <v>383</v>
      </c>
    </row>
    <row r="269" spans="2:65" s="13" customFormat="1">
      <c r="B269" s="150"/>
      <c r="D269" s="145" t="s">
        <v>139</v>
      </c>
      <c r="E269" s="151" t="s">
        <v>1</v>
      </c>
      <c r="F269" s="152" t="s">
        <v>240</v>
      </c>
      <c r="H269" s="153">
        <v>135.23750000000001</v>
      </c>
      <c r="L269" s="150"/>
      <c r="M269" s="154"/>
      <c r="T269" s="155"/>
      <c r="AT269" s="151" t="s">
        <v>139</v>
      </c>
      <c r="AU269" s="151" t="s">
        <v>81</v>
      </c>
      <c r="AV269" s="13" t="s">
        <v>81</v>
      </c>
      <c r="AW269" s="13" t="s">
        <v>140</v>
      </c>
      <c r="AX269" s="13" t="s">
        <v>72</v>
      </c>
      <c r="AY269" s="151" t="s">
        <v>135</v>
      </c>
    </row>
    <row r="270" spans="2:65" s="15" customFormat="1">
      <c r="B270" s="162"/>
      <c r="D270" s="145" t="s">
        <v>139</v>
      </c>
      <c r="E270" s="163" t="s">
        <v>1</v>
      </c>
      <c r="F270" s="164" t="s">
        <v>143</v>
      </c>
      <c r="H270" s="165">
        <v>135.23750000000001</v>
      </c>
      <c r="L270" s="162"/>
      <c r="M270" s="166"/>
      <c r="T270" s="167"/>
      <c r="AT270" s="163" t="s">
        <v>139</v>
      </c>
      <c r="AU270" s="163" t="s">
        <v>81</v>
      </c>
      <c r="AV270" s="15" t="s">
        <v>138</v>
      </c>
      <c r="AW270" s="15" t="s">
        <v>140</v>
      </c>
      <c r="AX270" s="15" t="s">
        <v>79</v>
      </c>
      <c r="AY270" s="163" t="s">
        <v>135</v>
      </c>
    </row>
    <row r="271" spans="2:65" s="1" customFormat="1" ht="37.9" customHeight="1">
      <c r="B271" s="131"/>
      <c r="C271" s="132" t="s">
        <v>208</v>
      </c>
      <c r="D271" s="132" t="s">
        <v>136</v>
      </c>
      <c r="E271" s="133" t="s">
        <v>231</v>
      </c>
      <c r="F271" s="134" t="s">
        <v>232</v>
      </c>
      <c r="G271" s="135" t="s">
        <v>103</v>
      </c>
      <c r="H271" s="136">
        <v>135.238</v>
      </c>
      <c r="I271" s="137">
        <v>0</v>
      </c>
      <c r="J271" s="137">
        <f>ROUND(I271*H271,2)</f>
        <v>0</v>
      </c>
      <c r="K271" s="134" t="s">
        <v>137</v>
      </c>
      <c r="L271" s="29"/>
      <c r="M271" s="138" t="s">
        <v>1</v>
      </c>
      <c r="N271" s="139" t="s">
        <v>37</v>
      </c>
      <c r="O271" s="140">
        <v>0.104</v>
      </c>
      <c r="P271" s="140">
        <f>O271*H271</f>
        <v>14.064751999999999</v>
      </c>
      <c r="Q271" s="140">
        <v>2.8499999999999999E-4</v>
      </c>
      <c r="R271" s="140">
        <f>Q271*H271</f>
        <v>3.854283E-2</v>
      </c>
      <c r="S271" s="140">
        <v>0</v>
      </c>
      <c r="T271" s="141">
        <f>S271*H271</f>
        <v>0</v>
      </c>
      <c r="AR271" s="142" t="s">
        <v>138</v>
      </c>
      <c r="AT271" s="142" t="s">
        <v>136</v>
      </c>
      <c r="AU271" s="142" t="s">
        <v>81</v>
      </c>
      <c r="AY271" s="17" t="s">
        <v>135</v>
      </c>
      <c r="BE271" s="143">
        <f>IF(N271="základní",J271,0)</f>
        <v>0</v>
      </c>
      <c r="BF271" s="143">
        <f>IF(N271="snížená",J271,0)</f>
        <v>0</v>
      </c>
      <c r="BG271" s="143">
        <f>IF(N271="zákl. přenesená",J271,0)</f>
        <v>0</v>
      </c>
      <c r="BH271" s="143">
        <f>IF(N271="sníž. přenesená",J271,0)</f>
        <v>0</v>
      </c>
      <c r="BI271" s="143">
        <f>IF(N271="nulová",J271,0)</f>
        <v>0</v>
      </c>
      <c r="BJ271" s="17" t="s">
        <v>79</v>
      </c>
      <c r="BK271" s="143">
        <f>ROUND(I271*H271,2)</f>
        <v>0</v>
      </c>
      <c r="BL271" s="17" t="s">
        <v>138</v>
      </c>
      <c r="BM271" s="142" t="s">
        <v>384</v>
      </c>
    </row>
    <row r="272" spans="2:65" s="13" customFormat="1">
      <c r="B272" s="150"/>
      <c r="D272" s="145" t="s">
        <v>139</v>
      </c>
      <c r="E272" s="151" t="s">
        <v>1</v>
      </c>
      <c r="F272" s="152" t="s">
        <v>240</v>
      </c>
      <c r="H272" s="153">
        <v>135.23750000000001</v>
      </c>
      <c r="L272" s="150"/>
      <c r="M272" s="154"/>
      <c r="T272" s="155"/>
      <c r="AT272" s="151" t="s">
        <v>139</v>
      </c>
      <c r="AU272" s="151" t="s">
        <v>81</v>
      </c>
      <c r="AV272" s="13" t="s">
        <v>81</v>
      </c>
      <c r="AW272" s="13" t="s">
        <v>140</v>
      </c>
      <c r="AX272" s="13" t="s">
        <v>72</v>
      </c>
      <c r="AY272" s="151" t="s">
        <v>135</v>
      </c>
    </row>
    <row r="273" spans="2:65" s="15" customFormat="1">
      <c r="B273" s="162"/>
      <c r="D273" s="145" t="s">
        <v>139</v>
      </c>
      <c r="E273" s="163" t="s">
        <v>1</v>
      </c>
      <c r="F273" s="164" t="s">
        <v>143</v>
      </c>
      <c r="H273" s="165">
        <v>135.23750000000001</v>
      </c>
      <c r="L273" s="162"/>
      <c r="M273" s="166"/>
      <c r="T273" s="167"/>
      <c r="AT273" s="163" t="s">
        <v>139</v>
      </c>
      <c r="AU273" s="163" t="s">
        <v>81</v>
      </c>
      <c r="AV273" s="15" t="s">
        <v>138</v>
      </c>
      <c r="AW273" s="15" t="s">
        <v>140</v>
      </c>
      <c r="AX273" s="15" t="s">
        <v>79</v>
      </c>
      <c r="AY273" s="163" t="s">
        <v>135</v>
      </c>
    </row>
    <row r="274" spans="2:65" s="11" customFormat="1" ht="25.9" customHeight="1">
      <c r="B274" s="122"/>
      <c r="D274" s="123" t="s">
        <v>71</v>
      </c>
      <c r="E274" s="124" t="s">
        <v>233</v>
      </c>
      <c r="F274" s="124" t="s">
        <v>234</v>
      </c>
      <c r="J274" s="125">
        <f>BK274</f>
        <v>0</v>
      </c>
      <c r="L274" s="122"/>
      <c r="M274" s="126"/>
      <c r="P274" s="127">
        <f>P275</f>
        <v>16</v>
      </c>
      <c r="R274" s="127">
        <f>R275</f>
        <v>0</v>
      </c>
      <c r="T274" s="128">
        <f>T275</f>
        <v>0</v>
      </c>
      <c r="AR274" s="123" t="s">
        <v>138</v>
      </c>
      <c r="AT274" s="129" t="s">
        <v>71</v>
      </c>
      <c r="AU274" s="129" t="s">
        <v>72</v>
      </c>
      <c r="AY274" s="123" t="s">
        <v>135</v>
      </c>
      <c r="BK274" s="130">
        <f>BK275</f>
        <v>0</v>
      </c>
    </row>
    <row r="275" spans="2:65" s="1" customFormat="1" ht="24.2" customHeight="1">
      <c r="B275" s="131"/>
      <c r="C275" s="132" t="s">
        <v>209</v>
      </c>
      <c r="D275" s="132" t="s">
        <v>136</v>
      </c>
      <c r="E275" s="133" t="s">
        <v>385</v>
      </c>
      <c r="F275" s="134" t="s">
        <v>386</v>
      </c>
      <c r="G275" s="135" t="s">
        <v>235</v>
      </c>
      <c r="H275" s="136">
        <v>16</v>
      </c>
      <c r="I275" s="137">
        <v>0</v>
      </c>
      <c r="J275" s="137">
        <f>ROUND(I275*H275,2)</f>
        <v>0</v>
      </c>
      <c r="K275" s="134" t="s">
        <v>137</v>
      </c>
      <c r="L275" s="29"/>
      <c r="M275" s="179" t="s">
        <v>1</v>
      </c>
      <c r="N275" s="180" t="s">
        <v>37</v>
      </c>
      <c r="O275" s="181">
        <v>1</v>
      </c>
      <c r="P275" s="181">
        <f>O275*H275</f>
        <v>16</v>
      </c>
      <c r="Q275" s="181">
        <v>0</v>
      </c>
      <c r="R275" s="181">
        <f>Q275*H275</f>
        <v>0</v>
      </c>
      <c r="S275" s="181">
        <v>0</v>
      </c>
      <c r="T275" s="182">
        <f>S275*H275</f>
        <v>0</v>
      </c>
      <c r="AR275" s="142" t="s">
        <v>236</v>
      </c>
      <c r="AT275" s="142" t="s">
        <v>136</v>
      </c>
      <c r="AU275" s="142" t="s">
        <v>79</v>
      </c>
      <c r="AY275" s="17" t="s">
        <v>135</v>
      </c>
      <c r="BE275" s="143">
        <f>IF(N275="základní",J275,0)</f>
        <v>0</v>
      </c>
      <c r="BF275" s="143">
        <f>IF(N275="snížená",J275,0)</f>
        <v>0</v>
      </c>
      <c r="BG275" s="143">
        <f>IF(N275="zákl. přenesená",J275,0)</f>
        <v>0</v>
      </c>
      <c r="BH275" s="143">
        <f>IF(N275="sníž. přenesená",J275,0)</f>
        <v>0</v>
      </c>
      <c r="BI275" s="143">
        <f>IF(N275="nulová",J275,0)</f>
        <v>0</v>
      </c>
      <c r="BJ275" s="17" t="s">
        <v>79</v>
      </c>
      <c r="BK275" s="143">
        <f>ROUND(I275*H275,2)</f>
        <v>0</v>
      </c>
      <c r="BL275" s="17" t="s">
        <v>236</v>
      </c>
      <c r="BM275" s="142" t="s">
        <v>387</v>
      </c>
    </row>
    <row r="276" spans="2:65" s="1" customFormat="1" ht="6.95" customHeight="1">
      <c r="B276" s="41"/>
      <c r="C276" s="42"/>
      <c r="D276" s="42"/>
      <c r="E276" s="42"/>
      <c r="F276" s="42"/>
      <c r="G276" s="42"/>
      <c r="H276" s="42"/>
      <c r="I276" s="42"/>
      <c r="J276" s="42"/>
      <c r="K276" s="42"/>
      <c r="L276" s="29"/>
    </row>
  </sheetData>
  <autoFilter ref="C129:K275" xr:uid="{00000000-0009-0000-0000-000003000000}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53"/>
  <sheetViews>
    <sheetView showGridLines="0" topLeftCell="A231" workbookViewId="0">
      <selection activeCell="I253" sqref="I25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1" t="s">
        <v>5</v>
      </c>
      <c r="M2" s="192"/>
      <c r="N2" s="192"/>
      <c r="O2" s="192"/>
      <c r="P2" s="192"/>
      <c r="Q2" s="192"/>
      <c r="R2" s="192"/>
      <c r="S2" s="192"/>
      <c r="T2" s="192"/>
      <c r="U2" s="192"/>
      <c r="V2" s="192"/>
      <c r="AT2" s="17" t="s">
        <v>89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hidden="1" customHeight="1">
      <c r="B4" s="20"/>
      <c r="D4" s="21" t="s">
        <v>105</v>
      </c>
      <c r="L4" s="20"/>
      <c r="M4" s="91" t="s">
        <v>10</v>
      </c>
      <c r="AT4" s="17" t="s">
        <v>3</v>
      </c>
    </row>
    <row r="5" spans="2:46" ht="6.95" hidden="1" customHeight="1">
      <c r="B5" s="20"/>
      <c r="L5" s="20"/>
    </row>
    <row r="6" spans="2:46" ht="12" hidden="1" customHeight="1">
      <c r="B6" s="20"/>
      <c r="D6" s="26" t="s">
        <v>14</v>
      </c>
      <c r="L6" s="20"/>
    </row>
    <row r="7" spans="2:46" ht="16.5" hidden="1" customHeight="1">
      <c r="B7" s="20"/>
      <c r="E7" s="230" t="str">
        <f>'Rekapitulace stavby'!K6</f>
        <v>Zpřístupnění objektu UJEP FSE Moskevská ul. Ústí nad Labem - REKONSTRUKCE VÝTAHU</v>
      </c>
      <c r="F7" s="231"/>
      <c r="G7" s="231"/>
      <c r="H7" s="231"/>
      <c r="L7" s="20"/>
    </row>
    <row r="8" spans="2:46" ht="12" hidden="1" customHeight="1">
      <c r="B8" s="20"/>
      <c r="D8" s="26" t="s">
        <v>106</v>
      </c>
      <c r="L8" s="20"/>
    </row>
    <row r="9" spans="2:46" s="1" customFormat="1" ht="16.5" hidden="1" customHeight="1">
      <c r="B9" s="29"/>
      <c r="E9" s="230" t="s">
        <v>107</v>
      </c>
      <c r="F9" s="229"/>
      <c r="G9" s="229"/>
      <c r="H9" s="229"/>
      <c r="L9" s="29"/>
    </row>
    <row r="10" spans="2:46" s="1" customFormat="1" ht="12" hidden="1" customHeight="1">
      <c r="B10" s="29"/>
      <c r="D10" s="26" t="s">
        <v>108</v>
      </c>
      <c r="L10" s="29"/>
    </row>
    <row r="11" spans="2:46" s="1" customFormat="1" ht="16.5" hidden="1" customHeight="1">
      <c r="B11" s="29"/>
      <c r="E11" s="220" t="s">
        <v>388</v>
      </c>
      <c r="F11" s="229"/>
      <c r="G11" s="229"/>
      <c r="H11" s="229"/>
      <c r="L11" s="29"/>
    </row>
    <row r="12" spans="2:46" s="1" customFormat="1" hidden="1">
      <c r="B12" s="29"/>
      <c r="L12" s="29"/>
    </row>
    <row r="13" spans="2:46" s="1" customFormat="1" ht="12" hidden="1" customHeight="1">
      <c r="B13" s="29"/>
      <c r="D13" s="26" t="s">
        <v>16</v>
      </c>
      <c r="F13" s="24" t="s">
        <v>1</v>
      </c>
      <c r="I13" s="26" t="s">
        <v>17</v>
      </c>
      <c r="J13" s="24" t="s">
        <v>1</v>
      </c>
      <c r="L13" s="29"/>
    </row>
    <row r="14" spans="2:46" s="1" customFormat="1" ht="12" hidden="1" customHeight="1">
      <c r="B14" s="29"/>
      <c r="D14" s="26" t="s">
        <v>18</v>
      </c>
      <c r="F14" s="24" t="s">
        <v>19</v>
      </c>
      <c r="I14" s="26" t="s">
        <v>20</v>
      </c>
      <c r="J14" s="49" t="str">
        <f>'Rekapitulace stavby'!AN8</f>
        <v>9. 1. 2025</v>
      </c>
      <c r="L14" s="29"/>
    </row>
    <row r="15" spans="2:46" s="1" customFormat="1" ht="10.9" hidden="1" customHeight="1">
      <c r="B15" s="29"/>
      <c r="L15" s="29"/>
    </row>
    <row r="16" spans="2:46" s="1" customFormat="1" ht="12" hidden="1" customHeight="1">
      <c r="B16" s="29"/>
      <c r="D16" s="26" t="s">
        <v>22</v>
      </c>
      <c r="I16" s="26" t="s">
        <v>23</v>
      </c>
      <c r="J16" s="24" t="s">
        <v>1</v>
      </c>
      <c r="L16" s="29"/>
    </row>
    <row r="17" spans="2:12" s="1" customFormat="1" ht="18" hidden="1" customHeight="1">
      <c r="B17" s="29"/>
      <c r="E17" s="24" t="s">
        <v>24</v>
      </c>
      <c r="I17" s="26" t="s">
        <v>25</v>
      </c>
      <c r="J17" s="24" t="s">
        <v>1</v>
      </c>
      <c r="L17" s="29"/>
    </row>
    <row r="18" spans="2:12" s="1" customFormat="1" ht="6.95" hidden="1" customHeight="1">
      <c r="B18" s="29"/>
      <c r="L18" s="29"/>
    </row>
    <row r="19" spans="2:12" s="1" customFormat="1" ht="12" hidden="1" customHeight="1">
      <c r="B19" s="29"/>
      <c r="D19" s="26" t="s">
        <v>26</v>
      </c>
      <c r="I19" s="26" t="s">
        <v>23</v>
      </c>
      <c r="J19" s="24" t="str">
        <f>'Rekapitulace stavby'!AN13</f>
        <v/>
      </c>
      <c r="L19" s="29"/>
    </row>
    <row r="20" spans="2:12" s="1" customFormat="1" ht="18" hidden="1" customHeight="1">
      <c r="B20" s="29"/>
      <c r="E20" s="200" t="str">
        <f>'Rekapitulace stavby'!E14</f>
        <v xml:space="preserve"> </v>
      </c>
      <c r="F20" s="200"/>
      <c r="G20" s="200"/>
      <c r="H20" s="200"/>
      <c r="I20" s="26" t="s">
        <v>25</v>
      </c>
      <c r="J20" s="24" t="str">
        <f>'Rekapitulace stavby'!AN14</f>
        <v/>
      </c>
      <c r="L20" s="29"/>
    </row>
    <row r="21" spans="2:12" s="1" customFormat="1" ht="6.95" hidden="1" customHeight="1">
      <c r="B21" s="29"/>
      <c r="L21" s="29"/>
    </row>
    <row r="22" spans="2:12" s="1" customFormat="1" ht="12" hidden="1" customHeight="1">
      <c r="B22" s="29"/>
      <c r="D22" s="26" t="s">
        <v>28</v>
      </c>
      <c r="I22" s="26" t="s">
        <v>23</v>
      </c>
      <c r="J22" s="24" t="s">
        <v>1</v>
      </c>
      <c r="L22" s="29"/>
    </row>
    <row r="23" spans="2:12" s="1" customFormat="1" ht="18" hidden="1" customHeight="1">
      <c r="B23" s="29"/>
      <c r="E23" s="24" t="s">
        <v>29</v>
      </c>
      <c r="I23" s="26" t="s">
        <v>25</v>
      </c>
      <c r="J23" s="24" t="s">
        <v>1</v>
      </c>
      <c r="L23" s="29"/>
    </row>
    <row r="24" spans="2:12" s="1" customFormat="1" ht="6.95" hidden="1" customHeight="1">
      <c r="B24" s="29"/>
      <c r="L24" s="29"/>
    </row>
    <row r="25" spans="2:12" s="1" customFormat="1" ht="12" hidden="1" customHeight="1">
      <c r="B25" s="29"/>
      <c r="D25" s="26" t="s">
        <v>30</v>
      </c>
      <c r="I25" s="26" t="s">
        <v>23</v>
      </c>
      <c r="J25" s="24" t="s">
        <v>1</v>
      </c>
      <c r="L25" s="29"/>
    </row>
    <row r="26" spans="2:12" s="1" customFormat="1" ht="18" hidden="1" customHeight="1">
      <c r="B26" s="29"/>
      <c r="E26" s="24" t="s">
        <v>29</v>
      </c>
      <c r="I26" s="26" t="s">
        <v>25</v>
      </c>
      <c r="J26" s="24" t="s">
        <v>1</v>
      </c>
      <c r="L26" s="29"/>
    </row>
    <row r="27" spans="2:12" s="1" customFormat="1" ht="6.95" hidden="1" customHeight="1">
      <c r="B27" s="29"/>
      <c r="L27" s="29"/>
    </row>
    <row r="28" spans="2:12" s="1" customFormat="1" ht="12" hidden="1" customHeight="1">
      <c r="B28" s="29"/>
      <c r="D28" s="26" t="s">
        <v>31</v>
      </c>
      <c r="L28" s="29"/>
    </row>
    <row r="29" spans="2:12" s="7" customFormat="1" ht="16.5" hidden="1" customHeight="1">
      <c r="B29" s="92"/>
      <c r="E29" s="202" t="s">
        <v>1</v>
      </c>
      <c r="F29" s="202"/>
      <c r="G29" s="202"/>
      <c r="H29" s="202"/>
      <c r="L29" s="92"/>
    </row>
    <row r="30" spans="2:12" s="1" customFormat="1" ht="6.95" hidden="1" customHeight="1">
      <c r="B30" s="29"/>
      <c r="L30" s="29"/>
    </row>
    <row r="31" spans="2:12" s="1" customFormat="1" ht="6.95" hidden="1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25.35" hidden="1" customHeight="1">
      <c r="B32" s="29"/>
      <c r="D32" s="93" t="s">
        <v>32</v>
      </c>
      <c r="J32" s="63">
        <f>ROUND(J133, 2)</f>
        <v>0</v>
      </c>
      <c r="L32" s="29"/>
    </row>
    <row r="33" spans="2:12" s="1" customFormat="1" ht="6.95" hidden="1" customHeight="1">
      <c r="B33" s="29"/>
      <c r="D33" s="50"/>
      <c r="E33" s="50"/>
      <c r="F33" s="50"/>
      <c r="G33" s="50"/>
      <c r="H33" s="50"/>
      <c r="I33" s="50"/>
      <c r="J33" s="50"/>
      <c r="K33" s="50"/>
      <c r="L33" s="29"/>
    </row>
    <row r="34" spans="2:12" s="1" customFormat="1" ht="14.45" hidden="1" customHeight="1">
      <c r="B34" s="29"/>
      <c r="F34" s="32" t="s">
        <v>34</v>
      </c>
      <c r="I34" s="32" t="s">
        <v>33</v>
      </c>
      <c r="J34" s="32" t="s">
        <v>35</v>
      </c>
      <c r="L34" s="29"/>
    </row>
    <row r="35" spans="2:12" s="1" customFormat="1" ht="14.45" hidden="1" customHeight="1">
      <c r="B35" s="29"/>
      <c r="D35" s="52" t="s">
        <v>36</v>
      </c>
      <c r="E35" s="26" t="s">
        <v>37</v>
      </c>
      <c r="F35" s="83">
        <f>ROUND((SUM(BE133:BE252)),  2)</f>
        <v>0</v>
      </c>
      <c r="I35" s="94">
        <v>0.21</v>
      </c>
      <c r="J35" s="83">
        <f>ROUND(((SUM(BE133:BE252))*I35),  2)</f>
        <v>0</v>
      </c>
      <c r="L35" s="29"/>
    </row>
    <row r="36" spans="2:12" s="1" customFormat="1" ht="14.45" hidden="1" customHeight="1">
      <c r="B36" s="29"/>
      <c r="E36" s="26" t="s">
        <v>38</v>
      </c>
      <c r="F36" s="83">
        <f>ROUND((SUM(BF133:BF252)),  2)</f>
        <v>0</v>
      </c>
      <c r="I36" s="94">
        <v>0.12</v>
      </c>
      <c r="J36" s="83">
        <f>ROUND(((SUM(BF133:BF252))*I36),  2)</f>
        <v>0</v>
      </c>
      <c r="L36" s="29"/>
    </row>
    <row r="37" spans="2:12" s="1" customFormat="1" ht="14.45" hidden="1" customHeight="1">
      <c r="B37" s="29"/>
      <c r="E37" s="26" t="s">
        <v>39</v>
      </c>
      <c r="F37" s="83">
        <f>ROUND((SUM(BG133:BG252)),  2)</f>
        <v>0</v>
      </c>
      <c r="I37" s="94">
        <v>0.21</v>
      </c>
      <c r="J37" s="83">
        <f>0</f>
        <v>0</v>
      </c>
      <c r="L37" s="29"/>
    </row>
    <row r="38" spans="2:12" s="1" customFormat="1" ht="14.45" hidden="1" customHeight="1">
      <c r="B38" s="29"/>
      <c r="E38" s="26" t="s">
        <v>40</v>
      </c>
      <c r="F38" s="83">
        <f>ROUND((SUM(BH133:BH252)),  2)</f>
        <v>0</v>
      </c>
      <c r="I38" s="94">
        <v>0.12</v>
      </c>
      <c r="J38" s="83">
        <f>0</f>
        <v>0</v>
      </c>
      <c r="L38" s="29"/>
    </row>
    <row r="39" spans="2:12" s="1" customFormat="1" ht="14.45" hidden="1" customHeight="1">
      <c r="B39" s="29"/>
      <c r="E39" s="26" t="s">
        <v>41</v>
      </c>
      <c r="F39" s="83">
        <f>ROUND((SUM(BI133:BI252)),  2)</f>
        <v>0</v>
      </c>
      <c r="I39" s="94">
        <v>0</v>
      </c>
      <c r="J39" s="83">
        <f>0</f>
        <v>0</v>
      </c>
      <c r="L39" s="29"/>
    </row>
    <row r="40" spans="2:12" s="1" customFormat="1" ht="6.95" hidden="1" customHeight="1">
      <c r="B40" s="29"/>
      <c r="L40" s="29"/>
    </row>
    <row r="41" spans="2:12" s="1" customFormat="1" ht="25.35" hidden="1" customHeight="1">
      <c r="B41" s="29"/>
      <c r="C41" s="95"/>
      <c r="D41" s="96" t="s">
        <v>42</v>
      </c>
      <c r="E41" s="54"/>
      <c r="F41" s="54"/>
      <c r="G41" s="97" t="s">
        <v>43</v>
      </c>
      <c r="H41" s="98" t="s">
        <v>44</v>
      </c>
      <c r="I41" s="54"/>
      <c r="J41" s="99">
        <f>SUM(J32:J39)</f>
        <v>0</v>
      </c>
      <c r="K41" s="100"/>
      <c r="L41" s="29"/>
    </row>
    <row r="42" spans="2:12" s="1" customFormat="1" ht="14.45" hidden="1" customHeight="1">
      <c r="B42" s="29"/>
      <c r="L42" s="29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29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9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2.75" hidden="1">
      <c r="B61" s="29"/>
      <c r="D61" s="40" t="s">
        <v>47</v>
      </c>
      <c r="E61" s="31"/>
      <c r="F61" s="101" t="s">
        <v>48</v>
      </c>
      <c r="G61" s="40" t="s">
        <v>47</v>
      </c>
      <c r="H61" s="31"/>
      <c r="I61" s="31"/>
      <c r="J61" s="102" t="s">
        <v>48</v>
      </c>
      <c r="K61" s="31"/>
      <c r="L61" s="29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2.75" hidden="1">
      <c r="B65" s="29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9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2.75" hidden="1">
      <c r="B76" s="29"/>
      <c r="D76" s="40" t="s">
        <v>47</v>
      </c>
      <c r="E76" s="31"/>
      <c r="F76" s="101" t="s">
        <v>48</v>
      </c>
      <c r="G76" s="40" t="s">
        <v>47</v>
      </c>
      <c r="H76" s="31"/>
      <c r="I76" s="31"/>
      <c r="J76" s="102" t="s">
        <v>48</v>
      </c>
      <c r="K76" s="31"/>
      <c r="L76" s="29"/>
    </row>
    <row r="77" spans="2:12" s="1" customFormat="1" ht="14.45" hidden="1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78" spans="2:12" hidden="1"/>
    <row r="79" spans="2:12" hidden="1"/>
    <row r="80" spans="2:12" hidden="1"/>
    <row r="81" spans="2:12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12" s="1" customFormat="1" ht="24.95" customHeight="1">
      <c r="B82" s="29"/>
      <c r="C82" s="21" t="s">
        <v>109</v>
      </c>
      <c r="L82" s="29"/>
    </row>
    <row r="83" spans="2:12" s="1" customFormat="1" ht="6.95" customHeight="1">
      <c r="B83" s="29"/>
      <c r="L83" s="29"/>
    </row>
    <row r="84" spans="2:12" s="1" customFormat="1" ht="12" customHeight="1">
      <c r="B84" s="29"/>
      <c r="C84" s="26" t="s">
        <v>14</v>
      </c>
      <c r="L84" s="29"/>
    </row>
    <row r="85" spans="2:12" s="1" customFormat="1" ht="21.6" customHeight="1">
      <c r="B85" s="29"/>
      <c r="E85" s="230" t="str">
        <f>E7</f>
        <v>Zpřístupnění objektu UJEP FSE Moskevská ul. Ústí nad Labem - REKONSTRUKCE VÝTAHU</v>
      </c>
      <c r="F85" s="231"/>
      <c r="G85" s="231"/>
      <c r="H85" s="231"/>
      <c r="L85" s="29"/>
    </row>
    <row r="86" spans="2:12" ht="12" customHeight="1">
      <c r="B86" s="20"/>
      <c r="C86" s="26" t="s">
        <v>106</v>
      </c>
      <c r="L86" s="20"/>
    </row>
    <row r="87" spans="2:12" s="1" customFormat="1" ht="16.5" customHeight="1">
      <c r="B87" s="29"/>
      <c r="E87" s="230" t="s">
        <v>107</v>
      </c>
      <c r="F87" s="229"/>
      <c r="G87" s="229"/>
      <c r="H87" s="229"/>
      <c r="L87" s="29"/>
    </row>
    <row r="88" spans="2:12" s="1" customFormat="1" ht="12" customHeight="1">
      <c r="B88" s="29"/>
      <c r="C88" s="26" t="s">
        <v>108</v>
      </c>
      <c r="L88" s="29"/>
    </row>
    <row r="89" spans="2:12" s="1" customFormat="1" ht="16.5" customHeight="1">
      <c r="B89" s="29"/>
      <c r="E89" s="220" t="str">
        <f>E11</f>
        <v>SO-04 - Nový osobní výtah</v>
      </c>
      <c r="F89" s="229"/>
      <c r="G89" s="229"/>
      <c r="H89" s="229"/>
      <c r="L89" s="29"/>
    </row>
    <row r="90" spans="2:12" s="1" customFormat="1" ht="6.95" customHeight="1">
      <c r="B90" s="29"/>
      <c r="L90" s="29"/>
    </row>
    <row r="91" spans="2:12" s="1" customFormat="1" ht="12" customHeight="1">
      <c r="B91" s="29"/>
      <c r="C91" s="26" t="s">
        <v>18</v>
      </c>
      <c r="F91" s="24" t="str">
        <f>F14</f>
        <v>Moskevská Ústí nad Labem</v>
      </c>
      <c r="I91" s="26" t="s">
        <v>20</v>
      </c>
      <c r="J91" s="49" t="str">
        <f>IF(J14="","",J14)</f>
        <v>9. 1. 2025</v>
      </c>
      <c r="L91" s="29"/>
    </row>
    <row r="92" spans="2:12" s="1" customFormat="1" ht="6.95" customHeight="1">
      <c r="B92" s="29"/>
      <c r="L92" s="29"/>
    </row>
    <row r="93" spans="2:12" s="1" customFormat="1" ht="15.2" customHeight="1">
      <c r="B93" s="29"/>
      <c r="C93" s="26" t="s">
        <v>22</v>
      </c>
      <c r="F93" s="24" t="str">
        <f>E17</f>
        <v>Univerzita J.E.Purkyně, Ústí nad Labem</v>
      </c>
      <c r="I93" s="26" t="s">
        <v>28</v>
      </c>
      <c r="J93" s="27" t="str">
        <f>E23</f>
        <v>Correct BC s.r.o.,</v>
      </c>
      <c r="L93" s="29"/>
    </row>
    <row r="94" spans="2:12" s="1" customFormat="1" ht="15.2" customHeight="1">
      <c r="B94" s="29"/>
      <c r="C94" s="26" t="s">
        <v>26</v>
      </c>
      <c r="F94" s="24" t="str">
        <f>IF(E20="","",E20)</f>
        <v xml:space="preserve"> </v>
      </c>
      <c r="I94" s="26" t="s">
        <v>30</v>
      </c>
      <c r="J94" s="27" t="str">
        <f>E26</f>
        <v>Correct BC s.r.o.,</v>
      </c>
      <c r="L94" s="29"/>
    </row>
    <row r="95" spans="2:12" s="1" customFormat="1" ht="10.35" customHeight="1">
      <c r="B95" s="29"/>
      <c r="L95" s="29"/>
    </row>
    <row r="96" spans="2:12" s="1" customFormat="1" ht="29.25" customHeight="1">
      <c r="B96" s="29"/>
      <c r="C96" s="103" t="s">
        <v>110</v>
      </c>
      <c r="D96" s="95"/>
      <c r="E96" s="95"/>
      <c r="F96" s="95"/>
      <c r="G96" s="95"/>
      <c r="H96" s="95"/>
      <c r="I96" s="95"/>
      <c r="J96" s="104" t="s">
        <v>111</v>
      </c>
      <c r="K96" s="95"/>
      <c r="L96" s="29"/>
    </row>
    <row r="97" spans="2:47" s="1" customFormat="1" ht="10.35" customHeight="1">
      <c r="B97" s="29"/>
      <c r="L97" s="29"/>
    </row>
    <row r="98" spans="2:47" s="1" customFormat="1" ht="22.9" customHeight="1">
      <c r="B98" s="29"/>
      <c r="C98" s="105" t="s">
        <v>112</v>
      </c>
      <c r="J98" s="63">
        <f>J133</f>
        <v>0</v>
      </c>
      <c r="L98" s="29"/>
      <c r="AU98" s="17" t="s">
        <v>113</v>
      </c>
    </row>
    <row r="99" spans="2:47" s="8" customFormat="1" ht="24.95" customHeight="1">
      <c r="B99" s="106"/>
      <c r="D99" s="107" t="s">
        <v>257</v>
      </c>
      <c r="E99" s="108"/>
      <c r="F99" s="108"/>
      <c r="G99" s="108"/>
      <c r="H99" s="108"/>
      <c r="I99" s="108"/>
      <c r="J99" s="109">
        <f>J134</f>
        <v>0</v>
      </c>
      <c r="L99" s="106"/>
    </row>
    <row r="100" spans="2:47" s="9" customFormat="1" ht="19.899999999999999" customHeight="1">
      <c r="B100" s="110"/>
      <c r="D100" s="111" t="s">
        <v>258</v>
      </c>
      <c r="E100" s="112"/>
      <c r="F100" s="112"/>
      <c r="G100" s="112"/>
      <c r="H100" s="112"/>
      <c r="I100" s="112"/>
      <c r="J100" s="113">
        <f>J135</f>
        <v>0</v>
      </c>
      <c r="L100" s="110"/>
    </row>
    <row r="101" spans="2:47" s="9" customFormat="1" ht="19.899999999999999" customHeight="1">
      <c r="B101" s="110"/>
      <c r="D101" s="111" t="s">
        <v>389</v>
      </c>
      <c r="E101" s="112"/>
      <c r="F101" s="112"/>
      <c r="G101" s="112"/>
      <c r="H101" s="112"/>
      <c r="I101" s="112"/>
      <c r="J101" s="113">
        <f>J144</f>
        <v>0</v>
      </c>
      <c r="L101" s="110"/>
    </row>
    <row r="102" spans="2:47" s="9" customFormat="1" ht="19.899999999999999" customHeight="1">
      <c r="B102" s="110"/>
      <c r="D102" s="111" t="s">
        <v>114</v>
      </c>
      <c r="E102" s="112"/>
      <c r="F102" s="112"/>
      <c r="G102" s="112"/>
      <c r="H102" s="112"/>
      <c r="I102" s="112"/>
      <c r="J102" s="113">
        <f>J172</f>
        <v>0</v>
      </c>
      <c r="L102" s="110"/>
    </row>
    <row r="103" spans="2:47" s="9" customFormat="1" ht="19.899999999999999" customHeight="1">
      <c r="B103" s="110"/>
      <c r="D103" s="111" t="s">
        <v>115</v>
      </c>
      <c r="E103" s="112"/>
      <c r="F103" s="112"/>
      <c r="G103" s="112"/>
      <c r="H103" s="112"/>
      <c r="I103" s="112"/>
      <c r="J103" s="113">
        <f>J191</f>
        <v>0</v>
      </c>
      <c r="L103" s="110"/>
    </row>
    <row r="104" spans="2:47" s="9" customFormat="1" ht="19.899999999999999" customHeight="1">
      <c r="B104" s="110"/>
      <c r="D104" s="111" t="s">
        <v>116</v>
      </c>
      <c r="E104" s="112"/>
      <c r="F104" s="112"/>
      <c r="G104" s="112"/>
      <c r="H104" s="112"/>
      <c r="I104" s="112"/>
      <c r="J104" s="113">
        <f>J199</f>
        <v>0</v>
      </c>
      <c r="L104" s="110"/>
    </row>
    <row r="105" spans="2:47" s="8" customFormat="1" ht="24.95" customHeight="1">
      <c r="B105" s="106"/>
      <c r="D105" s="107" t="s">
        <v>117</v>
      </c>
      <c r="E105" s="108"/>
      <c r="F105" s="108"/>
      <c r="G105" s="108"/>
      <c r="H105" s="108"/>
      <c r="I105" s="108"/>
      <c r="J105" s="109">
        <f>J202</f>
        <v>0</v>
      </c>
      <c r="L105" s="106"/>
    </row>
    <row r="106" spans="2:47" s="9" customFormat="1" ht="19.899999999999999" customHeight="1">
      <c r="B106" s="110"/>
      <c r="D106" s="111" t="s">
        <v>390</v>
      </c>
      <c r="E106" s="112"/>
      <c r="F106" s="112"/>
      <c r="G106" s="112"/>
      <c r="H106" s="112"/>
      <c r="I106" s="112"/>
      <c r="J106" s="113">
        <f>J203</f>
        <v>0</v>
      </c>
      <c r="L106" s="110"/>
    </row>
    <row r="107" spans="2:47" s="9" customFormat="1" ht="19.899999999999999" customHeight="1">
      <c r="B107" s="110"/>
      <c r="D107" s="111" t="s">
        <v>391</v>
      </c>
      <c r="E107" s="112"/>
      <c r="F107" s="112"/>
      <c r="G107" s="112"/>
      <c r="H107" s="112"/>
      <c r="I107" s="112"/>
      <c r="J107" s="113">
        <f>J206</f>
        <v>0</v>
      </c>
      <c r="L107" s="110"/>
    </row>
    <row r="108" spans="2:47" s="9" customFormat="1" ht="19.899999999999999" customHeight="1">
      <c r="B108" s="110"/>
      <c r="D108" s="111" t="s">
        <v>119</v>
      </c>
      <c r="E108" s="112"/>
      <c r="F108" s="112"/>
      <c r="G108" s="112"/>
      <c r="H108" s="112"/>
      <c r="I108" s="112"/>
      <c r="J108" s="113">
        <f>J213</f>
        <v>0</v>
      </c>
      <c r="L108" s="110"/>
    </row>
    <row r="109" spans="2:47" s="8" customFormat="1" ht="24.95" customHeight="1">
      <c r="B109" s="106"/>
      <c r="D109" s="107" t="s">
        <v>392</v>
      </c>
      <c r="E109" s="108"/>
      <c r="F109" s="108"/>
      <c r="G109" s="108"/>
      <c r="H109" s="108"/>
      <c r="I109" s="108"/>
      <c r="J109" s="109">
        <f>J221</f>
        <v>0</v>
      </c>
      <c r="L109" s="106"/>
    </row>
    <row r="110" spans="2:47" s="9" customFormat="1" ht="19.899999999999999" customHeight="1">
      <c r="B110" s="110"/>
      <c r="D110" s="111" t="s">
        <v>393</v>
      </c>
      <c r="E110" s="112"/>
      <c r="F110" s="112"/>
      <c r="G110" s="112"/>
      <c r="H110" s="112"/>
      <c r="I110" s="112"/>
      <c r="J110" s="113">
        <f>J222</f>
        <v>0</v>
      </c>
      <c r="L110" s="110"/>
    </row>
    <row r="111" spans="2:47" s="8" customFormat="1" ht="24.95" customHeight="1">
      <c r="B111" s="106"/>
      <c r="D111" s="107" t="s">
        <v>120</v>
      </c>
      <c r="E111" s="108"/>
      <c r="F111" s="108"/>
      <c r="G111" s="108"/>
      <c r="H111" s="108"/>
      <c r="I111" s="108"/>
      <c r="J111" s="109">
        <f>J248</f>
        <v>0</v>
      </c>
      <c r="L111" s="106"/>
    </row>
    <row r="112" spans="2:47" s="1" customFormat="1" ht="21.75" customHeight="1">
      <c r="B112" s="29"/>
      <c r="L112" s="29"/>
    </row>
    <row r="113" spans="2:12" s="1" customFormat="1" ht="6.95" customHeight="1">
      <c r="B113" s="41"/>
      <c r="C113" s="42"/>
      <c r="D113" s="42"/>
      <c r="E113" s="42"/>
      <c r="F113" s="42"/>
      <c r="G113" s="42"/>
      <c r="H113" s="42"/>
      <c r="I113" s="42"/>
      <c r="J113" s="42"/>
      <c r="K113" s="42"/>
      <c r="L113" s="29"/>
    </row>
    <row r="117" spans="2:12" s="1" customFormat="1" ht="6.95" customHeight="1">
      <c r="B117" s="43"/>
      <c r="C117" s="44"/>
      <c r="D117" s="44"/>
      <c r="E117" s="44"/>
      <c r="F117" s="44"/>
      <c r="G117" s="44"/>
      <c r="H117" s="44"/>
      <c r="I117" s="44"/>
      <c r="J117" s="44"/>
      <c r="K117" s="44"/>
      <c r="L117" s="29"/>
    </row>
    <row r="118" spans="2:12" s="1" customFormat="1" ht="24.95" customHeight="1">
      <c r="B118" s="29"/>
      <c r="C118" s="21" t="s">
        <v>121</v>
      </c>
      <c r="L118" s="29"/>
    </row>
    <row r="119" spans="2:12" s="1" customFormat="1" ht="6.95" customHeight="1">
      <c r="B119" s="29"/>
      <c r="L119" s="29"/>
    </row>
    <row r="120" spans="2:12" s="1" customFormat="1" ht="12" customHeight="1">
      <c r="B120" s="29"/>
      <c r="C120" s="26" t="s">
        <v>14</v>
      </c>
      <c r="L120" s="29"/>
    </row>
    <row r="121" spans="2:12" s="1" customFormat="1" ht="21.6" customHeight="1">
      <c r="B121" s="29"/>
      <c r="E121" s="230" t="str">
        <f>E7</f>
        <v>Zpřístupnění objektu UJEP FSE Moskevská ul. Ústí nad Labem - REKONSTRUKCE VÝTAHU</v>
      </c>
      <c r="F121" s="231"/>
      <c r="G121" s="231"/>
      <c r="H121" s="231"/>
      <c r="L121" s="29"/>
    </row>
    <row r="122" spans="2:12" ht="12" customHeight="1">
      <c r="B122" s="20"/>
      <c r="C122" s="26" t="s">
        <v>106</v>
      </c>
      <c r="L122" s="20"/>
    </row>
    <row r="123" spans="2:12" s="1" customFormat="1" ht="16.5" customHeight="1">
      <c r="B123" s="29"/>
      <c r="E123" s="230" t="s">
        <v>107</v>
      </c>
      <c r="F123" s="229"/>
      <c r="G123" s="229"/>
      <c r="H123" s="229"/>
      <c r="L123" s="29"/>
    </row>
    <row r="124" spans="2:12" s="1" customFormat="1" ht="12" customHeight="1">
      <c r="B124" s="29"/>
      <c r="C124" s="26" t="s">
        <v>108</v>
      </c>
      <c r="L124" s="29"/>
    </row>
    <row r="125" spans="2:12" s="1" customFormat="1" ht="16.5" customHeight="1">
      <c r="B125" s="29"/>
      <c r="E125" s="220" t="str">
        <f>E11</f>
        <v>SO-04 - Nový osobní výtah</v>
      </c>
      <c r="F125" s="229"/>
      <c r="G125" s="229"/>
      <c r="H125" s="229"/>
      <c r="L125" s="29"/>
    </row>
    <row r="126" spans="2:12" s="1" customFormat="1" ht="6.95" customHeight="1">
      <c r="B126" s="29"/>
      <c r="L126" s="29"/>
    </row>
    <row r="127" spans="2:12" s="1" customFormat="1" ht="12" customHeight="1">
      <c r="B127" s="29"/>
      <c r="C127" s="26" t="s">
        <v>18</v>
      </c>
      <c r="F127" s="24" t="str">
        <f>F14</f>
        <v>Moskevská Ústí nad Labem</v>
      </c>
      <c r="I127" s="26" t="s">
        <v>20</v>
      </c>
      <c r="J127" s="49" t="str">
        <f>IF(J14="","",J14)</f>
        <v>9. 1. 2025</v>
      </c>
      <c r="L127" s="29"/>
    </row>
    <row r="128" spans="2:12" s="1" customFormat="1" ht="6.95" customHeight="1">
      <c r="B128" s="29"/>
      <c r="L128" s="29"/>
    </row>
    <row r="129" spans="2:65" s="1" customFormat="1" ht="15.2" customHeight="1">
      <c r="B129" s="29"/>
      <c r="C129" s="26" t="s">
        <v>22</v>
      </c>
      <c r="F129" s="24" t="str">
        <f>E17</f>
        <v>Univerzita J.E.Purkyně, Ústí nad Labem</v>
      </c>
      <c r="I129" s="26" t="s">
        <v>28</v>
      </c>
      <c r="J129" s="27" t="str">
        <f>E23</f>
        <v>Correct BC s.r.o.,</v>
      </c>
      <c r="L129" s="29"/>
    </row>
    <row r="130" spans="2:65" s="1" customFormat="1" ht="15.2" customHeight="1">
      <c r="B130" s="29"/>
      <c r="C130" s="26" t="s">
        <v>26</v>
      </c>
      <c r="F130" s="24" t="str">
        <f>IF(E20="","",E20)</f>
        <v xml:space="preserve"> </v>
      </c>
      <c r="I130" s="26" t="s">
        <v>30</v>
      </c>
      <c r="J130" s="27" t="str">
        <f>E26</f>
        <v>Correct BC s.r.o.,</v>
      </c>
      <c r="L130" s="29"/>
    </row>
    <row r="131" spans="2:65" s="1" customFormat="1" ht="10.35" customHeight="1">
      <c r="B131" s="29"/>
      <c r="L131" s="29"/>
    </row>
    <row r="132" spans="2:65" s="10" customFormat="1" ht="29.25" customHeight="1">
      <c r="B132" s="114"/>
      <c r="C132" s="115" t="s">
        <v>122</v>
      </c>
      <c r="D132" s="116" t="s">
        <v>57</v>
      </c>
      <c r="E132" s="116" t="s">
        <v>53</v>
      </c>
      <c r="F132" s="116" t="s">
        <v>54</v>
      </c>
      <c r="G132" s="116" t="s">
        <v>123</v>
      </c>
      <c r="H132" s="116" t="s">
        <v>124</v>
      </c>
      <c r="I132" s="116" t="s">
        <v>125</v>
      </c>
      <c r="J132" s="116" t="s">
        <v>111</v>
      </c>
      <c r="K132" s="117" t="s">
        <v>126</v>
      </c>
      <c r="L132" s="114"/>
      <c r="M132" s="56" t="s">
        <v>1</v>
      </c>
      <c r="N132" s="57" t="s">
        <v>36</v>
      </c>
      <c r="O132" s="57" t="s">
        <v>127</v>
      </c>
      <c r="P132" s="57" t="s">
        <v>128</v>
      </c>
      <c r="Q132" s="57" t="s">
        <v>129</v>
      </c>
      <c r="R132" s="57" t="s">
        <v>130</v>
      </c>
      <c r="S132" s="57" t="s">
        <v>131</v>
      </c>
      <c r="T132" s="58" t="s">
        <v>132</v>
      </c>
    </row>
    <row r="133" spans="2:65" s="1" customFormat="1" ht="22.9" customHeight="1">
      <c r="B133" s="29"/>
      <c r="C133" s="61" t="s">
        <v>133</v>
      </c>
      <c r="J133" s="118">
        <f>BK133</f>
        <v>0</v>
      </c>
      <c r="L133" s="29"/>
      <c r="M133" s="59"/>
      <c r="N133" s="50"/>
      <c r="O133" s="50"/>
      <c r="P133" s="119">
        <f>P134+P202+P221+P248</f>
        <v>273.12281999999999</v>
      </c>
      <c r="Q133" s="50"/>
      <c r="R133" s="119">
        <f>R134+R202+R221+R248</f>
        <v>2.03702848</v>
      </c>
      <c r="S133" s="50"/>
      <c r="T133" s="120">
        <f>T134+T202+T221+T248</f>
        <v>0.22365000000000002</v>
      </c>
      <c r="AT133" s="17" t="s">
        <v>71</v>
      </c>
      <c r="AU133" s="17" t="s">
        <v>113</v>
      </c>
      <c r="BK133" s="121">
        <f>BK134+BK202+BK221+BK248</f>
        <v>0</v>
      </c>
    </row>
    <row r="134" spans="2:65" s="11" customFormat="1" ht="25.9" customHeight="1">
      <c r="B134" s="122"/>
      <c r="D134" s="123" t="s">
        <v>71</v>
      </c>
      <c r="E134" s="124" t="s">
        <v>134</v>
      </c>
      <c r="F134" s="124" t="s">
        <v>260</v>
      </c>
      <c r="J134" s="125">
        <f>BK134</f>
        <v>0</v>
      </c>
      <c r="L134" s="122"/>
      <c r="M134" s="126"/>
      <c r="P134" s="127">
        <f>P135+P144+P172+P191+P199</f>
        <v>187.15142</v>
      </c>
      <c r="R134" s="127">
        <f>R135+R144+R172+R191+R199</f>
        <v>1.9479880000000001</v>
      </c>
      <c r="T134" s="128">
        <f>T135+T144+T172+T191+T199</f>
        <v>0.19800000000000001</v>
      </c>
      <c r="AR134" s="123" t="s">
        <v>79</v>
      </c>
      <c r="AT134" s="129" t="s">
        <v>71</v>
      </c>
      <c r="AU134" s="129" t="s">
        <v>72</v>
      </c>
      <c r="AY134" s="123" t="s">
        <v>135</v>
      </c>
      <c r="BK134" s="130">
        <f>BK135+BK144+BK172+BK191+BK199</f>
        <v>0</v>
      </c>
    </row>
    <row r="135" spans="2:65" s="11" customFormat="1" ht="22.9" customHeight="1">
      <c r="B135" s="122"/>
      <c r="D135" s="123" t="s">
        <v>71</v>
      </c>
      <c r="E135" s="168" t="s">
        <v>156</v>
      </c>
      <c r="F135" s="168" t="s">
        <v>261</v>
      </c>
      <c r="J135" s="169">
        <f>BK135</f>
        <v>0</v>
      </c>
      <c r="L135" s="122"/>
      <c r="M135" s="126"/>
      <c r="P135" s="127">
        <f>SUM(P136:P143)</f>
        <v>46.128</v>
      </c>
      <c r="R135" s="127">
        <f>SUM(R136:R143)</f>
        <v>1.935748</v>
      </c>
      <c r="T135" s="128">
        <f>SUM(T136:T143)</f>
        <v>0</v>
      </c>
      <c r="AR135" s="123" t="s">
        <v>79</v>
      </c>
      <c r="AT135" s="129" t="s">
        <v>71</v>
      </c>
      <c r="AU135" s="129" t="s">
        <v>79</v>
      </c>
      <c r="AY135" s="123" t="s">
        <v>135</v>
      </c>
      <c r="BK135" s="130">
        <f>SUM(BK136:BK143)</f>
        <v>0</v>
      </c>
    </row>
    <row r="136" spans="2:65" s="1" customFormat="1" ht="33" customHeight="1">
      <c r="B136" s="131"/>
      <c r="C136" s="132" t="s">
        <v>79</v>
      </c>
      <c r="D136" s="132" t="s">
        <v>136</v>
      </c>
      <c r="E136" s="133" t="s">
        <v>394</v>
      </c>
      <c r="F136" s="134" t="s">
        <v>395</v>
      </c>
      <c r="G136" s="135" t="s">
        <v>182</v>
      </c>
      <c r="H136" s="136">
        <v>60</v>
      </c>
      <c r="I136" s="137">
        <v>0</v>
      </c>
      <c r="J136" s="137">
        <f>ROUND(I136*H136,2)</f>
        <v>0</v>
      </c>
      <c r="K136" s="134" t="s">
        <v>137</v>
      </c>
      <c r="L136" s="29"/>
      <c r="M136" s="138" t="s">
        <v>1</v>
      </c>
      <c r="N136" s="139" t="s">
        <v>37</v>
      </c>
      <c r="O136" s="140">
        <v>0.21299999999999999</v>
      </c>
      <c r="P136" s="140">
        <f>O136*H136</f>
        <v>12.78</v>
      </c>
      <c r="Q136" s="140">
        <v>3.3999999999999998E-3</v>
      </c>
      <c r="R136" s="140">
        <f>Q136*H136</f>
        <v>0.20399999999999999</v>
      </c>
      <c r="S136" s="140">
        <v>0</v>
      </c>
      <c r="T136" s="141">
        <f>S136*H136</f>
        <v>0</v>
      </c>
      <c r="AR136" s="142" t="s">
        <v>138</v>
      </c>
      <c r="AT136" s="142" t="s">
        <v>136</v>
      </c>
      <c r="AU136" s="142" t="s">
        <v>81</v>
      </c>
      <c r="AY136" s="17" t="s">
        <v>135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7" t="s">
        <v>79</v>
      </c>
      <c r="BK136" s="143">
        <f>ROUND(I136*H136,2)</f>
        <v>0</v>
      </c>
      <c r="BL136" s="17" t="s">
        <v>138</v>
      </c>
      <c r="BM136" s="142" t="s">
        <v>396</v>
      </c>
    </row>
    <row r="137" spans="2:65" s="1" customFormat="1" ht="33" customHeight="1">
      <c r="B137" s="131"/>
      <c r="C137" s="132" t="s">
        <v>81</v>
      </c>
      <c r="D137" s="132" t="s">
        <v>136</v>
      </c>
      <c r="E137" s="133" t="s">
        <v>397</v>
      </c>
      <c r="F137" s="134" t="s">
        <v>398</v>
      </c>
      <c r="G137" s="135" t="s">
        <v>182</v>
      </c>
      <c r="H137" s="136">
        <v>30</v>
      </c>
      <c r="I137" s="137">
        <v>0</v>
      </c>
      <c r="J137" s="137">
        <f>ROUND(I137*H137,2)</f>
        <v>0</v>
      </c>
      <c r="K137" s="134" t="s">
        <v>137</v>
      </c>
      <c r="L137" s="29"/>
      <c r="M137" s="138" t="s">
        <v>1</v>
      </c>
      <c r="N137" s="139" t="s">
        <v>37</v>
      </c>
      <c r="O137" s="140">
        <v>0.38500000000000001</v>
      </c>
      <c r="P137" s="140">
        <f>O137*H137</f>
        <v>11.55</v>
      </c>
      <c r="Q137" s="140">
        <v>9.2999999999999992E-3</v>
      </c>
      <c r="R137" s="140">
        <f>Q137*H137</f>
        <v>0.27899999999999997</v>
      </c>
      <c r="S137" s="140">
        <v>0</v>
      </c>
      <c r="T137" s="141">
        <f>S137*H137</f>
        <v>0</v>
      </c>
      <c r="AR137" s="142" t="s">
        <v>138</v>
      </c>
      <c r="AT137" s="142" t="s">
        <v>136</v>
      </c>
      <c r="AU137" s="142" t="s">
        <v>81</v>
      </c>
      <c r="AY137" s="17" t="s">
        <v>135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7" t="s">
        <v>79</v>
      </c>
      <c r="BK137" s="143">
        <f>ROUND(I137*H137,2)</f>
        <v>0</v>
      </c>
      <c r="BL137" s="17" t="s">
        <v>138</v>
      </c>
      <c r="BM137" s="142" t="s">
        <v>399</v>
      </c>
    </row>
    <row r="138" spans="2:65" s="1" customFormat="1" ht="33" customHeight="1">
      <c r="B138" s="131"/>
      <c r="C138" s="132" t="s">
        <v>142</v>
      </c>
      <c r="D138" s="132" t="s">
        <v>136</v>
      </c>
      <c r="E138" s="133" t="s">
        <v>400</v>
      </c>
      <c r="F138" s="134" t="s">
        <v>401</v>
      </c>
      <c r="G138" s="135" t="s">
        <v>182</v>
      </c>
      <c r="H138" s="136">
        <v>15</v>
      </c>
      <c r="I138" s="137">
        <v>0</v>
      </c>
      <c r="J138" s="137">
        <f>ROUND(I138*H138,2)</f>
        <v>0</v>
      </c>
      <c r="K138" s="134" t="s">
        <v>137</v>
      </c>
      <c r="L138" s="29"/>
      <c r="M138" s="138" t="s">
        <v>1</v>
      </c>
      <c r="N138" s="139" t="s">
        <v>37</v>
      </c>
      <c r="O138" s="140">
        <v>0.63700000000000001</v>
      </c>
      <c r="P138" s="140">
        <f>O138*H138</f>
        <v>9.5549999999999997</v>
      </c>
      <c r="Q138" s="140">
        <v>3.73E-2</v>
      </c>
      <c r="R138" s="140">
        <f>Q138*H138</f>
        <v>0.5595</v>
      </c>
      <c r="S138" s="140">
        <v>0</v>
      </c>
      <c r="T138" s="141">
        <f>S138*H138</f>
        <v>0</v>
      </c>
      <c r="AR138" s="142" t="s">
        <v>138</v>
      </c>
      <c r="AT138" s="142" t="s">
        <v>136</v>
      </c>
      <c r="AU138" s="142" t="s">
        <v>81</v>
      </c>
      <c r="AY138" s="17" t="s">
        <v>135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7" t="s">
        <v>79</v>
      </c>
      <c r="BK138" s="143">
        <f>ROUND(I138*H138,2)</f>
        <v>0</v>
      </c>
      <c r="BL138" s="17" t="s">
        <v>138</v>
      </c>
      <c r="BM138" s="142" t="s">
        <v>402</v>
      </c>
    </row>
    <row r="139" spans="2:65" s="1" customFormat="1" ht="33" customHeight="1">
      <c r="B139" s="131"/>
      <c r="C139" s="132" t="s">
        <v>138</v>
      </c>
      <c r="D139" s="132" t="s">
        <v>136</v>
      </c>
      <c r="E139" s="133" t="s">
        <v>403</v>
      </c>
      <c r="F139" s="134" t="s">
        <v>404</v>
      </c>
      <c r="G139" s="135" t="s">
        <v>182</v>
      </c>
      <c r="H139" s="136">
        <v>5</v>
      </c>
      <c r="I139" s="137">
        <v>0</v>
      </c>
      <c r="J139" s="137">
        <f>ROUND(I139*H139,2)</f>
        <v>0</v>
      </c>
      <c r="K139" s="134" t="s">
        <v>137</v>
      </c>
      <c r="L139" s="29"/>
      <c r="M139" s="138" t="s">
        <v>1</v>
      </c>
      <c r="N139" s="139" t="s">
        <v>37</v>
      </c>
      <c r="O139" s="140">
        <v>2.1389999999999998</v>
      </c>
      <c r="P139" s="140">
        <f>O139*H139</f>
        <v>10.694999999999999</v>
      </c>
      <c r="Q139" s="140">
        <v>0.14360000000000001</v>
      </c>
      <c r="R139" s="140">
        <f>Q139*H139</f>
        <v>0.71799999999999997</v>
      </c>
      <c r="S139" s="140">
        <v>0</v>
      </c>
      <c r="T139" s="141">
        <f>S139*H139</f>
        <v>0</v>
      </c>
      <c r="AR139" s="142" t="s">
        <v>138</v>
      </c>
      <c r="AT139" s="142" t="s">
        <v>136</v>
      </c>
      <c r="AU139" s="142" t="s">
        <v>81</v>
      </c>
      <c r="AY139" s="17" t="s">
        <v>135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7" t="s">
        <v>79</v>
      </c>
      <c r="BK139" s="143">
        <f>ROUND(I139*H139,2)</f>
        <v>0</v>
      </c>
      <c r="BL139" s="17" t="s">
        <v>138</v>
      </c>
      <c r="BM139" s="142" t="s">
        <v>405</v>
      </c>
    </row>
    <row r="140" spans="2:65" s="1" customFormat="1" ht="55.5" customHeight="1">
      <c r="B140" s="131"/>
      <c r="C140" s="132" t="s">
        <v>153</v>
      </c>
      <c r="D140" s="132" t="s">
        <v>136</v>
      </c>
      <c r="E140" s="133" t="s">
        <v>406</v>
      </c>
      <c r="F140" s="134" t="s">
        <v>407</v>
      </c>
      <c r="G140" s="135" t="s">
        <v>103</v>
      </c>
      <c r="H140" s="136">
        <v>3.6</v>
      </c>
      <c r="I140" s="137">
        <v>0</v>
      </c>
      <c r="J140" s="137">
        <f>ROUND(I140*H140,2)</f>
        <v>0</v>
      </c>
      <c r="K140" s="134" t="s">
        <v>137</v>
      </c>
      <c r="L140" s="29"/>
      <c r="M140" s="138" t="s">
        <v>1</v>
      </c>
      <c r="N140" s="139" t="s">
        <v>37</v>
      </c>
      <c r="O140" s="140">
        <v>0.43</v>
      </c>
      <c r="P140" s="140">
        <f>O140*H140</f>
        <v>1.548</v>
      </c>
      <c r="Q140" s="140">
        <v>4.8680000000000001E-2</v>
      </c>
      <c r="R140" s="140">
        <f>Q140*H140</f>
        <v>0.17524800000000001</v>
      </c>
      <c r="S140" s="140">
        <v>0</v>
      </c>
      <c r="T140" s="141">
        <f>S140*H140</f>
        <v>0</v>
      </c>
      <c r="AR140" s="142" t="s">
        <v>138</v>
      </c>
      <c r="AT140" s="142" t="s">
        <v>136</v>
      </c>
      <c r="AU140" s="142" t="s">
        <v>81</v>
      </c>
      <c r="AY140" s="17" t="s">
        <v>135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7" t="s">
        <v>79</v>
      </c>
      <c r="BK140" s="143">
        <f>ROUND(I140*H140,2)</f>
        <v>0</v>
      </c>
      <c r="BL140" s="17" t="s">
        <v>138</v>
      </c>
      <c r="BM140" s="142" t="s">
        <v>408</v>
      </c>
    </row>
    <row r="141" spans="2:65" s="12" customFormat="1">
      <c r="B141" s="144"/>
      <c r="D141" s="145" t="s">
        <v>139</v>
      </c>
      <c r="E141" s="146" t="s">
        <v>1</v>
      </c>
      <c r="F141" s="147" t="s">
        <v>409</v>
      </c>
      <c r="H141" s="146" t="s">
        <v>1</v>
      </c>
      <c r="L141" s="144"/>
      <c r="M141" s="148"/>
      <c r="T141" s="149"/>
      <c r="AT141" s="146" t="s">
        <v>139</v>
      </c>
      <c r="AU141" s="146" t="s">
        <v>81</v>
      </c>
      <c r="AV141" s="12" t="s">
        <v>79</v>
      </c>
      <c r="AW141" s="12" t="s">
        <v>140</v>
      </c>
      <c r="AX141" s="12" t="s">
        <v>72</v>
      </c>
      <c r="AY141" s="146" t="s">
        <v>135</v>
      </c>
    </row>
    <row r="142" spans="2:65" s="13" customFormat="1">
      <c r="B142" s="150"/>
      <c r="D142" s="145" t="s">
        <v>139</v>
      </c>
      <c r="E142" s="151" t="s">
        <v>1</v>
      </c>
      <c r="F142" s="152" t="s">
        <v>410</v>
      </c>
      <c r="H142" s="153">
        <v>3.6</v>
      </c>
      <c r="L142" s="150"/>
      <c r="M142" s="154"/>
      <c r="T142" s="155"/>
      <c r="AT142" s="151" t="s">
        <v>139</v>
      </c>
      <c r="AU142" s="151" t="s">
        <v>81</v>
      </c>
      <c r="AV142" s="13" t="s">
        <v>81</v>
      </c>
      <c r="AW142" s="13" t="s">
        <v>140</v>
      </c>
      <c r="AX142" s="13" t="s">
        <v>72</v>
      </c>
      <c r="AY142" s="151" t="s">
        <v>135</v>
      </c>
    </row>
    <row r="143" spans="2:65" s="15" customFormat="1">
      <c r="B143" s="162"/>
      <c r="D143" s="145" t="s">
        <v>139</v>
      </c>
      <c r="E143" s="163" t="s">
        <v>1</v>
      </c>
      <c r="F143" s="164" t="s">
        <v>143</v>
      </c>
      <c r="H143" s="165">
        <v>3.6</v>
      </c>
      <c r="L143" s="162"/>
      <c r="M143" s="166"/>
      <c r="T143" s="167"/>
      <c r="AT143" s="163" t="s">
        <v>139</v>
      </c>
      <c r="AU143" s="163" t="s">
        <v>81</v>
      </c>
      <c r="AV143" s="15" t="s">
        <v>138</v>
      </c>
      <c r="AW143" s="15" t="s">
        <v>140</v>
      </c>
      <c r="AX143" s="15" t="s">
        <v>79</v>
      </c>
      <c r="AY143" s="163" t="s">
        <v>135</v>
      </c>
    </row>
    <row r="144" spans="2:65" s="11" customFormat="1" ht="22.9" customHeight="1">
      <c r="B144" s="122"/>
      <c r="D144" s="123" t="s">
        <v>71</v>
      </c>
      <c r="E144" s="168" t="s">
        <v>228</v>
      </c>
      <c r="F144" s="168" t="s">
        <v>411</v>
      </c>
      <c r="J144" s="169">
        <f>BK144</f>
        <v>0</v>
      </c>
      <c r="L144" s="122"/>
      <c r="M144" s="126"/>
      <c r="P144" s="127">
        <f>SUM(P145:P171)</f>
        <v>105.30930000000001</v>
      </c>
      <c r="R144" s="127">
        <f>SUM(R145:R171)</f>
        <v>0</v>
      </c>
      <c r="T144" s="128">
        <f>SUM(T145:T171)</f>
        <v>0</v>
      </c>
      <c r="AR144" s="123" t="s">
        <v>79</v>
      </c>
      <c r="AT144" s="129" t="s">
        <v>71</v>
      </c>
      <c r="AU144" s="129" t="s">
        <v>79</v>
      </c>
      <c r="AY144" s="123" t="s">
        <v>135</v>
      </c>
      <c r="BK144" s="130">
        <f>SUM(BK145:BK171)</f>
        <v>0</v>
      </c>
    </row>
    <row r="145" spans="2:65" s="1" customFormat="1" ht="49.15" customHeight="1">
      <c r="B145" s="131"/>
      <c r="C145" s="132" t="s">
        <v>156</v>
      </c>
      <c r="D145" s="132" t="s">
        <v>136</v>
      </c>
      <c r="E145" s="133" t="s">
        <v>412</v>
      </c>
      <c r="F145" s="134" t="s">
        <v>413</v>
      </c>
      <c r="G145" s="135" t="s">
        <v>103</v>
      </c>
      <c r="H145" s="136">
        <v>39.6</v>
      </c>
      <c r="I145" s="137">
        <v>0</v>
      </c>
      <c r="J145" s="137">
        <f>ROUND(I145*H145,2)</f>
        <v>0</v>
      </c>
      <c r="K145" s="134" t="s">
        <v>137</v>
      </c>
      <c r="L145" s="29"/>
      <c r="M145" s="138" t="s">
        <v>1</v>
      </c>
      <c r="N145" s="139" t="s">
        <v>37</v>
      </c>
      <c r="O145" s="140">
        <v>0.10299999999999999</v>
      </c>
      <c r="P145" s="140">
        <f>O145*H145</f>
        <v>4.0788000000000002</v>
      </c>
      <c r="Q145" s="140">
        <v>0</v>
      </c>
      <c r="R145" s="140">
        <f>Q145*H145</f>
        <v>0</v>
      </c>
      <c r="S145" s="140">
        <v>0</v>
      </c>
      <c r="T145" s="141">
        <f>S145*H145</f>
        <v>0</v>
      </c>
      <c r="AR145" s="142" t="s">
        <v>138</v>
      </c>
      <c r="AT145" s="142" t="s">
        <v>136</v>
      </c>
      <c r="AU145" s="142" t="s">
        <v>81</v>
      </c>
      <c r="AY145" s="17" t="s">
        <v>135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7" t="s">
        <v>79</v>
      </c>
      <c r="BK145" s="143">
        <f>ROUND(I145*H145,2)</f>
        <v>0</v>
      </c>
      <c r="BL145" s="17" t="s">
        <v>138</v>
      </c>
      <c r="BM145" s="142" t="s">
        <v>414</v>
      </c>
    </row>
    <row r="146" spans="2:65" s="12" customFormat="1">
      <c r="B146" s="144"/>
      <c r="D146" s="145" t="s">
        <v>139</v>
      </c>
      <c r="E146" s="146" t="s">
        <v>1</v>
      </c>
      <c r="F146" s="147" t="s">
        <v>415</v>
      </c>
      <c r="H146" s="146" t="s">
        <v>1</v>
      </c>
      <c r="L146" s="144"/>
      <c r="M146" s="148"/>
      <c r="T146" s="149"/>
      <c r="AT146" s="146" t="s">
        <v>139</v>
      </c>
      <c r="AU146" s="146" t="s">
        <v>81</v>
      </c>
      <c r="AV146" s="12" t="s">
        <v>79</v>
      </c>
      <c r="AW146" s="12" t="s">
        <v>140</v>
      </c>
      <c r="AX146" s="12" t="s">
        <v>72</v>
      </c>
      <c r="AY146" s="146" t="s">
        <v>135</v>
      </c>
    </row>
    <row r="147" spans="2:65" s="13" customFormat="1">
      <c r="B147" s="150"/>
      <c r="D147" s="145" t="s">
        <v>139</v>
      </c>
      <c r="E147" s="151" t="s">
        <v>1</v>
      </c>
      <c r="F147" s="152" t="s">
        <v>416</v>
      </c>
      <c r="H147" s="153">
        <v>39.6</v>
      </c>
      <c r="L147" s="150"/>
      <c r="M147" s="154"/>
      <c r="T147" s="155"/>
      <c r="AT147" s="151" t="s">
        <v>139</v>
      </c>
      <c r="AU147" s="151" t="s">
        <v>81</v>
      </c>
      <c r="AV147" s="13" t="s">
        <v>81</v>
      </c>
      <c r="AW147" s="13" t="s">
        <v>140</v>
      </c>
      <c r="AX147" s="13" t="s">
        <v>72</v>
      </c>
      <c r="AY147" s="151" t="s">
        <v>135</v>
      </c>
    </row>
    <row r="148" spans="2:65" s="15" customFormat="1">
      <c r="B148" s="162"/>
      <c r="D148" s="145" t="s">
        <v>139</v>
      </c>
      <c r="E148" s="163" t="s">
        <v>1</v>
      </c>
      <c r="F148" s="164" t="s">
        <v>143</v>
      </c>
      <c r="H148" s="165">
        <v>39.6</v>
      </c>
      <c r="L148" s="162"/>
      <c r="M148" s="166"/>
      <c r="T148" s="167"/>
      <c r="AT148" s="163" t="s">
        <v>139</v>
      </c>
      <c r="AU148" s="163" t="s">
        <v>81</v>
      </c>
      <c r="AV148" s="15" t="s">
        <v>138</v>
      </c>
      <c r="AW148" s="15" t="s">
        <v>140</v>
      </c>
      <c r="AX148" s="15" t="s">
        <v>79</v>
      </c>
      <c r="AY148" s="163" t="s">
        <v>135</v>
      </c>
    </row>
    <row r="149" spans="2:65" s="1" customFormat="1" ht="55.5" customHeight="1">
      <c r="B149" s="131"/>
      <c r="C149" s="132" t="s">
        <v>159</v>
      </c>
      <c r="D149" s="132" t="s">
        <v>136</v>
      </c>
      <c r="E149" s="133" t="s">
        <v>417</v>
      </c>
      <c r="F149" s="134" t="s">
        <v>418</v>
      </c>
      <c r="G149" s="135" t="s">
        <v>103</v>
      </c>
      <c r="H149" s="136">
        <v>2376</v>
      </c>
      <c r="I149" s="137">
        <v>0</v>
      </c>
      <c r="J149" s="137">
        <f>ROUND(I149*H149,2)</f>
        <v>0</v>
      </c>
      <c r="K149" s="134" t="s">
        <v>137</v>
      </c>
      <c r="L149" s="29"/>
      <c r="M149" s="138" t="s">
        <v>1</v>
      </c>
      <c r="N149" s="139" t="s">
        <v>37</v>
      </c>
      <c r="O149" s="140">
        <v>0</v>
      </c>
      <c r="P149" s="140">
        <f>O149*H149</f>
        <v>0</v>
      </c>
      <c r="Q149" s="140">
        <v>0</v>
      </c>
      <c r="R149" s="140">
        <f>Q149*H149</f>
        <v>0</v>
      </c>
      <c r="S149" s="140">
        <v>0</v>
      </c>
      <c r="T149" s="141">
        <f>S149*H149</f>
        <v>0</v>
      </c>
      <c r="AR149" s="142" t="s">
        <v>138</v>
      </c>
      <c r="AT149" s="142" t="s">
        <v>136</v>
      </c>
      <c r="AU149" s="142" t="s">
        <v>81</v>
      </c>
      <c r="AY149" s="17" t="s">
        <v>135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7" t="s">
        <v>79</v>
      </c>
      <c r="BK149" s="143">
        <f>ROUND(I149*H149,2)</f>
        <v>0</v>
      </c>
      <c r="BL149" s="17" t="s">
        <v>138</v>
      </c>
      <c r="BM149" s="142" t="s">
        <v>419</v>
      </c>
    </row>
    <row r="150" spans="2:65" s="12" customFormat="1">
      <c r="B150" s="144"/>
      <c r="D150" s="145" t="s">
        <v>139</v>
      </c>
      <c r="E150" s="146" t="s">
        <v>1</v>
      </c>
      <c r="F150" s="147" t="s">
        <v>415</v>
      </c>
      <c r="H150" s="146" t="s">
        <v>1</v>
      </c>
      <c r="L150" s="144"/>
      <c r="M150" s="148"/>
      <c r="T150" s="149"/>
      <c r="AT150" s="146" t="s">
        <v>139</v>
      </c>
      <c r="AU150" s="146" t="s">
        <v>81</v>
      </c>
      <c r="AV150" s="12" t="s">
        <v>79</v>
      </c>
      <c r="AW150" s="12" t="s">
        <v>140</v>
      </c>
      <c r="AX150" s="12" t="s">
        <v>72</v>
      </c>
      <c r="AY150" s="146" t="s">
        <v>135</v>
      </c>
    </row>
    <row r="151" spans="2:65" s="13" customFormat="1">
      <c r="B151" s="150"/>
      <c r="D151" s="145" t="s">
        <v>139</v>
      </c>
      <c r="E151" s="151" t="s">
        <v>1</v>
      </c>
      <c r="F151" s="152" t="s">
        <v>420</v>
      </c>
      <c r="H151" s="153">
        <v>2376</v>
      </c>
      <c r="L151" s="150"/>
      <c r="M151" s="154"/>
      <c r="T151" s="155"/>
      <c r="AT151" s="151" t="s">
        <v>139</v>
      </c>
      <c r="AU151" s="151" t="s">
        <v>81</v>
      </c>
      <c r="AV151" s="13" t="s">
        <v>81</v>
      </c>
      <c r="AW151" s="13" t="s">
        <v>140</v>
      </c>
      <c r="AX151" s="13" t="s">
        <v>72</v>
      </c>
      <c r="AY151" s="151" t="s">
        <v>135</v>
      </c>
    </row>
    <row r="152" spans="2:65" s="15" customFormat="1">
      <c r="B152" s="162"/>
      <c r="D152" s="145" t="s">
        <v>139</v>
      </c>
      <c r="E152" s="163" t="s">
        <v>1</v>
      </c>
      <c r="F152" s="164" t="s">
        <v>143</v>
      </c>
      <c r="H152" s="165">
        <v>2376</v>
      </c>
      <c r="L152" s="162"/>
      <c r="M152" s="166"/>
      <c r="T152" s="167"/>
      <c r="AT152" s="163" t="s">
        <v>139</v>
      </c>
      <c r="AU152" s="163" t="s">
        <v>81</v>
      </c>
      <c r="AV152" s="15" t="s">
        <v>138</v>
      </c>
      <c r="AW152" s="15" t="s">
        <v>140</v>
      </c>
      <c r="AX152" s="15" t="s">
        <v>79</v>
      </c>
      <c r="AY152" s="163" t="s">
        <v>135</v>
      </c>
    </row>
    <row r="153" spans="2:65" s="1" customFormat="1" ht="49.15" customHeight="1">
      <c r="B153" s="131"/>
      <c r="C153" s="132" t="s">
        <v>152</v>
      </c>
      <c r="D153" s="132" t="s">
        <v>136</v>
      </c>
      <c r="E153" s="133" t="s">
        <v>421</v>
      </c>
      <c r="F153" s="134" t="s">
        <v>422</v>
      </c>
      <c r="G153" s="135" t="s">
        <v>103</v>
      </c>
      <c r="H153" s="136">
        <v>39.6</v>
      </c>
      <c r="I153" s="137">
        <v>0</v>
      </c>
      <c r="J153" s="137">
        <f>ROUND(I153*H153,2)</f>
        <v>0</v>
      </c>
      <c r="K153" s="134" t="s">
        <v>137</v>
      </c>
      <c r="L153" s="29"/>
      <c r="M153" s="138" t="s">
        <v>1</v>
      </c>
      <c r="N153" s="139" t="s">
        <v>37</v>
      </c>
      <c r="O153" s="140">
        <v>0.08</v>
      </c>
      <c r="P153" s="140">
        <f>O153*H153</f>
        <v>3.1680000000000001</v>
      </c>
      <c r="Q153" s="140">
        <v>0</v>
      </c>
      <c r="R153" s="140">
        <f>Q153*H153</f>
        <v>0</v>
      </c>
      <c r="S153" s="140">
        <v>0</v>
      </c>
      <c r="T153" s="141">
        <f>S153*H153</f>
        <v>0</v>
      </c>
      <c r="AR153" s="142" t="s">
        <v>138</v>
      </c>
      <c r="AT153" s="142" t="s">
        <v>136</v>
      </c>
      <c r="AU153" s="142" t="s">
        <v>81</v>
      </c>
      <c r="AY153" s="17" t="s">
        <v>135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17" t="s">
        <v>79</v>
      </c>
      <c r="BK153" s="143">
        <f>ROUND(I153*H153,2)</f>
        <v>0</v>
      </c>
      <c r="BL153" s="17" t="s">
        <v>138</v>
      </c>
      <c r="BM153" s="142" t="s">
        <v>423</v>
      </c>
    </row>
    <row r="154" spans="2:65" s="12" customFormat="1">
      <c r="B154" s="144"/>
      <c r="D154" s="145" t="s">
        <v>139</v>
      </c>
      <c r="E154" s="146" t="s">
        <v>1</v>
      </c>
      <c r="F154" s="147" t="s">
        <v>415</v>
      </c>
      <c r="H154" s="146" t="s">
        <v>1</v>
      </c>
      <c r="L154" s="144"/>
      <c r="M154" s="148"/>
      <c r="T154" s="149"/>
      <c r="AT154" s="146" t="s">
        <v>139</v>
      </c>
      <c r="AU154" s="146" t="s">
        <v>81</v>
      </c>
      <c r="AV154" s="12" t="s">
        <v>79</v>
      </c>
      <c r="AW154" s="12" t="s">
        <v>140</v>
      </c>
      <c r="AX154" s="12" t="s">
        <v>72</v>
      </c>
      <c r="AY154" s="146" t="s">
        <v>135</v>
      </c>
    </row>
    <row r="155" spans="2:65" s="13" customFormat="1">
      <c r="B155" s="150"/>
      <c r="D155" s="145" t="s">
        <v>139</v>
      </c>
      <c r="E155" s="151" t="s">
        <v>1</v>
      </c>
      <c r="F155" s="152" t="s">
        <v>416</v>
      </c>
      <c r="H155" s="153">
        <v>39.6</v>
      </c>
      <c r="L155" s="150"/>
      <c r="M155" s="154"/>
      <c r="T155" s="155"/>
      <c r="AT155" s="151" t="s">
        <v>139</v>
      </c>
      <c r="AU155" s="151" t="s">
        <v>81</v>
      </c>
      <c r="AV155" s="13" t="s">
        <v>81</v>
      </c>
      <c r="AW155" s="13" t="s">
        <v>140</v>
      </c>
      <c r="AX155" s="13" t="s">
        <v>72</v>
      </c>
      <c r="AY155" s="151" t="s">
        <v>135</v>
      </c>
    </row>
    <row r="156" spans="2:65" s="15" customFormat="1">
      <c r="B156" s="162"/>
      <c r="D156" s="145" t="s">
        <v>139</v>
      </c>
      <c r="E156" s="163" t="s">
        <v>1</v>
      </c>
      <c r="F156" s="164" t="s">
        <v>143</v>
      </c>
      <c r="H156" s="165">
        <v>39.6</v>
      </c>
      <c r="L156" s="162"/>
      <c r="M156" s="166"/>
      <c r="T156" s="167"/>
      <c r="AT156" s="163" t="s">
        <v>139</v>
      </c>
      <c r="AU156" s="163" t="s">
        <v>81</v>
      </c>
      <c r="AV156" s="15" t="s">
        <v>138</v>
      </c>
      <c r="AW156" s="15" t="s">
        <v>140</v>
      </c>
      <c r="AX156" s="15" t="s">
        <v>79</v>
      </c>
      <c r="AY156" s="163" t="s">
        <v>135</v>
      </c>
    </row>
    <row r="157" spans="2:65" s="1" customFormat="1" ht="37.9" customHeight="1">
      <c r="B157" s="131"/>
      <c r="C157" s="132" t="s">
        <v>147</v>
      </c>
      <c r="D157" s="132" t="s">
        <v>136</v>
      </c>
      <c r="E157" s="133" t="s">
        <v>424</v>
      </c>
      <c r="F157" s="134" t="s">
        <v>425</v>
      </c>
      <c r="G157" s="135" t="s">
        <v>146</v>
      </c>
      <c r="H157" s="136">
        <v>22.5</v>
      </c>
      <c r="I157" s="137">
        <v>0</v>
      </c>
      <c r="J157" s="137">
        <f>ROUND(I157*H157,2)</f>
        <v>0</v>
      </c>
      <c r="K157" s="134" t="s">
        <v>137</v>
      </c>
      <c r="L157" s="29"/>
      <c r="M157" s="138" t="s">
        <v>1</v>
      </c>
      <c r="N157" s="139" t="s">
        <v>37</v>
      </c>
      <c r="O157" s="140">
        <v>2.202</v>
      </c>
      <c r="P157" s="140">
        <f>O157*H157</f>
        <v>49.545000000000002</v>
      </c>
      <c r="Q157" s="140">
        <v>0</v>
      </c>
      <c r="R157" s="140">
        <f>Q157*H157</f>
        <v>0</v>
      </c>
      <c r="S157" s="140">
        <v>0</v>
      </c>
      <c r="T157" s="141">
        <f>S157*H157</f>
        <v>0</v>
      </c>
      <c r="AR157" s="142" t="s">
        <v>138</v>
      </c>
      <c r="AT157" s="142" t="s">
        <v>136</v>
      </c>
      <c r="AU157" s="142" t="s">
        <v>81</v>
      </c>
      <c r="AY157" s="17" t="s">
        <v>135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7" t="s">
        <v>79</v>
      </c>
      <c r="BK157" s="143">
        <f>ROUND(I157*H157,2)</f>
        <v>0</v>
      </c>
      <c r="BL157" s="17" t="s">
        <v>138</v>
      </c>
      <c r="BM157" s="142" t="s">
        <v>426</v>
      </c>
    </row>
    <row r="158" spans="2:65" s="12" customFormat="1">
      <c r="B158" s="144"/>
      <c r="D158" s="145" t="s">
        <v>139</v>
      </c>
      <c r="E158" s="146" t="s">
        <v>1</v>
      </c>
      <c r="F158" s="147" t="s">
        <v>427</v>
      </c>
      <c r="H158" s="146" t="s">
        <v>1</v>
      </c>
      <c r="L158" s="144"/>
      <c r="M158" s="148"/>
      <c r="T158" s="149"/>
      <c r="AT158" s="146" t="s">
        <v>139</v>
      </c>
      <c r="AU158" s="146" t="s">
        <v>81</v>
      </c>
      <c r="AV158" s="12" t="s">
        <v>79</v>
      </c>
      <c r="AW158" s="12" t="s">
        <v>140</v>
      </c>
      <c r="AX158" s="12" t="s">
        <v>72</v>
      </c>
      <c r="AY158" s="146" t="s">
        <v>135</v>
      </c>
    </row>
    <row r="159" spans="2:65" s="13" customFormat="1">
      <c r="B159" s="150"/>
      <c r="D159" s="145" t="s">
        <v>139</v>
      </c>
      <c r="E159" s="151" t="s">
        <v>1</v>
      </c>
      <c r="F159" s="152" t="s">
        <v>428</v>
      </c>
      <c r="H159" s="153">
        <v>22.5</v>
      </c>
      <c r="L159" s="150"/>
      <c r="M159" s="154"/>
      <c r="T159" s="155"/>
      <c r="AT159" s="151" t="s">
        <v>139</v>
      </c>
      <c r="AU159" s="151" t="s">
        <v>81</v>
      </c>
      <c r="AV159" s="13" t="s">
        <v>81</v>
      </c>
      <c r="AW159" s="13" t="s">
        <v>140</v>
      </c>
      <c r="AX159" s="13" t="s">
        <v>72</v>
      </c>
      <c r="AY159" s="151" t="s">
        <v>135</v>
      </c>
    </row>
    <row r="160" spans="2:65" s="15" customFormat="1">
      <c r="B160" s="162"/>
      <c r="D160" s="145" t="s">
        <v>139</v>
      </c>
      <c r="E160" s="163" t="s">
        <v>1</v>
      </c>
      <c r="F160" s="164" t="s">
        <v>143</v>
      </c>
      <c r="H160" s="165">
        <v>22.5</v>
      </c>
      <c r="L160" s="162"/>
      <c r="M160" s="166"/>
      <c r="T160" s="167"/>
      <c r="AT160" s="163" t="s">
        <v>139</v>
      </c>
      <c r="AU160" s="163" t="s">
        <v>81</v>
      </c>
      <c r="AV160" s="15" t="s">
        <v>138</v>
      </c>
      <c r="AW160" s="15" t="s">
        <v>140</v>
      </c>
      <c r="AX160" s="15" t="s">
        <v>79</v>
      </c>
      <c r="AY160" s="163" t="s">
        <v>135</v>
      </c>
    </row>
    <row r="161" spans="2:65" s="1" customFormat="1" ht="44.25" customHeight="1">
      <c r="B161" s="131"/>
      <c r="C161" s="132" t="s">
        <v>166</v>
      </c>
      <c r="D161" s="132" t="s">
        <v>136</v>
      </c>
      <c r="E161" s="133" t="s">
        <v>429</v>
      </c>
      <c r="F161" s="134" t="s">
        <v>430</v>
      </c>
      <c r="G161" s="135" t="s">
        <v>146</v>
      </c>
      <c r="H161" s="136">
        <v>150</v>
      </c>
      <c r="I161" s="137">
        <v>0</v>
      </c>
      <c r="J161" s="137">
        <f>ROUND(I161*H161,2)</f>
        <v>0</v>
      </c>
      <c r="K161" s="134" t="s">
        <v>137</v>
      </c>
      <c r="L161" s="29"/>
      <c r="M161" s="138" t="s">
        <v>1</v>
      </c>
      <c r="N161" s="139" t="s">
        <v>37</v>
      </c>
      <c r="O161" s="140">
        <v>0</v>
      </c>
      <c r="P161" s="140">
        <f>O161*H161</f>
        <v>0</v>
      </c>
      <c r="Q161" s="140">
        <v>0</v>
      </c>
      <c r="R161" s="140">
        <f>Q161*H161</f>
        <v>0</v>
      </c>
      <c r="S161" s="140">
        <v>0</v>
      </c>
      <c r="T161" s="141">
        <f>S161*H161</f>
        <v>0</v>
      </c>
      <c r="AR161" s="142" t="s">
        <v>138</v>
      </c>
      <c r="AT161" s="142" t="s">
        <v>136</v>
      </c>
      <c r="AU161" s="142" t="s">
        <v>81</v>
      </c>
      <c r="AY161" s="17" t="s">
        <v>135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17" t="s">
        <v>79</v>
      </c>
      <c r="BK161" s="143">
        <f>ROUND(I161*H161,2)</f>
        <v>0</v>
      </c>
      <c r="BL161" s="17" t="s">
        <v>138</v>
      </c>
      <c r="BM161" s="142" t="s">
        <v>431</v>
      </c>
    </row>
    <row r="162" spans="2:65" s="13" customFormat="1">
      <c r="B162" s="150"/>
      <c r="D162" s="145" t="s">
        <v>139</v>
      </c>
      <c r="E162" s="151" t="s">
        <v>1</v>
      </c>
      <c r="F162" s="152" t="s">
        <v>432</v>
      </c>
      <c r="H162" s="153">
        <v>150</v>
      </c>
      <c r="L162" s="150"/>
      <c r="M162" s="154"/>
      <c r="T162" s="155"/>
      <c r="AT162" s="151" t="s">
        <v>139</v>
      </c>
      <c r="AU162" s="151" t="s">
        <v>81</v>
      </c>
      <c r="AV162" s="13" t="s">
        <v>81</v>
      </c>
      <c r="AW162" s="13" t="s">
        <v>140</v>
      </c>
      <c r="AX162" s="13" t="s">
        <v>72</v>
      </c>
      <c r="AY162" s="151" t="s">
        <v>135</v>
      </c>
    </row>
    <row r="163" spans="2:65" s="15" customFormat="1">
      <c r="B163" s="162"/>
      <c r="D163" s="145" t="s">
        <v>139</v>
      </c>
      <c r="E163" s="163" t="s">
        <v>1</v>
      </c>
      <c r="F163" s="164" t="s">
        <v>143</v>
      </c>
      <c r="H163" s="165">
        <v>150</v>
      </c>
      <c r="L163" s="162"/>
      <c r="M163" s="166"/>
      <c r="T163" s="167"/>
      <c r="AT163" s="163" t="s">
        <v>139</v>
      </c>
      <c r="AU163" s="163" t="s">
        <v>81</v>
      </c>
      <c r="AV163" s="15" t="s">
        <v>138</v>
      </c>
      <c r="AW163" s="15" t="s">
        <v>140</v>
      </c>
      <c r="AX163" s="15" t="s">
        <v>79</v>
      </c>
      <c r="AY163" s="163" t="s">
        <v>135</v>
      </c>
    </row>
    <row r="164" spans="2:65" s="1" customFormat="1" ht="37.9" customHeight="1">
      <c r="B164" s="131"/>
      <c r="C164" s="132" t="s">
        <v>169</v>
      </c>
      <c r="D164" s="132" t="s">
        <v>136</v>
      </c>
      <c r="E164" s="133" t="s">
        <v>433</v>
      </c>
      <c r="F164" s="134" t="s">
        <v>434</v>
      </c>
      <c r="G164" s="135" t="s">
        <v>146</v>
      </c>
      <c r="H164" s="136">
        <v>22.5</v>
      </c>
      <c r="I164" s="137">
        <v>0</v>
      </c>
      <c r="J164" s="137">
        <f>ROUND(I164*H164,2)</f>
        <v>0</v>
      </c>
      <c r="K164" s="134" t="s">
        <v>137</v>
      </c>
      <c r="L164" s="29"/>
      <c r="M164" s="138" t="s">
        <v>1</v>
      </c>
      <c r="N164" s="139" t="s">
        <v>37</v>
      </c>
      <c r="O164" s="140">
        <v>1.5509999999999999</v>
      </c>
      <c r="P164" s="140">
        <f>O164*H164</f>
        <v>34.897500000000001</v>
      </c>
      <c r="Q164" s="140">
        <v>0</v>
      </c>
      <c r="R164" s="140">
        <f>Q164*H164</f>
        <v>0</v>
      </c>
      <c r="S164" s="140">
        <v>0</v>
      </c>
      <c r="T164" s="141">
        <f>S164*H164</f>
        <v>0</v>
      </c>
      <c r="AR164" s="142" t="s">
        <v>138</v>
      </c>
      <c r="AT164" s="142" t="s">
        <v>136</v>
      </c>
      <c r="AU164" s="142" t="s">
        <v>81</v>
      </c>
      <c r="AY164" s="17" t="s">
        <v>135</v>
      </c>
      <c r="BE164" s="143">
        <f>IF(N164="základní",J164,0)</f>
        <v>0</v>
      </c>
      <c r="BF164" s="143">
        <f>IF(N164="snížená",J164,0)</f>
        <v>0</v>
      </c>
      <c r="BG164" s="143">
        <f>IF(N164="zákl. přenesená",J164,0)</f>
        <v>0</v>
      </c>
      <c r="BH164" s="143">
        <f>IF(N164="sníž. přenesená",J164,0)</f>
        <v>0</v>
      </c>
      <c r="BI164" s="143">
        <f>IF(N164="nulová",J164,0)</f>
        <v>0</v>
      </c>
      <c r="BJ164" s="17" t="s">
        <v>79</v>
      </c>
      <c r="BK164" s="143">
        <f>ROUND(I164*H164,2)</f>
        <v>0</v>
      </c>
      <c r="BL164" s="17" t="s">
        <v>138</v>
      </c>
      <c r="BM164" s="142" t="s">
        <v>435</v>
      </c>
    </row>
    <row r="165" spans="2:65" s="1" customFormat="1" ht="49.15" customHeight="1">
      <c r="B165" s="131"/>
      <c r="C165" s="132" t="s">
        <v>8</v>
      </c>
      <c r="D165" s="132" t="s">
        <v>136</v>
      </c>
      <c r="E165" s="133" t="s">
        <v>436</v>
      </c>
      <c r="F165" s="134" t="s">
        <v>437</v>
      </c>
      <c r="G165" s="135" t="s">
        <v>182</v>
      </c>
      <c r="H165" s="136">
        <v>2</v>
      </c>
      <c r="I165" s="137">
        <v>0</v>
      </c>
      <c r="J165" s="137">
        <f>ROUND(I165*H165,2)</f>
        <v>0</v>
      </c>
      <c r="K165" s="134" t="s">
        <v>137</v>
      </c>
      <c r="L165" s="29"/>
      <c r="M165" s="138" t="s">
        <v>1</v>
      </c>
      <c r="N165" s="139" t="s">
        <v>37</v>
      </c>
      <c r="O165" s="140">
        <v>6</v>
      </c>
      <c r="P165" s="140">
        <f>O165*H165</f>
        <v>12</v>
      </c>
      <c r="Q165" s="140">
        <v>0</v>
      </c>
      <c r="R165" s="140">
        <f>Q165*H165</f>
        <v>0</v>
      </c>
      <c r="S165" s="140">
        <v>0</v>
      </c>
      <c r="T165" s="141">
        <f>S165*H165</f>
        <v>0</v>
      </c>
      <c r="AR165" s="142" t="s">
        <v>138</v>
      </c>
      <c r="AT165" s="142" t="s">
        <v>136</v>
      </c>
      <c r="AU165" s="142" t="s">
        <v>81</v>
      </c>
      <c r="AY165" s="17" t="s">
        <v>135</v>
      </c>
      <c r="BE165" s="143">
        <f>IF(N165="základní",J165,0)</f>
        <v>0</v>
      </c>
      <c r="BF165" s="143">
        <f>IF(N165="snížená",J165,0)</f>
        <v>0</v>
      </c>
      <c r="BG165" s="143">
        <f>IF(N165="zákl. přenesená",J165,0)</f>
        <v>0</v>
      </c>
      <c r="BH165" s="143">
        <f>IF(N165="sníž. přenesená",J165,0)</f>
        <v>0</v>
      </c>
      <c r="BI165" s="143">
        <f>IF(N165="nulová",J165,0)</f>
        <v>0</v>
      </c>
      <c r="BJ165" s="17" t="s">
        <v>79</v>
      </c>
      <c r="BK165" s="143">
        <f>ROUND(I165*H165,2)</f>
        <v>0</v>
      </c>
      <c r="BL165" s="17" t="s">
        <v>138</v>
      </c>
      <c r="BM165" s="142" t="s">
        <v>438</v>
      </c>
    </row>
    <row r="166" spans="2:65" s="1" customFormat="1" ht="24.2" customHeight="1">
      <c r="B166" s="131"/>
      <c r="C166" s="132" t="s">
        <v>176</v>
      </c>
      <c r="D166" s="132" t="s">
        <v>136</v>
      </c>
      <c r="E166" s="133" t="s">
        <v>439</v>
      </c>
      <c r="F166" s="134" t="s">
        <v>440</v>
      </c>
      <c r="G166" s="135" t="s">
        <v>441</v>
      </c>
      <c r="H166" s="136">
        <v>81</v>
      </c>
      <c r="I166" s="137">
        <v>0</v>
      </c>
      <c r="J166" s="137">
        <f>ROUND(I166*H166,2)</f>
        <v>0</v>
      </c>
      <c r="K166" s="134" t="s">
        <v>191</v>
      </c>
      <c r="L166" s="29"/>
      <c r="M166" s="138" t="s">
        <v>1</v>
      </c>
      <c r="N166" s="139" t="s">
        <v>37</v>
      </c>
      <c r="O166" s="140">
        <v>0.01</v>
      </c>
      <c r="P166" s="140">
        <f>O166*H166</f>
        <v>0.81</v>
      </c>
      <c r="Q166" s="140">
        <v>0</v>
      </c>
      <c r="R166" s="140">
        <f>Q166*H166</f>
        <v>0</v>
      </c>
      <c r="S166" s="140">
        <v>0</v>
      </c>
      <c r="T166" s="141">
        <f>S166*H166</f>
        <v>0</v>
      </c>
      <c r="AR166" s="142" t="s">
        <v>138</v>
      </c>
      <c r="AT166" s="142" t="s">
        <v>136</v>
      </c>
      <c r="AU166" s="142" t="s">
        <v>81</v>
      </c>
      <c r="AY166" s="17" t="s">
        <v>135</v>
      </c>
      <c r="BE166" s="143">
        <f>IF(N166="základní",J166,0)</f>
        <v>0</v>
      </c>
      <c r="BF166" s="143">
        <f>IF(N166="snížená",J166,0)</f>
        <v>0</v>
      </c>
      <c r="BG166" s="143">
        <f>IF(N166="zákl. přenesená",J166,0)</f>
        <v>0</v>
      </c>
      <c r="BH166" s="143">
        <f>IF(N166="sníž. přenesená",J166,0)</f>
        <v>0</v>
      </c>
      <c r="BI166" s="143">
        <f>IF(N166="nulová",J166,0)</f>
        <v>0</v>
      </c>
      <c r="BJ166" s="17" t="s">
        <v>79</v>
      </c>
      <c r="BK166" s="143">
        <f>ROUND(I166*H166,2)</f>
        <v>0</v>
      </c>
      <c r="BL166" s="17" t="s">
        <v>138</v>
      </c>
      <c r="BM166" s="142" t="s">
        <v>442</v>
      </c>
    </row>
    <row r="167" spans="2:65" s="13" customFormat="1">
      <c r="B167" s="150"/>
      <c r="D167" s="145" t="s">
        <v>139</v>
      </c>
      <c r="E167" s="151" t="s">
        <v>1</v>
      </c>
      <c r="F167" s="152" t="s">
        <v>443</v>
      </c>
      <c r="H167" s="153">
        <v>81</v>
      </c>
      <c r="L167" s="150"/>
      <c r="M167" s="154"/>
      <c r="T167" s="155"/>
      <c r="AT167" s="151" t="s">
        <v>139</v>
      </c>
      <c r="AU167" s="151" t="s">
        <v>81</v>
      </c>
      <c r="AV167" s="13" t="s">
        <v>81</v>
      </c>
      <c r="AW167" s="13" t="s">
        <v>140</v>
      </c>
      <c r="AX167" s="13" t="s">
        <v>72</v>
      </c>
      <c r="AY167" s="151" t="s">
        <v>135</v>
      </c>
    </row>
    <row r="168" spans="2:65" s="15" customFormat="1">
      <c r="B168" s="162"/>
      <c r="D168" s="145" t="s">
        <v>139</v>
      </c>
      <c r="E168" s="163" t="s">
        <v>1</v>
      </c>
      <c r="F168" s="164" t="s">
        <v>143</v>
      </c>
      <c r="H168" s="165">
        <v>81</v>
      </c>
      <c r="L168" s="162"/>
      <c r="M168" s="166"/>
      <c r="T168" s="167"/>
      <c r="AT168" s="163" t="s">
        <v>139</v>
      </c>
      <c r="AU168" s="163" t="s">
        <v>81</v>
      </c>
      <c r="AV168" s="15" t="s">
        <v>138</v>
      </c>
      <c r="AW168" s="15" t="s">
        <v>140</v>
      </c>
      <c r="AX168" s="15" t="s">
        <v>79</v>
      </c>
      <c r="AY168" s="163" t="s">
        <v>135</v>
      </c>
    </row>
    <row r="169" spans="2:65" s="1" customFormat="1" ht="24.2" customHeight="1">
      <c r="B169" s="131"/>
      <c r="C169" s="132" t="s">
        <v>181</v>
      </c>
      <c r="D169" s="132" t="s">
        <v>136</v>
      </c>
      <c r="E169" s="133" t="s">
        <v>444</v>
      </c>
      <c r="F169" s="134" t="s">
        <v>445</v>
      </c>
      <c r="G169" s="135" t="s">
        <v>441</v>
      </c>
      <c r="H169" s="136">
        <v>81</v>
      </c>
      <c r="I169" s="137">
        <v>0</v>
      </c>
      <c r="J169" s="137">
        <f>ROUND(I169*H169,2)</f>
        <v>0</v>
      </c>
      <c r="K169" s="134" t="s">
        <v>191</v>
      </c>
      <c r="L169" s="29"/>
      <c r="M169" s="138" t="s">
        <v>1</v>
      </c>
      <c r="N169" s="139" t="s">
        <v>37</v>
      </c>
      <c r="O169" s="140">
        <v>0.01</v>
      </c>
      <c r="P169" s="140">
        <f>O169*H169</f>
        <v>0.81</v>
      </c>
      <c r="Q169" s="140">
        <v>0</v>
      </c>
      <c r="R169" s="140">
        <f>Q169*H169</f>
        <v>0</v>
      </c>
      <c r="S169" s="140">
        <v>0</v>
      </c>
      <c r="T169" s="141">
        <f>S169*H169</f>
        <v>0</v>
      </c>
      <c r="AR169" s="142" t="s">
        <v>138</v>
      </c>
      <c r="AT169" s="142" t="s">
        <v>136</v>
      </c>
      <c r="AU169" s="142" t="s">
        <v>81</v>
      </c>
      <c r="AY169" s="17" t="s">
        <v>135</v>
      </c>
      <c r="BE169" s="143">
        <f>IF(N169="základní",J169,0)</f>
        <v>0</v>
      </c>
      <c r="BF169" s="143">
        <f>IF(N169="snížená",J169,0)</f>
        <v>0</v>
      </c>
      <c r="BG169" s="143">
        <f>IF(N169="zákl. přenesená",J169,0)</f>
        <v>0</v>
      </c>
      <c r="BH169" s="143">
        <f>IF(N169="sníž. přenesená",J169,0)</f>
        <v>0</v>
      </c>
      <c r="BI169" s="143">
        <f>IF(N169="nulová",J169,0)</f>
        <v>0</v>
      </c>
      <c r="BJ169" s="17" t="s">
        <v>79</v>
      </c>
      <c r="BK169" s="143">
        <f>ROUND(I169*H169,2)</f>
        <v>0</v>
      </c>
      <c r="BL169" s="17" t="s">
        <v>138</v>
      </c>
      <c r="BM169" s="142" t="s">
        <v>446</v>
      </c>
    </row>
    <row r="170" spans="2:65" s="13" customFormat="1">
      <c r="B170" s="150"/>
      <c r="D170" s="145" t="s">
        <v>139</v>
      </c>
      <c r="E170" s="151" t="s">
        <v>1</v>
      </c>
      <c r="F170" s="152" t="s">
        <v>443</v>
      </c>
      <c r="H170" s="153">
        <v>81</v>
      </c>
      <c r="L170" s="150"/>
      <c r="M170" s="154"/>
      <c r="T170" s="155"/>
      <c r="AT170" s="151" t="s">
        <v>139</v>
      </c>
      <c r="AU170" s="151" t="s">
        <v>81</v>
      </c>
      <c r="AV170" s="13" t="s">
        <v>81</v>
      </c>
      <c r="AW170" s="13" t="s">
        <v>140</v>
      </c>
      <c r="AX170" s="13" t="s">
        <v>72</v>
      </c>
      <c r="AY170" s="151" t="s">
        <v>135</v>
      </c>
    </row>
    <row r="171" spans="2:65" s="15" customFormat="1">
      <c r="B171" s="162"/>
      <c r="D171" s="145" t="s">
        <v>139</v>
      </c>
      <c r="E171" s="163" t="s">
        <v>1</v>
      </c>
      <c r="F171" s="164" t="s">
        <v>143</v>
      </c>
      <c r="H171" s="165">
        <v>81</v>
      </c>
      <c r="L171" s="162"/>
      <c r="M171" s="166"/>
      <c r="T171" s="167"/>
      <c r="AT171" s="163" t="s">
        <v>139</v>
      </c>
      <c r="AU171" s="163" t="s">
        <v>81</v>
      </c>
      <c r="AV171" s="15" t="s">
        <v>138</v>
      </c>
      <c r="AW171" s="15" t="s">
        <v>140</v>
      </c>
      <c r="AX171" s="15" t="s">
        <v>79</v>
      </c>
      <c r="AY171" s="163" t="s">
        <v>135</v>
      </c>
    </row>
    <row r="172" spans="2:65" s="11" customFormat="1" ht="22.9" customHeight="1">
      <c r="B172" s="122"/>
      <c r="D172" s="123" t="s">
        <v>71</v>
      </c>
      <c r="E172" s="168" t="s">
        <v>147</v>
      </c>
      <c r="F172" s="168" t="s">
        <v>148</v>
      </c>
      <c r="J172" s="169">
        <f>BK172</f>
        <v>0</v>
      </c>
      <c r="L172" s="122"/>
      <c r="M172" s="126"/>
      <c r="P172" s="127">
        <f>SUM(P173:P190)</f>
        <v>20.045000000000002</v>
      </c>
      <c r="R172" s="127">
        <f>SUM(R173:R190)</f>
        <v>1.2239999999999999E-2</v>
      </c>
      <c r="T172" s="128">
        <f>SUM(T173:T190)</f>
        <v>0.19800000000000001</v>
      </c>
      <c r="AR172" s="123" t="s">
        <v>79</v>
      </c>
      <c r="AT172" s="129" t="s">
        <v>71</v>
      </c>
      <c r="AU172" s="129" t="s">
        <v>79</v>
      </c>
      <c r="AY172" s="123" t="s">
        <v>135</v>
      </c>
      <c r="BK172" s="130">
        <f>SUM(BK173:BK190)</f>
        <v>0</v>
      </c>
    </row>
    <row r="173" spans="2:65" s="1" customFormat="1" ht="33" customHeight="1">
      <c r="B173" s="131"/>
      <c r="C173" s="132" t="s">
        <v>184</v>
      </c>
      <c r="D173" s="132" t="s">
        <v>136</v>
      </c>
      <c r="E173" s="133" t="s">
        <v>296</v>
      </c>
      <c r="F173" s="134" t="s">
        <v>297</v>
      </c>
      <c r="G173" s="135" t="s">
        <v>146</v>
      </c>
      <c r="H173" s="136">
        <v>10</v>
      </c>
      <c r="I173" s="137">
        <v>0</v>
      </c>
      <c r="J173" s="137">
        <f>ROUND(I173*H173,2)</f>
        <v>0</v>
      </c>
      <c r="K173" s="134" t="s">
        <v>137</v>
      </c>
      <c r="L173" s="29"/>
      <c r="M173" s="138" t="s">
        <v>1</v>
      </c>
      <c r="N173" s="139" t="s">
        <v>37</v>
      </c>
      <c r="O173" s="140">
        <v>0.28199999999999997</v>
      </c>
      <c r="P173" s="140">
        <f>O173*H173</f>
        <v>2.82</v>
      </c>
      <c r="Q173" s="140">
        <v>0</v>
      </c>
      <c r="R173" s="140">
        <f>Q173*H173</f>
        <v>0</v>
      </c>
      <c r="S173" s="140">
        <v>0</v>
      </c>
      <c r="T173" s="141">
        <f>S173*H173</f>
        <v>0</v>
      </c>
      <c r="AR173" s="142" t="s">
        <v>138</v>
      </c>
      <c r="AT173" s="142" t="s">
        <v>136</v>
      </c>
      <c r="AU173" s="142" t="s">
        <v>81</v>
      </c>
      <c r="AY173" s="17" t="s">
        <v>135</v>
      </c>
      <c r="BE173" s="143">
        <f>IF(N173="základní",J173,0)</f>
        <v>0</v>
      </c>
      <c r="BF173" s="143">
        <f>IF(N173="snížená",J173,0)</f>
        <v>0</v>
      </c>
      <c r="BG173" s="143">
        <f>IF(N173="zákl. přenesená",J173,0)</f>
        <v>0</v>
      </c>
      <c r="BH173" s="143">
        <f>IF(N173="sníž. přenesená",J173,0)</f>
        <v>0</v>
      </c>
      <c r="BI173" s="143">
        <f>IF(N173="nulová",J173,0)</f>
        <v>0</v>
      </c>
      <c r="BJ173" s="17" t="s">
        <v>79</v>
      </c>
      <c r="BK173" s="143">
        <f>ROUND(I173*H173,2)</f>
        <v>0</v>
      </c>
      <c r="BL173" s="17" t="s">
        <v>138</v>
      </c>
      <c r="BM173" s="142" t="s">
        <v>447</v>
      </c>
    </row>
    <row r="174" spans="2:65" s="12" customFormat="1">
      <c r="B174" s="144"/>
      <c r="D174" s="145" t="s">
        <v>139</v>
      </c>
      <c r="E174" s="146" t="s">
        <v>1</v>
      </c>
      <c r="F174" s="147" t="s">
        <v>448</v>
      </c>
      <c r="H174" s="146" t="s">
        <v>1</v>
      </c>
      <c r="L174" s="144"/>
      <c r="M174" s="148"/>
      <c r="T174" s="149"/>
      <c r="AT174" s="146" t="s">
        <v>139</v>
      </c>
      <c r="AU174" s="146" t="s">
        <v>81</v>
      </c>
      <c r="AV174" s="12" t="s">
        <v>79</v>
      </c>
      <c r="AW174" s="12" t="s">
        <v>140</v>
      </c>
      <c r="AX174" s="12" t="s">
        <v>72</v>
      </c>
      <c r="AY174" s="146" t="s">
        <v>135</v>
      </c>
    </row>
    <row r="175" spans="2:65" s="13" customFormat="1">
      <c r="B175" s="150"/>
      <c r="D175" s="145" t="s">
        <v>139</v>
      </c>
      <c r="E175" s="151" t="s">
        <v>1</v>
      </c>
      <c r="F175" s="152" t="s">
        <v>300</v>
      </c>
      <c r="H175" s="153">
        <v>10</v>
      </c>
      <c r="L175" s="150"/>
      <c r="M175" s="154"/>
      <c r="T175" s="155"/>
      <c r="AT175" s="151" t="s">
        <v>139</v>
      </c>
      <c r="AU175" s="151" t="s">
        <v>81</v>
      </c>
      <c r="AV175" s="13" t="s">
        <v>81</v>
      </c>
      <c r="AW175" s="13" t="s">
        <v>140</v>
      </c>
      <c r="AX175" s="13" t="s">
        <v>72</v>
      </c>
      <c r="AY175" s="151" t="s">
        <v>135</v>
      </c>
    </row>
    <row r="176" spans="2:65" s="15" customFormat="1">
      <c r="B176" s="162"/>
      <c r="D176" s="145" t="s">
        <v>139</v>
      </c>
      <c r="E176" s="163" t="s">
        <v>1</v>
      </c>
      <c r="F176" s="164" t="s">
        <v>143</v>
      </c>
      <c r="H176" s="165">
        <v>10</v>
      </c>
      <c r="L176" s="162"/>
      <c r="M176" s="166"/>
      <c r="T176" s="167"/>
      <c r="AT176" s="163" t="s">
        <v>139</v>
      </c>
      <c r="AU176" s="163" t="s">
        <v>81</v>
      </c>
      <c r="AV176" s="15" t="s">
        <v>138</v>
      </c>
      <c r="AW176" s="15" t="s">
        <v>140</v>
      </c>
      <c r="AX176" s="15" t="s">
        <v>79</v>
      </c>
      <c r="AY176" s="163" t="s">
        <v>135</v>
      </c>
    </row>
    <row r="177" spans="2:65" s="1" customFormat="1" ht="37.9" customHeight="1">
      <c r="B177" s="131"/>
      <c r="C177" s="132" t="s">
        <v>183</v>
      </c>
      <c r="D177" s="132" t="s">
        <v>136</v>
      </c>
      <c r="E177" s="133" t="s">
        <v>301</v>
      </c>
      <c r="F177" s="134" t="s">
        <v>302</v>
      </c>
      <c r="G177" s="135" t="s">
        <v>146</v>
      </c>
      <c r="H177" s="136">
        <v>600</v>
      </c>
      <c r="I177" s="137">
        <v>0</v>
      </c>
      <c r="J177" s="137">
        <f>ROUND(I177*H177,2)</f>
        <v>0</v>
      </c>
      <c r="K177" s="134" t="s">
        <v>137</v>
      </c>
      <c r="L177" s="29"/>
      <c r="M177" s="138" t="s">
        <v>1</v>
      </c>
      <c r="N177" s="139" t="s">
        <v>37</v>
      </c>
      <c r="O177" s="140">
        <v>0</v>
      </c>
      <c r="P177" s="140">
        <f>O177*H177</f>
        <v>0</v>
      </c>
      <c r="Q177" s="140">
        <v>0</v>
      </c>
      <c r="R177" s="140">
        <f>Q177*H177</f>
        <v>0</v>
      </c>
      <c r="S177" s="140">
        <v>0</v>
      </c>
      <c r="T177" s="141">
        <f>S177*H177</f>
        <v>0</v>
      </c>
      <c r="AR177" s="142" t="s">
        <v>138</v>
      </c>
      <c r="AT177" s="142" t="s">
        <v>136</v>
      </c>
      <c r="AU177" s="142" t="s">
        <v>81</v>
      </c>
      <c r="AY177" s="17" t="s">
        <v>135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17" t="s">
        <v>79</v>
      </c>
      <c r="BK177" s="143">
        <f>ROUND(I177*H177,2)</f>
        <v>0</v>
      </c>
      <c r="BL177" s="17" t="s">
        <v>138</v>
      </c>
      <c r="BM177" s="142" t="s">
        <v>449</v>
      </c>
    </row>
    <row r="178" spans="2:65" s="13" customFormat="1">
      <c r="B178" s="150"/>
      <c r="D178" s="145" t="s">
        <v>139</v>
      </c>
      <c r="E178" s="151" t="s">
        <v>1</v>
      </c>
      <c r="F178" s="152" t="s">
        <v>450</v>
      </c>
      <c r="H178" s="153">
        <v>600</v>
      </c>
      <c r="L178" s="150"/>
      <c r="M178" s="154"/>
      <c r="T178" s="155"/>
      <c r="AT178" s="151" t="s">
        <v>139</v>
      </c>
      <c r="AU178" s="151" t="s">
        <v>81</v>
      </c>
      <c r="AV178" s="13" t="s">
        <v>81</v>
      </c>
      <c r="AW178" s="13" t="s">
        <v>140</v>
      </c>
      <c r="AX178" s="13" t="s">
        <v>79</v>
      </c>
      <c r="AY178" s="151" t="s">
        <v>135</v>
      </c>
    </row>
    <row r="179" spans="2:65" s="1" customFormat="1" ht="37.9" customHeight="1">
      <c r="B179" s="131"/>
      <c r="C179" s="132" t="s">
        <v>185</v>
      </c>
      <c r="D179" s="132" t="s">
        <v>136</v>
      </c>
      <c r="E179" s="133" t="s">
        <v>305</v>
      </c>
      <c r="F179" s="134" t="s">
        <v>306</v>
      </c>
      <c r="G179" s="135" t="s">
        <v>146</v>
      </c>
      <c r="H179" s="136">
        <v>10</v>
      </c>
      <c r="I179" s="137">
        <v>0</v>
      </c>
      <c r="J179" s="137">
        <f>ROUND(I179*H179,2)</f>
        <v>0</v>
      </c>
      <c r="K179" s="134" t="s">
        <v>137</v>
      </c>
      <c r="L179" s="29"/>
      <c r="M179" s="138" t="s">
        <v>1</v>
      </c>
      <c r="N179" s="139" t="s">
        <v>37</v>
      </c>
      <c r="O179" s="140">
        <v>0.17</v>
      </c>
      <c r="P179" s="140">
        <f>O179*H179</f>
        <v>1.7000000000000002</v>
      </c>
      <c r="Q179" s="140">
        <v>0</v>
      </c>
      <c r="R179" s="140">
        <f>Q179*H179</f>
        <v>0</v>
      </c>
      <c r="S179" s="140">
        <v>0</v>
      </c>
      <c r="T179" s="141">
        <f>S179*H179</f>
        <v>0</v>
      </c>
      <c r="AR179" s="142" t="s">
        <v>138</v>
      </c>
      <c r="AT179" s="142" t="s">
        <v>136</v>
      </c>
      <c r="AU179" s="142" t="s">
        <v>81</v>
      </c>
      <c r="AY179" s="17" t="s">
        <v>135</v>
      </c>
      <c r="BE179" s="143">
        <f>IF(N179="základní",J179,0)</f>
        <v>0</v>
      </c>
      <c r="BF179" s="143">
        <f>IF(N179="snížená",J179,0)</f>
        <v>0</v>
      </c>
      <c r="BG179" s="143">
        <f>IF(N179="zákl. přenesená",J179,0)</f>
        <v>0</v>
      </c>
      <c r="BH179" s="143">
        <f>IF(N179="sníž. přenesená",J179,0)</f>
        <v>0</v>
      </c>
      <c r="BI179" s="143">
        <f>IF(N179="nulová",J179,0)</f>
        <v>0</v>
      </c>
      <c r="BJ179" s="17" t="s">
        <v>79</v>
      </c>
      <c r="BK179" s="143">
        <f>ROUND(I179*H179,2)</f>
        <v>0</v>
      </c>
      <c r="BL179" s="17" t="s">
        <v>138</v>
      </c>
      <c r="BM179" s="142" t="s">
        <v>451</v>
      </c>
    </row>
    <row r="180" spans="2:65" s="12" customFormat="1">
      <c r="B180" s="144"/>
      <c r="D180" s="145" t="s">
        <v>139</v>
      </c>
      <c r="E180" s="146" t="s">
        <v>1</v>
      </c>
      <c r="F180" s="147" t="s">
        <v>448</v>
      </c>
      <c r="H180" s="146" t="s">
        <v>1</v>
      </c>
      <c r="L180" s="144"/>
      <c r="M180" s="148"/>
      <c r="T180" s="149"/>
      <c r="AT180" s="146" t="s">
        <v>139</v>
      </c>
      <c r="AU180" s="146" t="s">
        <v>81</v>
      </c>
      <c r="AV180" s="12" t="s">
        <v>79</v>
      </c>
      <c r="AW180" s="12" t="s">
        <v>140</v>
      </c>
      <c r="AX180" s="12" t="s">
        <v>72</v>
      </c>
      <c r="AY180" s="146" t="s">
        <v>135</v>
      </c>
    </row>
    <row r="181" spans="2:65" s="13" customFormat="1">
      <c r="B181" s="150"/>
      <c r="D181" s="145" t="s">
        <v>139</v>
      </c>
      <c r="E181" s="151" t="s">
        <v>1</v>
      </c>
      <c r="F181" s="152" t="s">
        <v>300</v>
      </c>
      <c r="H181" s="153">
        <v>10</v>
      </c>
      <c r="L181" s="150"/>
      <c r="M181" s="154"/>
      <c r="T181" s="155"/>
      <c r="AT181" s="151" t="s">
        <v>139</v>
      </c>
      <c r="AU181" s="151" t="s">
        <v>81</v>
      </c>
      <c r="AV181" s="13" t="s">
        <v>81</v>
      </c>
      <c r="AW181" s="13" t="s">
        <v>140</v>
      </c>
      <c r="AX181" s="13" t="s">
        <v>72</v>
      </c>
      <c r="AY181" s="151" t="s">
        <v>135</v>
      </c>
    </row>
    <row r="182" spans="2:65" s="15" customFormat="1">
      <c r="B182" s="162"/>
      <c r="D182" s="145" t="s">
        <v>139</v>
      </c>
      <c r="E182" s="163" t="s">
        <v>1</v>
      </c>
      <c r="F182" s="164" t="s">
        <v>143</v>
      </c>
      <c r="H182" s="165">
        <v>10</v>
      </c>
      <c r="L182" s="162"/>
      <c r="M182" s="166"/>
      <c r="T182" s="167"/>
      <c r="AT182" s="163" t="s">
        <v>139</v>
      </c>
      <c r="AU182" s="163" t="s">
        <v>81</v>
      </c>
      <c r="AV182" s="15" t="s">
        <v>138</v>
      </c>
      <c r="AW182" s="15" t="s">
        <v>140</v>
      </c>
      <c r="AX182" s="15" t="s">
        <v>79</v>
      </c>
      <c r="AY182" s="163" t="s">
        <v>135</v>
      </c>
    </row>
    <row r="183" spans="2:65" s="1" customFormat="1" ht="16.5" customHeight="1">
      <c r="B183" s="131"/>
      <c r="C183" s="132" t="s">
        <v>186</v>
      </c>
      <c r="D183" s="132" t="s">
        <v>136</v>
      </c>
      <c r="E183" s="133" t="s">
        <v>452</v>
      </c>
      <c r="F183" s="134" t="s">
        <v>453</v>
      </c>
      <c r="G183" s="135" t="s">
        <v>441</v>
      </c>
      <c r="H183" s="136">
        <v>81</v>
      </c>
      <c r="I183" s="137">
        <v>0</v>
      </c>
      <c r="J183" s="137">
        <f>ROUND(I183*H183,2)</f>
        <v>0</v>
      </c>
      <c r="K183" s="134" t="s">
        <v>191</v>
      </c>
      <c r="L183" s="29"/>
      <c r="M183" s="138" t="s">
        <v>1</v>
      </c>
      <c r="N183" s="139" t="s">
        <v>37</v>
      </c>
      <c r="O183" s="140">
        <v>0.13900000000000001</v>
      </c>
      <c r="P183" s="140">
        <f>O183*H183</f>
        <v>11.259</v>
      </c>
      <c r="Q183" s="140">
        <v>0</v>
      </c>
      <c r="R183" s="140">
        <f>Q183*H183</f>
        <v>0</v>
      </c>
      <c r="S183" s="140">
        <v>0</v>
      </c>
      <c r="T183" s="141">
        <f>S183*H183</f>
        <v>0</v>
      </c>
      <c r="AR183" s="142" t="s">
        <v>138</v>
      </c>
      <c r="AT183" s="142" t="s">
        <v>136</v>
      </c>
      <c r="AU183" s="142" t="s">
        <v>81</v>
      </c>
      <c r="AY183" s="17" t="s">
        <v>135</v>
      </c>
      <c r="BE183" s="143">
        <f>IF(N183="základní",J183,0)</f>
        <v>0</v>
      </c>
      <c r="BF183" s="143">
        <f>IF(N183="snížená",J183,0)</f>
        <v>0</v>
      </c>
      <c r="BG183" s="143">
        <f>IF(N183="zákl. přenesená",J183,0)</f>
        <v>0</v>
      </c>
      <c r="BH183" s="143">
        <f>IF(N183="sníž. přenesená",J183,0)</f>
        <v>0</v>
      </c>
      <c r="BI183" s="143">
        <f>IF(N183="nulová",J183,0)</f>
        <v>0</v>
      </c>
      <c r="BJ183" s="17" t="s">
        <v>79</v>
      </c>
      <c r="BK183" s="143">
        <f>ROUND(I183*H183,2)</f>
        <v>0</v>
      </c>
      <c r="BL183" s="17" t="s">
        <v>138</v>
      </c>
      <c r="BM183" s="142" t="s">
        <v>454</v>
      </c>
    </row>
    <row r="184" spans="2:65" s="1" customFormat="1" ht="55.5" customHeight="1">
      <c r="B184" s="131"/>
      <c r="C184" s="132" t="s">
        <v>187</v>
      </c>
      <c r="D184" s="132" t="s">
        <v>136</v>
      </c>
      <c r="E184" s="133" t="s">
        <v>455</v>
      </c>
      <c r="F184" s="134" t="s">
        <v>456</v>
      </c>
      <c r="G184" s="135" t="s">
        <v>182</v>
      </c>
      <c r="H184" s="136">
        <v>2</v>
      </c>
      <c r="I184" s="137">
        <v>0</v>
      </c>
      <c r="J184" s="137">
        <f>ROUND(I184*H184,2)</f>
        <v>0</v>
      </c>
      <c r="K184" s="134" t="s">
        <v>137</v>
      </c>
      <c r="L184" s="29"/>
      <c r="M184" s="138" t="s">
        <v>1</v>
      </c>
      <c r="N184" s="139" t="s">
        <v>37</v>
      </c>
      <c r="O184" s="140">
        <v>1.147</v>
      </c>
      <c r="P184" s="140">
        <f>O184*H184</f>
        <v>2.294</v>
      </c>
      <c r="Q184" s="140">
        <v>0</v>
      </c>
      <c r="R184" s="140">
        <f>Q184*H184</f>
        <v>0</v>
      </c>
      <c r="S184" s="140">
        <v>9.9000000000000005E-2</v>
      </c>
      <c r="T184" s="141">
        <f>S184*H184</f>
        <v>0.19800000000000001</v>
      </c>
      <c r="AR184" s="142" t="s">
        <v>138</v>
      </c>
      <c r="AT184" s="142" t="s">
        <v>136</v>
      </c>
      <c r="AU184" s="142" t="s">
        <v>81</v>
      </c>
      <c r="AY184" s="17" t="s">
        <v>135</v>
      </c>
      <c r="BE184" s="143">
        <f>IF(N184="základní",J184,0)</f>
        <v>0</v>
      </c>
      <c r="BF184" s="143">
        <f>IF(N184="snížená",J184,0)</f>
        <v>0</v>
      </c>
      <c r="BG184" s="143">
        <f>IF(N184="zákl. přenesená",J184,0)</f>
        <v>0</v>
      </c>
      <c r="BH184" s="143">
        <f>IF(N184="sníž. přenesená",J184,0)</f>
        <v>0</v>
      </c>
      <c r="BI184" s="143">
        <f>IF(N184="nulová",J184,0)</f>
        <v>0</v>
      </c>
      <c r="BJ184" s="17" t="s">
        <v>79</v>
      </c>
      <c r="BK184" s="143">
        <f>ROUND(I184*H184,2)</f>
        <v>0</v>
      </c>
      <c r="BL184" s="17" t="s">
        <v>138</v>
      </c>
      <c r="BM184" s="142" t="s">
        <v>457</v>
      </c>
    </row>
    <row r="185" spans="2:65" s="12" customFormat="1">
      <c r="B185" s="144"/>
      <c r="D185" s="145" t="s">
        <v>139</v>
      </c>
      <c r="E185" s="146" t="s">
        <v>1</v>
      </c>
      <c r="F185" s="147" t="s">
        <v>458</v>
      </c>
      <c r="H185" s="146" t="s">
        <v>1</v>
      </c>
      <c r="L185" s="144"/>
      <c r="M185" s="148"/>
      <c r="T185" s="149"/>
      <c r="AT185" s="146" t="s">
        <v>139</v>
      </c>
      <c r="AU185" s="146" t="s">
        <v>81</v>
      </c>
      <c r="AV185" s="12" t="s">
        <v>79</v>
      </c>
      <c r="AW185" s="12" t="s">
        <v>140</v>
      </c>
      <c r="AX185" s="12" t="s">
        <v>72</v>
      </c>
      <c r="AY185" s="146" t="s">
        <v>135</v>
      </c>
    </row>
    <row r="186" spans="2:65" s="13" customFormat="1">
      <c r="B186" s="150"/>
      <c r="D186" s="145" t="s">
        <v>139</v>
      </c>
      <c r="E186" s="151" t="s">
        <v>1</v>
      </c>
      <c r="F186" s="152" t="s">
        <v>79</v>
      </c>
      <c r="H186" s="153">
        <v>1</v>
      </c>
      <c r="L186" s="150"/>
      <c r="M186" s="154"/>
      <c r="T186" s="155"/>
      <c r="AT186" s="151" t="s">
        <v>139</v>
      </c>
      <c r="AU186" s="151" t="s">
        <v>81</v>
      </c>
      <c r="AV186" s="13" t="s">
        <v>81</v>
      </c>
      <c r="AW186" s="13" t="s">
        <v>140</v>
      </c>
      <c r="AX186" s="13" t="s">
        <v>72</v>
      </c>
      <c r="AY186" s="151" t="s">
        <v>135</v>
      </c>
    </row>
    <row r="187" spans="2:65" s="12" customFormat="1">
      <c r="B187" s="144"/>
      <c r="D187" s="145" t="s">
        <v>139</v>
      </c>
      <c r="E187" s="146" t="s">
        <v>1</v>
      </c>
      <c r="F187" s="147" t="s">
        <v>459</v>
      </c>
      <c r="H187" s="146" t="s">
        <v>1</v>
      </c>
      <c r="L187" s="144"/>
      <c r="M187" s="148"/>
      <c r="T187" s="149"/>
      <c r="AT187" s="146" t="s">
        <v>139</v>
      </c>
      <c r="AU187" s="146" t="s">
        <v>81</v>
      </c>
      <c r="AV187" s="12" t="s">
        <v>79</v>
      </c>
      <c r="AW187" s="12" t="s">
        <v>140</v>
      </c>
      <c r="AX187" s="12" t="s">
        <v>72</v>
      </c>
      <c r="AY187" s="146" t="s">
        <v>135</v>
      </c>
    </row>
    <row r="188" spans="2:65" s="13" customFormat="1">
      <c r="B188" s="150"/>
      <c r="D188" s="145" t="s">
        <v>139</v>
      </c>
      <c r="E188" s="151" t="s">
        <v>1</v>
      </c>
      <c r="F188" s="152" t="s">
        <v>79</v>
      </c>
      <c r="H188" s="153">
        <v>1</v>
      </c>
      <c r="L188" s="150"/>
      <c r="M188" s="154"/>
      <c r="T188" s="155"/>
      <c r="AT188" s="151" t="s">
        <v>139</v>
      </c>
      <c r="AU188" s="151" t="s">
        <v>81</v>
      </c>
      <c r="AV188" s="13" t="s">
        <v>81</v>
      </c>
      <c r="AW188" s="13" t="s">
        <v>140</v>
      </c>
      <c r="AX188" s="13" t="s">
        <v>72</v>
      </c>
      <c r="AY188" s="151" t="s">
        <v>135</v>
      </c>
    </row>
    <row r="189" spans="2:65" s="14" customFormat="1">
      <c r="B189" s="156"/>
      <c r="D189" s="145" t="s">
        <v>139</v>
      </c>
      <c r="E189" s="157" t="s">
        <v>1</v>
      </c>
      <c r="F189" s="158" t="s">
        <v>141</v>
      </c>
      <c r="H189" s="159">
        <v>2</v>
      </c>
      <c r="L189" s="156"/>
      <c r="M189" s="160"/>
      <c r="T189" s="161"/>
      <c r="AT189" s="157" t="s">
        <v>139</v>
      </c>
      <c r="AU189" s="157" t="s">
        <v>81</v>
      </c>
      <c r="AV189" s="14" t="s">
        <v>142</v>
      </c>
      <c r="AW189" s="14" t="s">
        <v>140</v>
      </c>
      <c r="AX189" s="14" t="s">
        <v>79</v>
      </c>
      <c r="AY189" s="157" t="s">
        <v>135</v>
      </c>
    </row>
    <row r="190" spans="2:65" s="1" customFormat="1" ht="24.2" customHeight="1">
      <c r="B190" s="131"/>
      <c r="C190" s="132" t="s">
        <v>188</v>
      </c>
      <c r="D190" s="132" t="s">
        <v>136</v>
      </c>
      <c r="E190" s="133" t="s">
        <v>460</v>
      </c>
      <c r="F190" s="134" t="s">
        <v>461</v>
      </c>
      <c r="G190" s="135" t="s">
        <v>182</v>
      </c>
      <c r="H190" s="136">
        <v>2</v>
      </c>
      <c r="I190" s="137">
        <v>0</v>
      </c>
      <c r="J190" s="137">
        <f>ROUND(I190*H190,2)</f>
        <v>0</v>
      </c>
      <c r="K190" s="134" t="s">
        <v>191</v>
      </c>
      <c r="L190" s="29"/>
      <c r="M190" s="138" t="s">
        <v>1</v>
      </c>
      <c r="N190" s="139" t="s">
        <v>37</v>
      </c>
      <c r="O190" s="140">
        <v>0.98599999999999999</v>
      </c>
      <c r="P190" s="140">
        <f>O190*H190</f>
        <v>1.972</v>
      </c>
      <c r="Q190" s="140">
        <v>6.1199999999999996E-3</v>
      </c>
      <c r="R190" s="140">
        <f>Q190*H190</f>
        <v>1.2239999999999999E-2</v>
      </c>
      <c r="S190" s="140">
        <v>0</v>
      </c>
      <c r="T190" s="141">
        <f>S190*H190</f>
        <v>0</v>
      </c>
      <c r="AR190" s="142" t="s">
        <v>211</v>
      </c>
      <c r="AT190" s="142" t="s">
        <v>136</v>
      </c>
      <c r="AU190" s="142" t="s">
        <v>81</v>
      </c>
      <c r="AY190" s="17" t="s">
        <v>135</v>
      </c>
      <c r="BE190" s="143">
        <f>IF(N190="základní",J190,0)</f>
        <v>0</v>
      </c>
      <c r="BF190" s="143">
        <f>IF(N190="snížená",J190,0)</f>
        <v>0</v>
      </c>
      <c r="BG190" s="143">
        <f>IF(N190="zákl. přenesená",J190,0)</f>
        <v>0</v>
      </c>
      <c r="BH190" s="143">
        <f>IF(N190="sníž. přenesená",J190,0)</f>
        <v>0</v>
      </c>
      <c r="BI190" s="143">
        <f>IF(N190="nulová",J190,0)</f>
        <v>0</v>
      </c>
      <c r="BJ190" s="17" t="s">
        <v>79</v>
      </c>
      <c r="BK190" s="143">
        <f>ROUND(I190*H190,2)</f>
        <v>0</v>
      </c>
      <c r="BL190" s="17" t="s">
        <v>211</v>
      </c>
      <c r="BM190" s="142" t="s">
        <v>462</v>
      </c>
    </row>
    <row r="191" spans="2:65" s="11" customFormat="1" ht="22.9" customHeight="1">
      <c r="B191" s="122"/>
      <c r="D191" s="123" t="s">
        <v>71</v>
      </c>
      <c r="E191" s="168" t="s">
        <v>157</v>
      </c>
      <c r="F191" s="168" t="s">
        <v>158</v>
      </c>
      <c r="J191" s="169">
        <f>BK191</f>
        <v>0</v>
      </c>
      <c r="L191" s="122"/>
      <c r="M191" s="126"/>
      <c r="P191" s="127">
        <f>SUM(P192:P198)</f>
        <v>2.6398400000000004</v>
      </c>
      <c r="R191" s="127">
        <f>SUM(R192:R198)</f>
        <v>0</v>
      </c>
      <c r="T191" s="128">
        <f>SUM(T192:T198)</f>
        <v>0</v>
      </c>
      <c r="AR191" s="123" t="s">
        <v>79</v>
      </c>
      <c r="AT191" s="129" t="s">
        <v>71</v>
      </c>
      <c r="AU191" s="129" t="s">
        <v>79</v>
      </c>
      <c r="AY191" s="123" t="s">
        <v>135</v>
      </c>
      <c r="BK191" s="130">
        <f>SUM(BK192:BK198)</f>
        <v>0</v>
      </c>
    </row>
    <row r="192" spans="2:65" s="1" customFormat="1" ht="49.15" customHeight="1">
      <c r="B192" s="131"/>
      <c r="C192" s="132" t="s">
        <v>7</v>
      </c>
      <c r="D192" s="132" t="s">
        <v>136</v>
      </c>
      <c r="E192" s="133" t="s">
        <v>160</v>
      </c>
      <c r="F192" s="134" t="s">
        <v>463</v>
      </c>
      <c r="G192" s="135" t="s">
        <v>161</v>
      </c>
      <c r="H192" s="136">
        <v>0.224</v>
      </c>
      <c r="I192" s="137">
        <v>0</v>
      </c>
      <c r="J192" s="137">
        <f>ROUND(I192*H192,2)</f>
        <v>0</v>
      </c>
      <c r="K192" s="134" t="s">
        <v>137</v>
      </c>
      <c r="L192" s="29"/>
      <c r="M192" s="138" t="s">
        <v>1</v>
      </c>
      <c r="N192" s="139" t="s">
        <v>37</v>
      </c>
      <c r="O192" s="140">
        <v>10.3</v>
      </c>
      <c r="P192" s="140">
        <f>O192*H192</f>
        <v>2.3072000000000004</v>
      </c>
      <c r="Q192" s="140">
        <v>0</v>
      </c>
      <c r="R192" s="140">
        <f>Q192*H192</f>
        <v>0</v>
      </c>
      <c r="S192" s="140">
        <v>0</v>
      </c>
      <c r="T192" s="141">
        <f>S192*H192</f>
        <v>0</v>
      </c>
      <c r="AR192" s="142" t="s">
        <v>138</v>
      </c>
      <c r="AT192" s="142" t="s">
        <v>136</v>
      </c>
      <c r="AU192" s="142" t="s">
        <v>81</v>
      </c>
      <c r="AY192" s="17" t="s">
        <v>135</v>
      </c>
      <c r="BE192" s="143">
        <f>IF(N192="základní",J192,0)</f>
        <v>0</v>
      </c>
      <c r="BF192" s="143">
        <f>IF(N192="snížená",J192,0)</f>
        <v>0</v>
      </c>
      <c r="BG192" s="143">
        <f>IF(N192="zákl. přenesená",J192,0)</f>
        <v>0</v>
      </c>
      <c r="BH192" s="143">
        <f>IF(N192="sníž. přenesená",J192,0)</f>
        <v>0</v>
      </c>
      <c r="BI192" s="143">
        <f>IF(N192="nulová",J192,0)</f>
        <v>0</v>
      </c>
      <c r="BJ192" s="17" t="s">
        <v>79</v>
      </c>
      <c r="BK192" s="143">
        <f>ROUND(I192*H192,2)</f>
        <v>0</v>
      </c>
      <c r="BL192" s="17" t="s">
        <v>138</v>
      </c>
      <c r="BM192" s="142" t="s">
        <v>464</v>
      </c>
    </row>
    <row r="193" spans="2:65" s="1" customFormat="1" ht="76.349999999999994" customHeight="1">
      <c r="B193" s="131"/>
      <c r="C193" s="132" t="s">
        <v>190</v>
      </c>
      <c r="D193" s="132" t="s">
        <v>136</v>
      </c>
      <c r="E193" s="133" t="s">
        <v>162</v>
      </c>
      <c r="F193" s="134" t="s">
        <v>465</v>
      </c>
      <c r="G193" s="135" t="s">
        <v>161</v>
      </c>
      <c r="H193" s="136">
        <v>1.1200000000000001</v>
      </c>
      <c r="I193" s="137">
        <v>0</v>
      </c>
      <c r="J193" s="137">
        <f>ROUND(I193*H193,2)</f>
        <v>0</v>
      </c>
      <c r="K193" s="134" t="s">
        <v>137</v>
      </c>
      <c r="L193" s="29"/>
      <c r="M193" s="138" t="s">
        <v>1</v>
      </c>
      <c r="N193" s="139" t="s">
        <v>37</v>
      </c>
      <c r="O193" s="140">
        <v>0.26</v>
      </c>
      <c r="P193" s="140">
        <f>O193*H193</f>
        <v>0.29120000000000001</v>
      </c>
      <c r="Q193" s="140">
        <v>0</v>
      </c>
      <c r="R193" s="140">
        <f>Q193*H193</f>
        <v>0</v>
      </c>
      <c r="S193" s="140">
        <v>0</v>
      </c>
      <c r="T193" s="141">
        <f>S193*H193</f>
        <v>0</v>
      </c>
      <c r="AR193" s="142" t="s">
        <v>138</v>
      </c>
      <c r="AT193" s="142" t="s">
        <v>136</v>
      </c>
      <c r="AU193" s="142" t="s">
        <v>81</v>
      </c>
      <c r="AY193" s="17" t="s">
        <v>135</v>
      </c>
      <c r="BE193" s="143">
        <f>IF(N193="základní",J193,0)</f>
        <v>0</v>
      </c>
      <c r="BF193" s="143">
        <f>IF(N193="snížená",J193,0)</f>
        <v>0</v>
      </c>
      <c r="BG193" s="143">
        <f>IF(N193="zákl. přenesená",J193,0)</f>
        <v>0</v>
      </c>
      <c r="BH193" s="143">
        <f>IF(N193="sníž. přenesená",J193,0)</f>
        <v>0</v>
      </c>
      <c r="BI193" s="143">
        <f>IF(N193="nulová",J193,0)</f>
        <v>0</v>
      </c>
      <c r="BJ193" s="17" t="s">
        <v>79</v>
      </c>
      <c r="BK193" s="143">
        <f>ROUND(I193*H193,2)</f>
        <v>0</v>
      </c>
      <c r="BL193" s="17" t="s">
        <v>138</v>
      </c>
      <c r="BM193" s="142" t="s">
        <v>466</v>
      </c>
    </row>
    <row r="194" spans="2:65" s="13" customFormat="1">
      <c r="B194" s="150"/>
      <c r="D194" s="145" t="s">
        <v>139</v>
      </c>
      <c r="F194" s="152" t="s">
        <v>467</v>
      </c>
      <c r="H194" s="153">
        <v>1.1200000000000001</v>
      </c>
      <c r="L194" s="150"/>
      <c r="M194" s="154"/>
      <c r="T194" s="155"/>
      <c r="AT194" s="151" t="s">
        <v>139</v>
      </c>
      <c r="AU194" s="151" t="s">
        <v>81</v>
      </c>
      <c r="AV194" s="13" t="s">
        <v>81</v>
      </c>
      <c r="AW194" s="13" t="s">
        <v>3</v>
      </c>
      <c r="AX194" s="13" t="s">
        <v>79</v>
      </c>
      <c r="AY194" s="151" t="s">
        <v>135</v>
      </c>
    </row>
    <row r="195" spans="2:65" s="1" customFormat="1" ht="44.25" customHeight="1">
      <c r="B195" s="131"/>
      <c r="C195" s="132" t="s">
        <v>192</v>
      </c>
      <c r="D195" s="132" t="s">
        <v>136</v>
      </c>
      <c r="E195" s="133" t="s">
        <v>164</v>
      </c>
      <c r="F195" s="134" t="s">
        <v>468</v>
      </c>
      <c r="G195" s="135" t="s">
        <v>161</v>
      </c>
      <c r="H195" s="136">
        <v>0.224</v>
      </c>
      <c r="I195" s="137">
        <v>0</v>
      </c>
      <c r="J195" s="137">
        <f>ROUND(I195*H195,2)</f>
        <v>0</v>
      </c>
      <c r="K195" s="134" t="s">
        <v>137</v>
      </c>
      <c r="L195" s="29"/>
      <c r="M195" s="138" t="s">
        <v>1</v>
      </c>
      <c r="N195" s="139" t="s">
        <v>37</v>
      </c>
      <c r="O195" s="140">
        <v>0.125</v>
      </c>
      <c r="P195" s="140">
        <f>O195*H195</f>
        <v>2.8000000000000001E-2</v>
      </c>
      <c r="Q195" s="140">
        <v>0</v>
      </c>
      <c r="R195" s="140">
        <f>Q195*H195</f>
        <v>0</v>
      </c>
      <c r="S195" s="140">
        <v>0</v>
      </c>
      <c r="T195" s="141">
        <f>S195*H195</f>
        <v>0</v>
      </c>
      <c r="AR195" s="142" t="s">
        <v>138</v>
      </c>
      <c r="AT195" s="142" t="s">
        <v>136</v>
      </c>
      <c r="AU195" s="142" t="s">
        <v>81</v>
      </c>
      <c r="AY195" s="17" t="s">
        <v>135</v>
      </c>
      <c r="BE195" s="143">
        <f>IF(N195="základní",J195,0)</f>
        <v>0</v>
      </c>
      <c r="BF195" s="143">
        <f>IF(N195="snížená",J195,0)</f>
        <v>0</v>
      </c>
      <c r="BG195" s="143">
        <f>IF(N195="zákl. přenesená",J195,0)</f>
        <v>0</v>
      </c>
      <c r="BH195" s="143">
        <f>IF(N195="sníž. přenesená",J195,0)</f>
        <v>0</v>
      </c>
      <c r="BI195" s="143">
        <f>IF(N195="nulová",J195,0)</f>
        <v>0</v>
      </c>
      <c r="BJ195" s="17" t="s">
        <v>79</v>
      </c>
      <c r="BK195" s="143">
        <f>ROUND(I195*H195,2)</f>
        <v>0</v>
      </c>
      <c r="BL195" s="17" t="s">
        <v>138</v>
      </c>
      <c r="BM195" s="142" t="s">
        <v>469</v>
      </c>
    </row>
    <row r="196" spans="2:65" s="1" customFormat="1" ht="37.9" customHeight="1">
      <c r="B196" s="131"/>
      <c r="C196" s="132" t="s">
        <v>193</v>
      </c>
      <c r="D196" s="132" t="s">
        <v>136</v>
      </c>
      <c r="E196" s="133" t="s">
        <v>167</v>
      </c>
      <c r="F196" s="134" t="s">
        <v>470</v>
      </c>
      <c r="G196" s="135" t="s">
        <v>161</v>
      </c>
      <c r="H196" s="136">
        <v>2.2400000000000002</v>
      </c>
      <c r="I196" s="137">
        <v>0</v>
      </c>
      <c r="J196" s="137">
        <f>ROUND(I196*H196,2)</f>
        <v>0</v>
      </c>
      <c r="K196" s="134" t="s">
        <v>137</v>
      </c>
      <c r="L196" s="29"/>
      <c r="M196" s="138" t="s">
        <v>1</v>
      </c>
      <c r="N196" s="139" t="s">
        <v>37</v>
      </c>
      <c r="O196" s="140">
        <v>6.0000000000000001E-3</v>
      </c>
      <c r="P196" s="140">
        <f>O196*H196</f>
        <v>1.3440000000000002E-2</v>
      </c>
      <c r="Q196" s="140">
        <v>0</v>
      </c>
      <c r="R196" s="140">
        <f>Q196*H196</f>
        <v>0</v>
      </c>
      <c r="S196" s="140">
        <v>0</v>
      </c>
      <c r="T196" s="141">
        <f>S196*H196</f>
        <v>0</v>
      </c>
      <c r="AR196" s="142" t="s">
        <v>138</v>
      </c>
      <c r="AT196" s="142" t="s">
        <v>136</v>
      </c>
      <c r="AU196" s="142" t="s">
        <v>81</v>
      </c>
      <c r="AY196" s="17" t="s">
        <v>135</v>
      </c>
      <c r="BE196" s="143">
        <f>IF(N196="základní",J196,0)</f>
        <v>0</v>
      </c>
      <c r="BF196" s="143">
        <f>IF(N196="snížená",J196,0)</f>
        <v>0</v>
      </c>
      <c r="BG196" s="143">
        <f>IF(N196="zákl. přenesená",J196,0)</f>
        <v>0</v>
      </c>
      <c r="BH196" s="143">
        <f>IF(N196="sníž. přenesená",J196,0)</f>
        <v>0</v>
      </c>
      <c r="BI196" s="143">
        <f>IF(N196="nulová",J196,0)</f>
        <v>0</v>
      </c>
      <c r="BJ196" s="17" t="s">
        <v>79</v>
      </c>
      <c r="BK196" s="143">
        <f>ROUND(I196*H196,2)</f>
        <v>0</v>
      </c>
      <c r="BL196" s="17" t="s">
        <v>138</v>
      </c>
      <c r="BM196" s="142" t="s">
        <v>471</v>
      </c>
    </row>
    <row r="197" spans="2:65" s="13" customFormat="1">
      <c r="B197" s="150"/>
      <c r="D197" s="145" t="s">
        <v>139</v>
      </c>
      <c r="F197" s="152" t="s">
        <v>472</v>
      </c>
      <c r="H197" s="153">
        <v>2.2400000000000002</v>
      </c>
      <c r="L197" s="150"/>
      <c r="M197" s="154"/>
      <c r="T197" s="155"/>
      <c r="AT197" s="151" t="s">
        <v>139</v>
      </c>
      <c r="AU197" s="151" t="s">
        <v>81</v>
      </c>
      <c r="AV197" s="13" t="s">
        <v>81</v>
      </c>
      <c r="AW197" s="13" t="s">
        <v>3</v>
      </c>
      <c r="AX197" s="13" t="s">
        <v>79</v>
      </c>
      <c r="AY197" s="151" t="s">
        <v>135</v>
      </c>
    </row>
    <row r="198" spans="2:65" s="1" customFormat="1" ht="44.25" customHeight="1">
      <c r="B198" s="131"/>
      <c r="C198" s="132" t="s">
        <v>194</v>
      </c>
      <c r="D198" s="132" t="s">
        <v>136</v>
      </c>
      <c r="E198" s="133" t="s">
        <v>170</v>
      </c>
      <c r="F198" s="134" t="s">
        <v>171</v>
      </c>
      <c r="G198" s="135" t="s">
        <v>161</v>
      </c>
      <c r="H198" s="136">
        <v>0.224</v>
      </c>
      <c r="I198" s="137">
        <v>0</v>
      </c>
      <c r="J198" s="137">
        <f>ROUND(I198*H198,2)</f>
        <v>0</v>
      </c>
      <c r="K198" s="134" t="s">
        <v>137</v>
      </c>
      <c r="L198" s="29"/>
      <c r="M198" s="138" t="s">
        <v>1</v>
      </c>
      <c r="N198" s="139" t="s">
        <v>37</v>
      </c>
      <c r="O198" s="140">
        <v>0</v>
      </c>
      <c r="P198" s="140">
        <f>O198*H198</f>
        <v>0</v>
      </c>
      <c r="Q198" s="140">
        <v>0</v>
      </c>
      <c r="R198" s="140">
        <f>Q198*H198</f>
        <v>0</v>
      </c>
      <c r="S198" s="140">
        <v>0</v>
      </c>
      <c r="T198" s="141">
        <f>S198*H198</f>
        <v>0</v>
      </c>
      <c r="AR198" s="142" t="s">
        <v>138</v>
      </c>
      <c r="AT198" s="142" t="s">
        <v>136</v>
      </c>
      <c r="AU198" s="142" t="s">
        <v>81</v>
      </c>
      <c r="AY198" s="17" t="s">
        <v>135</v>
      </c>
      <c r="BE198" s="143">
        <f>IF(N198="základní",J198,0)</f>
        <v>0</v>
      </c>
      <c r="BF198" s="143">
        <f>IF(N198="snížená",J198,0)</f>
        <v>0</v>
      </c>
      <c r="BG198" s="143">
        <f>IF(N198="zákl. přenesená",J198,0)</f>
        <v>0</v>
      </c>
      <c r="BH198" s="143">
        <f>IF(N198="sníž. přenesená",J198,0)</f>
        <v>0</v>
      </c>
      <c r="BI198" s="143">
        <f>IF(N198="nulová",J198,0)</f>
        <v>0</v>
      </c>
      <c r="BJ198" s="17" t="s">
        <v>79</v>
      </c>
      <c r="BK198" s="143">
        <f>ROUND(I198*H198,2)</f>
        <v>0</v>
      </c>
      <c r="BL198" s="17" t="s">
        <v>138</v>
      </c>
      <c r="BM198" s="142" t="s">
        <v>473</v>
      </c>
    </row>
    <row r="199" spans="2:65" s="11" customFormat="1" ht="22.9" customHeight="1">
      <c r="B199" s="122"/>
      <c r="D199" s="123" t="s">
        <v>71</v>
      </c>
      <c r="E199" s="168" t="s">
        <v>172</v>
      </c>
      <c r="F199" s="168" t="s">
        <v>173</v>
      </c>
      <c r="J199" s="169">
        <f>BK199</f>
        <v>0</v>
      </c>
      <c r="L199" s="122"/>
      <c r="M199" s="126"/>
      <c r="P199" s="127">
        <f>SUM(P200:P201)</f>
        <v>13.02928</v>
      </c>
      <c r="R199" s="127">
        <f>SUM(R200:R201)</f>
        <v>0</v>
      </c>
      <c r="T199" s="128">
        <f>SUM(T200:T201)</f>
        <v>0</v>
      </c>
      <c r="AR199" s="123" t="s">
        <v>79</v>
      </c>
      <c r="AT199" s="129" t="s">
        <v>71</v>
      </c>
      <c r="AU199" s="129" t="s">
        <v>79</v>
      </c>
      <c r="AY199" s="123" t="s">
        <v>135</v>
      </c>
      <c r="BK199" s="130">
        <f>SUM(BK200:BK201)</f>
        <v>0</v>
      </c>
    </row>
    <row r="200" spans="2:65" s="1" customFormat="1" ht="55.5" customHeight="1">
      <c r="B200" s="131"/>
      <c r="C200" s="132" t="s">
        <v>195</v>
      </c>
      <c r="D200" s="132" t="s">
        <v>136</v>
      </c>
      <c r="E200" s="133" t="s">
        <v>174</v>
      </c>
      <c r="F200" s="134" t="s">
        <v>175</v>
      </c>
      <c r="G200" s="135" t="s">
        <v>161</v>
      </c>
      <c r="H200" s="136">
        <v>1.9359999999999999</v>
      </c>
      <c r="I200" s="137">
        <v>0</v>
      </c>
      <c r="J200" s="137">
        <f>ROUND(I200*H200,2)</f>
        <v>0</v>
      </c>
      <c r="K200" s="134" t="s">
        <v>137</v>
      </c>
      <c r="L200" s="29"/>
      <c r="M200" s="138" t="s">
        <v>1</v>
      </c>
      <c r="N200" s="139" t="s">
        <v>37</v>
      </c>
      <c r="O200" s="140">
        <v>5.17</v>
      </c>
      <c r="P200" s="140">
        <f>O200*H200</f>
        <v>10.009119999999999</v>
      </c>
      <c r="Q200" s="140">
        <v>0</v>
      </c>
      <c r="R200" s="140">
        <f>Q200*H200</f>
        <v>0</v>
      </c>
      <c r="S200" s="140">
        <v>0</v>
      </c>
      <c r="T200" s="141">
        <f>S200*H200</f>
        <v>0</v>
      </c>
      <c r="AR200" s="142" t="s">
        <v>138</v>
      </c>
      <c r="AT200" s="142" t="s">
        <v>136</v>
      </c>
      <c r="AU200" s="142" t="s">
        <v>81</v>
      </c>
      <c r="AY200" s="17" t="s">
        <v>135</v>
      </c>
      <c r="BE200" s="143">
        <f>IF(N200="základní",J200,0)</f>
        <v>0</v>
      </c>
      <c r="BF200" s="143">
        <f>IF(N200="snížená",J200,0)</f>
        <v>0</v>
      </c>
      <c r="BG200" s="143">
        <f>IF(N200="zákl. přenesená",J200,0)</f>
        <v>0</v>
      </c>
      <c r="BH200" s="143">
        <f>IF(N200="sníž. přenesená",J200,0)</f>
        <v>0</v>
      </c>
      <c r="BI200" s="143">
        <f>IF(N200="nulová",J200,0)</f>
        <v>0</v>
      </c>
      <c r="BJ200" s="17" t="s">
        <v>79</v>
      </c>
      <c r="BK200" s="143">
        <f>ROUND(I200*H200,2)</f>
        <v>0</v>
      </c>
      <c r="BL200" s="17" t="s">
        <v>138</v>
      </c>
      <c r="BM200" s="142" t="s">
        <v>474</v>
      </c>
    </row>
    <row r="201" spans="2:65" s="1" customFormat="1" ht="66.75" customHeight="1">
      <c r="B201" s="131"/>
      <c r="C201" s="132" t="s">
        <v>196</v>
      </c>
      <c r="D201" s="132" t="s">
        <v>136</v>
      </c>
      <c r="E201" s="133" t="s">
        <v>177</v>
      </c>
      <c r="F201" s="134" t="s">
        <v>178</v>
      </c>
      <c r="G201" s="135" t="s">
        <v>161</v>
      </c>
      <c r="H201" s="136">
        <v>1.9359999999999999</v>
      </c>
      <c r="I201" s="137">
        <v>0</v>
      </c>
      <c r="J201" s="137">
        <f>ROUND(I201*H201,2)</f>
        <v>0</v>
      </c>
      <c r="K201" s="134" t="s">
        <v>137</v>
      </c>
      <c r="L201" s="29"/>
      <c r="M201" s="138" t="s">
        <v>1</v>
      </c>
      <c r="N201" s="139" t="s">
        <v>37</v>
      </c>
      <c r="O201" s="140">
        <v>1.56</v>
      </c>
      <c r="P201" s="140">
        <f>O201*H201</f>
        <v>3.0201600000000002</v>
      </c>
      <c r="Q201" s="140">
        <v>0</v>
      </c>
      <c r="R201" s="140">
        <f>Q201*H201</f>
        <v>0</v>
      </c>
      <c r="S201" s="140">
        <v>0</v>
      </c>
      <c r="T201" s="141">
        <f>S201*H201</f>
        <v>0</v>
      </c>
      <c r="AR201" s="142" t="s">
        <v>138</v>
      </c>
      <c r="AT201" s="142" t="s">
        <v>136</v>
      </c>
      <c r="AU201" s="142" t="s">
        <v>81</v>
      </c>
      <c r="AY201" s="17" t="s">
        <v>135</v>
      </c>
      <c r="BE201" s="143">
        <f>IF(N201="základní",J201,0)</f>
        <v>0</v>
      </c>
      <c r="BF201" s="143">
        <f>IF(N201="snížená",J201,0)</f>
        <v>0</v>
      </c>
      <c r="BG201" s="143">
        <f>IF(N201="zákl. přenesená",J201,0)</f>
        <v>0</v>
      </c>
      <c r="BH201" s="143">
        <f>IF(N201="sníž. přenesená",J201,0)</f>
        <v>0</v>
      </c>
      <c r="BI201" s="143">
        <f>IF(N201="nulová",J201,0)</f>
        <v>0</v>
      </c>
      <c r="BJ201" s="17" t="s">
        <v>79</v>
      </c>
      <c r="BK201" s="143">
        <f>ROUND(I201*H201,2)</f>
        <v>0</v>
      </c>
      <c r="BL201" s="17" t="s">
        <v>138</v>
      </c>
      <c r="BM201" s="142" t="s">
        <v>475</v>
      </c>
    </row>
    <row r="202" spans="2:65" s="11" customFormat="1" ht="25.9" customHeight="1">
      <c r="B202" s="122"/>
      <c r="D202" s="123" t="s">
        <v>71</v>
      </c>
      <c r="E202" s="124" t="s">
        <v>179</v>
      </c>
      <c r="F202" s="124" t="s">
        <v>180</v>
      </c>
      <c r="J202" s="125">
        <f>BK202</f>
        <v>0</v>
      </c>
      <c r="L202" s="122"/>
      <c r="M202" s="126"/>
      <c r="P202" s="127">
        <f>P203+P206+P213</f>
        <v>29.971399999999999</v>
      </c>
      <c r="R202" s="127">
        <f>R203+R206+R213</f>
        <v>8.9040480000000005E-2</v>
      </c>
      <c r="T202" s="128">
        <f>T203+T206+T213</f>
        <v>2.5649999999999999E-2</v>
      </c>
      <c r="AR202" s="123" t="s">
        <v>81</v>
      </c>
      <c r="AT202" s="129" t="s">
        <v>71</v>
      </c>
      <c r="AU202" s="129" t="s">
        <v>72</v>
      </c>
      <c r="AY202" s="123" t="s">
        <v>135</v>
      </c>
      <c r="BK202" s="130">
        <f>BK203+BK206+BK213</f>
        <v>0</v>
      </c>
    </row>
    <row r="203" spans="2:65" s="11" customFormat="1" ht="22.9" customHeight="1">
      <c r="B203" s="122"/>
      <c r="D203" s="123" t="s">
        <v>71</v>
      </c>
      <c r="E203" s="168" t="s">
        <v>476</v>
      </c>
      <c r="F203" s="168" t="s">
        <v>477</v>
      </c>
      <c r="J203" s="169">
        <f>BK203</f>
        <v>0</v>
      </c>
      <c r="L203" s="122"/>
      <c r="M203" s="126"/>
      <c r="P203" s="127">
        <f>SUM(P204:P205)</f>
        <v>0.76100000000000001</v>
      </c>
      <c r="R203" s="127">
        <f>SUM(R204:R205)</f>
        <v>3.3E-3</v>
      </c>
      <c r="T203" s="128">
        <f>SUM(T204:T205)</f>
        <v>0</v>
      </c>
      <c r="AR203" s="123" t="s">
        <v>81</v>
      </c>
      <c r="AT203" s="129" t="s">
        <v>71</v>
      </c>
      <c r="AU203" s="129" t="s">
        <v>79</v>
      </c>
      <c r="AY203" s="123" t="s">
        <v>135</v>
      </c>
      <c r="BK203" s="130">
        <f>SUM(BK204:BK205)</f>
        <v>0</v>
      </c>
    </row>
    <row r="204" spans="2:65" s="1" customFormat="1" ht="37.9" customHeight="1">
      <c r="B204" s="131"/>
      <c r="C204" s="132" t="s">
        <v>197</v>
      </c>
      <c r="D204" s="132" t="s">
        <v>136</v>
      </c>
      <c r="E204" s="133" t="s">
        <v>478</v>
      </c>
      <c r="F204" s="134" t="s">
        <v>479</v>
      </c>
      <c r="G204" s="135" t="s">
        <v>182</v>
      </c>
      <c r="H204" s="136">
        <v>1</v>
      </c>
      <c r="I204" s="137">
        <v>0</v>
      </c>
      <c r="J204" s="137">
        <f>ROUND(I204*H204,2)</f>
        <v>0</v>
      </c>
      <c r="K204" s="134" t="s">
        <v>137</v>
      </c>
      <c r="L204" s="29"/>
      <c r="M204" s="138" t="s">
        <v>1</v>
      </c>
      <c r="N204" s="139" t="s">
        <v>37</v>
      </c>
      <c r="O204" s="140">
        <v>0.76100000000000001</v>
      </c>
      <c r="P204" s="140">
        <f>O204*H204</f>
        <v>0.76100000000000001</v>
      </c>
      <c r="Q204" s="140">
        <v>0</v>
      </c>
      <c r="R204" s="140">
        <f>Q204*H204</f>
        <v>0</v>
      </c>
      <c r="S204" s="140">
        <v>0</v>
      </c>
      <c r="T204" s="141">
        <f>S204*H204</f>
        <v>0</v>
      </c>
      <c r="AR204" s="142" t="s">
        <v>183</v>
      </c>
      <c r="AT204" s="142" t="s">
        <v>136</v>
      </c>
      <c r="AU204" s="142" t="s">
        <v>81</v>
      </c>
      <c r="AY204" s="17" t="s">
        <v>135</v>
      </c>
      <c r="BE204" s="143">
        <f>IF(N204="základní",J204,0)</f>
        <v>0</v>
      </c>
      <c r="BF204" s="143">
        <f>IF(N204="snížená",J204,0)</f>
        <v>0</v>
      </c>
      <c r="BG204" s="143">
        <f>IF(N204="zákl. přenesená",J204,0)</f>
        <v>0</v>
      </c>
      <c r="BH204" s="143">
        <f>IF(N204="sníž. přenesená",J204,0)</f>
        <v>0</v>
      </c>
      <c r="BI204" s="143">
        <f>IF(N204="nulová",J204,0)</f>
        <v>0</v>
      </c>
      <c r="BJ204" s="17" t="s">
        <v>79</v>
      </c>
      <c r="BK204" s="143">
        <f>ROUND(I204*H204,2)</f>
        <v>0</v>
      </c>
      <c r="BL204" s="17" t="s">
        <v>183</v>
      </c>
      <c r="BM204" s="142" t="s">
        <v>480</v>
      </c>
    </row>
    <row r="205" spans="2:65" s="1" customFormat="1" ht="24.2" customHeight="1">
      <c r="B205" s="131"/>
      <c r="C205" s="170" t="s">
        <v>198</v>
      </c>
      <c r="D205" s="170" t="s">
        <v>151</v>
      </c>
      <c r="E205" s="171" t="s">
        <v>481</v>
      </c>
      <c r="F205" s="172" t="s">
        <v>482</v>
      </c>
      <c r="G205" s="173" t="s">
        <v>182</v>
      </c>
      <c r="H205" s="174">
        <v>1</v>
      </c>
      <c r="I205" s="175">
        <v>0</v>
      </c>
      <c r="J205" s="175">
        <f>ROUND(I205*H205,2)</f>
        <v>0</v>
      </c>
      <c r="K205" s="172" t="s">
        <v>137</v>
      </c>
      <c r="L205" s="176"/>
      <c r="M205" s="177" t="s">
        <v>1</v>
      </c>
      <c r="N205" s="178" t="s">
        <v>37</v>
      </c>
      <c r="O205" s="140">
        <v>0</v>
      </c>
      <c r="P205" s="140">
        <f>O205*H205</f>
        <v>0</v>
      </c>
      <c r="Q205" s="140">
        <v>3.3E-3</v>
      </c>
      <c r="R205" s="140">
        <f>Q205*H205</f>
        <v>3.3E-3</v>
      </c>
      <c r="S205" s="140">
        <v>0</v>
      </c>
      <c r="T205" s="141">
        <f>S205*H205</f>
        <v>0</v>
      </c>
      <c r="AR205" s="142" t="s">
        <v>189</v>
      </c>
      <c r="AT205" s="142" t="s">
        <v>151</v>
      </c>
      <c r="AU205" s="142" t="s">
        <v>81</v>
      </c>
      <c r="AY205" s="17" t="s">
        <v>135</v>
      </c>
      <c r="BE205" s="143">
        <f>IF(N205="základní",J205,0)</f>
        <v>0</v>
      </c>
      <c r="BF205" s="143">
        <f>IF(N205="snížená",J205,0)</f>
        <v>0</v>
      </c>
      <c r="BG205" s="143">
        <f>IF(N205="zákl. přenesená",J205,0)</f>
        <v>0</v>
      </c>
      <c r="BH205" s="143">
        <f>IF(N205="sníž. přenesená",J205,0)</f>
        <v>0</v>
      </c>
      <c r="BI205" s="143">
        <f>IF(N205="nulová",J205,0)</f>
        <v>0</v>
      </c>
      <c r="BJ205" s="17" t="s">
        <v>79</v>
      </c>
      <c r="BK205" s="143">
        <f>ROUND(I205*H205,2)</f>
        <v>0</v>
      </c>
      <c r="BL205" s="17" t="s">
        <v>183</v>
      </c>
      <c r="BM205" s="142" t="s">
        <v>483</v>
      </c>
    </row>
    <row r="206" spans="2:65" s="11" customFormat="1" ht="22.9" customHeight="1">
      <c r="B206" s="122"/>
      <c r="D206" s="123" t="s">
        <v>71</v>
      </c>
      <c r="E206" s="168" t="s">
        <v>484</v>
      </c>
      <c r="F206" s="168" t="s">
        <v>485</v>
      </c>
      <c r="J206" s="169">
        <f>BK206</f>
        <v>0</v>
      </c>
      <c r="L206" s="122"/>
      <c r="M206" s="126"/>
      <c r="P206" s="127">
        <f>SUM(P207:P212)</f>
        <v>1.1663999999999999</v>
      </c>
      <c r="R206" s="127">
        <f>SUM(R207:R212)</f>
        <v>2.2788000000000001E-3</v>
      </c>
      <c r="T206" s="128">
        <f>SUM(T207:T212)</f>
        <v>0</v>
      </c>
      <c r="AR206" s="123" t="s">
        <v>81</v>
      </c>
      <c r="AT206" s="129" t="s">
        <v>71</v>
      </c>
      <c r="AU206" s="129" t="s">
        <v>79</v>
      </c>
      <c r="AY206" s="123" t="s">
        <v>135</v>
      </c>
      <c r="BK206" s="130">
        <f>SUM(BK207:BK212)</f>
        <v>0</v>
      </c>
    </row>
    <row r="207" spans="2:65" s="1" customFormat="1" ht="21.75" customHeight="1">
      <c r="B207" s="131"/>
      <c r="C207" s="132" t="s">
        <v>199</v>
      </c>
      <c r="D207" s="132" t="s">
        <v>136</v>
      </c>
      <c r="E207" s="133" t="s">
        <v>486</v>
      </c>
      <c r="F207" s="134" t="s">
        <v>487</v>
      </c>
      <c r="G207" s="135" t="s">
        <v>103</v>
      </c>
      <c r="H207" s="136">
        <v>3.6</v>
      </c>
      <c r="I207" s="137">
        <v>0</v>
      </c>
      <c r="J207" s="137">
        <f>ROUND(I207*H207,2)</f>
        <v>0</v>
      </c>
      <c r="K207" s="134" t="s">
        <v>137</v>
      </c>
      <c r="L207" s="29"/>
      <c r="M207" s="138" t="s">
        <v>1</v>
      </c>
      <c r="N207" s="139" t="s">
        <v>37</v>
      </c>
      <c r="O207" s="140">
        <v>0</v>
      </c>
      <c r="P207" s="140">
        <f>O207*H207</f>
        <v>0</v>
      </c>
      <c r="Q207" s="140">
        <v>0</v>
      </c>
      <c r="R207" s="140">
        <f>Q207*H207</f>
        <v>0</v>
      </c>
      <c r="S207" s="140">
        <v>0</v>
      </c>
      <c r="T207" s="141">
        <f>S207*H207</f>
        <v>0</v>
      </c>
      <c r="AR207" s="142" t="s">
        <v>183</v>
      </c>
      <c r="AT207" s="142" t="s">
        <v>136</v>
      </c>
      <c r="AU207" s="142" t="s">
        <v>81</v>
      </c>
      <c r="AY207" s="17" t="s">
        <v>135</v>
      </c>
      <c r="BE207" s="143">
        <f>IF(N207="základní",J207,0)</f>
        <v>0</v>
      </c>
      <c r="BF207" s="143">
        <f>IF(N207="snížená",J207,0)</f>
        <v>0</v>
      </c>
      <c r="BG207" s="143">
        <f>IF(N207="zákl. přenesená",J207,0)</f>
        <v>0</v>
      </c>
      <c r="BH207" s="143">
        <f>IF(N207="sníž. přenesená",J207,0)</f>
        <v>0</v>
      </c>
      <c r="BI207" s="143">
        <f>IF(N207="nulová",J207,0)</f>
        <v>0</v>
      </c>
      <c r="BJ207" s="17" t="s">
        <v>79</v>
      </c>
      <c r="BK207" s="143">
        <f>ROUND(I207*H207,2)</f>
        <v>0</v>
      </c>
      <c r="BL207" s="17" t="s">
        <v>183</v>
      </c>
      <c r="BM207" s="142" t="s">
        <v>488</v>
      </c>
    </row>
    <row r="208" spans="2:65" s="12" customFormat="1">
      <c r="B208" s="144"/>
      <c r="D208" s="145" t="s">
        <v>139</v>
      </c>
      <c r="E208" s="146" t="s">
        <v>1</v>
      </c>
      <c r="F208" s="147" t="s">
        <v>409</v>
      </c>
      <c r="H208" s="146" t="s">
        <v>1</v>
      </c>
      <c r="L208" s="144"/>
      <c r="M208" s="148"/>
      <c r="T208" s="149"/>
      <c r="AT208" s="146" t="s">
        <v>139</v>
      </c>
      <c r="AU208" s="146" t="s">
        <v>81</v>
      </c>
      <c r="AV208" s="12" t="s">
        <v>79</v>
      </c>
      <c r="AW208" s="12" t="s">
        <v>140</v>
      </c>
      <c r="AX208" s="12" t="s">
        <v>72</v>
      </c>
      <c r="AY208" s="146" t="s">
        <v>135</v>
      </c>
    </row>
    <row r="209" spans="2:65" s="13" customFormat="1">
      <c r="B209" s="150"/>
      <c r="D209" s="145" t="s">
        <v>139</v>
      </c>
      <c r="E209" s="151" t="s">
        <v>1</v>
      </c>
      <c r="F209" s="152" t="s">
        <v>410</v>
      </c>
      <c r="H209" s="153">
        <v>3.6</v>
      </c>
      <c r="L209" s="150"/>
      <c r="M209" s="154"/>
      <c r="T209" s="155"/>
      <c r="AT209" s="151" t="s">
        <v>139</v>
      </c>
      <c r="AU209" s="151" t="s">
        <v>81</v>
      </c>
      <c r="AV209" s="13" t="s">
        <v>81</v>
      </c>
      <c r="AW209" s="13" t="s">
        <v>140</v>
      </c>
      <c r="AX209" s="13" t="s">
        <v>72</v>
      </c>
      <c r="AY209" s="151" t="s">
        <v>135</v>
      </c>
    </row>
    <row r="210" spans="2:65" s="15" customFormat="1">
      <c r="B210" s="162"/>
      <c r="D210" s="145" t="s">
        <v>139</v>
      </c>
      <c r="E210" s="163" t="s">
        <v>1</v>
      </c>
      <c r="F210" s="164" t="s">
        <v>143</v>
      </c>
      <c r="H210" s="165">
        <v>3.6</v>
      </c>
      <c r="L210" s="162"/>
      <c r="M210" s="166"/>
      <c r="T210" s="167"/>
      <c r="AT210" s="163" t="s">
        <v>139</v>
      </c>
      <c r="AU210" s="163" t="s">
        <v>81</v>
      </c>
      <c r="AV210" s="15" t="s">
        <v>138</v>
      </c>
      <c r="AW210" s="15" t="s">
        <v>140</v>
      </c>
      <c r="AX210" s="15" t="s">
        <v>79</v>
      </c>
      <c r="AY210" s="163" t="s">
        <v>135</v>
      </c>
    </row>
    <row r="211" spans="2:65" s="1" customFormat="1" ht="21.75" customHeight="1">
      <c r="B211" s="131"/>
      <c r="C211" s="132" t="s">
        <v>200</v>
      </c>
      <c r="D211" s="132" t="s">
        <v>136</v>
      </c>
      <c r="E211" s="133" t="s">
        <v>489</v>
      </c>
      <c r="F211" s="134" t="s">
        <v>490</v>
      </c>
      <c r="G211" s="135" t="s">
        <v>103</v>
      </c>
      <c r="H211" s="136">
        <v>3.6</v>
      </c>
      <c r="I211" s="137">
        <v>0</v>
      </c>
      <c r="J211" s="137">
        <f>ROUND(I211*H211,2)</f>
        <v>0</v>
      </c>
      <c r="K211" s="134" t="s">
        <v>137</v>
      </c>
      <c r="L211" s="29"/>
      <c r="M211" s="138" t="s">
        <v>1</v>
      </c>
      <c r="N211" s="139" t="s">
        <v>37</v>
      </c>
      <c r="O211" s="140">
        <v>0.113</v>
      </c>
      <c r="P211" s="140">
        <f>O211*H211</f>
        <v>0.40679999999999999</v>
      </c>
      <c r="Q211" s="140">
        <v>2.5000000000000001E-4</v>
      </c>
      <c r="R211" s="140">
        <f>Q211*H211</f>
        <v>9.0000000000000008E-4</v>
      </c>
      <c r="S211" s="140">
        <v>0</v>
      </c>
      <c r="T211" s="141">
        <f>S211*H211</f>
        <v>0</v>
      </c>
      <c r="AR211" s="142" t="s">
        <v>183</v>
      </c>
      <c r="AT211" s="142" t="s">
        <v>136</v>
      </c>
      <c r="AU211" s="142" t="s">
        <v>81</v>
      </c>
      <c r="AY211" s="17" t="s">
        <v>135</v>
      </c>
      <c r="BE211" s="143">
        <f>IF(N211="základní",J211,0)</f>
        <v>0</v>
      </c>
      <c r="BF211" s="143">
        <f>IF(N211="snížená",J211,0)</f>
        <v>0</v>
      </c>
      <c r="BG211" s="143">
        <f>IF(N211="zákl. přenesená",J211,0)</f>
        <v>0</v>
      </c>
      <c r="BH211" s="143">
        <f>IF(N211="sníž. přenesená",J211,0)</f>
        <v>0</v>
      </c>
      <c r="BI211" s="143">
        <f>IF(N211="nulová",J211,0)</f>
        <v>0</v>
      </c>
      <c r="BJ211" s="17" t="s">
        <v>79</v>
      </c>
      <c r="BK211" s="143">
        <f>ROUND(I211*H211,2)</f>
        <v>0</v>
      </c>
      <c r="BL211" s="17" t="s">
        <v>183</v>
      </c>
      <c r="BM211" s="142" t="s">
        <v>491</v>
      </c>
    </row>
    <row r="212" spans="2:65" s="1" customFormat="1" ht="24.2" customHeight="1">
      <c r="B212" s="131"/>
      <c r="C212" s="132" t="s">
        <v>189</v>
      </c>
      <c r="D212" s="132" t="s">
        <v>136</v>
      </c>
      <c r="E212" s="133" t="s">
        <v>492</v>
      </c>
      <c r="F212" s="134" t="s">
        <v>493</v>
      </c>
      <c r="G212" s="135" t="s">
        <v>103</v>
      </c>
      <c r="H212" s="136">
        <v>3.6</v>
      </c>
      <c r="I212" s="137">
        <v>0</v>
      </c>
      <c r="J212" s="137">
        <f>ROUND(I212*H212,2)</f>
        <v>0</v>
      </c>
      <c r="K212" s="134" t="s">
        <v>137</v>
      </c>
      <c r="L212" s="29"/>
      <c r="M212" s="138" t="s">
        <v>1</v>
      </c>
      <c r="N212" s="139" t="s">
        <v>37</v>
      </c>
      <c r="O212" s="140">
        <v>0.21099999999999999</v>
      </c>
      <c r="P212" s="140">
        <f>O212*H212</f>
        <v>0.75959999999999994</v>
      </c>
      <c r="Q212" s="140">
        <v>3.8299999999999999E-4</v>
      </c>
      <c r="R212" s="140">
        <f>Q212*H212</f>
        <v>1.3787999999999999E-3</v>
      </c>
      <c r="S212" s="140">
        <v>0</v>
      </c>
      <c r="T212" s="141">
        <f>S212*H212</f>
        <v>0</v>
      </c>
      <c r="AR212" s="142" t="s">
        <v>183</v>
      </c>
      <c r="AT212" s="142" t="s">
        <v>136</v>
      </c>
      <c r="AU212" s="142" t="s">
        <v>81</v>
      </c>
      <c r="AY212" s="17" t="s">
        <v>135</v>
      </c>
      <c r="BE212" s="143">
        <f>IF(N212="základní",J212,0)</f>
        <v>0</v>
      </c>
      <c r="BF212" s="143">
        <f>IF(N212="snížená",J212,0)</f>
        <v>0</v>
      </c>
      <c r="BG212" s="143">
        <f>IF(N212="zákl. přenesená",J212,0)</f>
        <v>0</v>
      </c>
      <c r="BH212" s="143">
        <f>IF(N212="sníž. přenesená",J212,0)</f>
        <v>0</v>
      </c>
      <c r="BI212" s="143">
        <f>IF(N212="nulová",J212,0)</f>
        <v>0</v>
      </c>
      <c r="BJ212" s="17" t="s">
        <v>79</v>
      </c>
      <c r="BK212" s="143">
        <f>ROUND(I212*H212,2)</f>
        <v>0</v>
      </c>
      <c r="BL212" s="17" t="s">
        <v>183</v>
      </c>
      <c r="BM212" s="142" t="s">
        <v>494</v>
      </c>
    </row>
    <row r="213" spans="2:65" s="11" customFormat="1" ht="22.9" customHeight="1">
      <c r="B213" s="122"/>
      <c r="D213" s="123" t="s">
        <v>71</v>
      </c>
      <c r="E213" s="168" t="s">
        <v>218</v>
      </c>
      <c r="F213" s="168" t="s">
        <v>219</v>
      </c>
      <c r="J213" s="169">
        <f>BK213</f>
        <v>0</v>
      </c>
      <c r="L213" s="122"/>
      <c r="M213" s="126"/>
      <c r="P213" s="127">
        <f>SUM(P214:P220)</f>
        <v>28.044</v>
      </c>
      <c r="R213" s="127">
        <f>SUM(R214:R220)</f>
        <v>8.346168000000001E-2</v>
      </c>
      <c r="T213" s="128">
        <f>SUM(T214:T220)</f>
        <v>2.5649999999999999E-2</v>
      </c>
      <c r="AR213" s="123" t="s">
        <v>81</v>
      </c>
      <c r="AT213" s="129" t="s">
        <v>71</v>
      </c>
      <c r="AU213" s="129" t="s">
        <v>79</v>
      </c>
      <c r="AY213" s="123" t="s">
        <v>135</v>
      </c>
      <c r="BK213" s="130">
        <f>SUM(BK214:BK220)</f>
        <v>0</v>
      </c>
    </row>
    <row r="214" spans="2:65" s="1" customFormat="1" ht="24.2" customHeight="1">
      <c r="B214" s="131"/>
      <c r="C214" s="132" t="s">
        <v>201</v>
      </c>
      <c r="D214" s="132" t="s">
        <v>136</v>
      </c>
      <c r="E214" s="133" t="s">
        <v>220</v>
      </c>
      <c r="F214" s="134" t="s">
        <v>221</v>
      </c>
      <c r="G214" s="135" t="s">
        <v>103</v>
      </c>
      <c r="H214" s="136">
        <v>171</v>
      </c>
      <c r="I214" s="137">
        <v>0</v>
      </c>
      <c r="J214" s="137">
        <f>ROUND(I214*H214,2)</f>
        <v>0</v>
      </c>
      <c r="K214" s="134" t="s">
        <v>137</v>
      </c>
      <c r="L214" s="29"/>
      <c r="M214" s="138" t="s">
        <v>1</v>
      </c>
      <c r="N214" s="139" t="s">
        <v>37</v>
      </c>
      <c r="O214" s="140">
        <v>1.2E-2</v>
      </c>
      <c r="P214" s="140">
        <f>O214*H214</f>
        <v>2.052</v>
      </c>
      <c r="Q214" s="140">
        <v>0</v>
      </c>
      <c r="R214" s="140">
        <f>Q214*H214</f>
        <v>0</v>
      </c>
      <c r="S214" s="140">
        <v>0</v>
      </c>
      <c r="T214" s="141">
        <f>S214*H214</f>
        <v>0</v>
      </c>
      <c r="AR214" s="142" t="s">
        <v>183</v>
      </c>
      <c r="AT214" s="142" t="s">
        <v>136</v>
      </c>
      <c r="AU214" s="142" t="s">
        <v>81</v>
      </c>
      <c r="AY214" s="17" t="s">
        <v>135</v>
      </c>
      <c r="BE214" s="143">
        <f>IF(N214="základní",J214,0)</f>
        <v>0</v>
      </c>
      <c r="BF214" s="143">
        <f>IF(N214="snížená",J214,0)</f>
        <v>0</v>
      </c>
      <c r="BG214" s="143">
        <f>IF(N214="zákl. přenesená",J214,0)</f>
        <v>0</v>
      </c>
      <c r="BH214" s="143">
        <f>IF(N214="sníž. přenesená",J214,0)</f>
        <v>0</v>
      </c>
      <c r="BI214" s="143">
        <f>IF(N214="nulová",J214,0)</f>
        <v>0</v>
      </c>
      <c r="BJ214" s="17" t="s">
        <v>79</v>
      </c>
      <c r="BK214" s="143">
        <f>ROUND(I214*H214,2)</f>
        <v>0</v>
      </c>
      <c r="BL214" s="17" t="s">
        <v>183</v>
      </c>
      <c r="BM214" s="142" t="s">
        <v>495</v>
      </c>
    </row>
    <row r="215" spans="2:65" s="1" customFormat="1" ht="24.2" customHeight="1">
      <c r="B215" s="131"/>
      <c r="C215" s="132" t="s">
        <v>202</v>
      </c>
      <c r="D215" s="132" t="s">
        <v>136</v>
      </c>
      <c r="E215" s="133" t="s">
        <v>496</v>
      </c>
      <c r="F215" s="134" t="s">
        <v>497</v>
      </c>
      <c r="G215" s="135" t="s">
        <v>103</v>
      </c>
      <c r="H215" s="136">
        <v>171</v>
      </c>
      <c r="I215" s="137">
        <v>0</v>
      </c>
      <c r="J215" s="137">
        <f>ROUND(I215*H215,2)</f>
        <v>0</v>
      </c>
      <c r="K215" s="134" t="s">
        <v>137</v>
      </c>
      <c r="L215" s="29"/>
      <c r="M215" s="138" t="s">
        <v>1</v>
      </c>
      <c r="N215" s="139" t="s">
        <v>37</v>
      </c>
      <c r="O215" s="140">
        <v>0.04</v>
      </c>
      <c r="P215" s="140">
        <f>O215*H215</f>
        <v>6.84</v>
      </c>
      <c r="Q215" s="140">
        <v>2.08E-6</v>
      </c>
      <c r="R215" s="140">
        <f>Q215*H215</f>
        <v>3.5567999999999998E-4</v>
      </c>
      <c r="S215" s="140">
        <v>1.4999999999999999E-4</v>
      </c>
      <c r="T215" s="141">
        <f>S215*H215</f>
        <v>2.5649999999999999E-2</v>
      </c>
      <c r="AR215" s="142" t="s">
        <v>183</v>
      </c>
      <c r="AT215" s="142" t="s">
        <v>136</v>
      </c>
      <c r="AU215" s="142" t="s">
        <v>81</v>
      </c>
      <c r="AY215" s="17" t="s">
        <v>135</v>
      </c>
      <c r="BE215" s="143">
        <f>IF(N215="základní",J215,0)</f>
        <v>0</v>
      </c>
      <c r="BF215" s="143">
        <f>IF(N215="snížená",J215,0)</f>
        <v>0</v>
      </c>
      <c r="BG215" s="143">
        <f>IF(N215="zákl. přenesená",J215,0)</f>
        <v>0</v>
      </c>
      <c r="BH215" s="143">
        <f>IF(N215="sníž. přenesená",J215,0)</f>
        <v>0</v>
      </c>
      <c r="BI215" s="143">
        <f>IF(N215="nulová",J215,0)</f>
        <v>0</v>
      </c>
      <c r="BJ215" s="17" t="s">
        <v>79</v>
      </c>
      <c r="BK215" s="143">
        <f>ROUND(I215*H215,2)</f>
        <v>0</v>
      </c>
      <c r="BL215" s="17" t="s">
        <v>183</v>
      </c>
      <c r="BM215" s="142" t="s">
        <v>498</v>
      </c>
    </row>
    <row r="216" spans="2:65" s="12" customFormat="1">
      <c r="B216" s="144"/>
      <c r="D216" s="145" t="s">
        <v>139</v>
      </c>
      <c r="E216" s="146" t="s">
        <v>1</v>
      </c>
      <c r="F216" s="147" t="s">
        <v>499</v>
      </c>
      <c r="H216" s="146" t="s">
        <v>1</v>
      </c>
      <c r="L216" s="144"/>
      <c r="M216" s="148"/>
      <c r="T216" s="149"/>
      <c r="AT216" s="146" t="s">
        <v>139</v>
      </c>
      <c r="AU216" s="146" t="s">
        <v>81</v>
      </c>
      <c r="AV216" s="12" t="s">
        <v>79</v>
      </c>
      <c r="AW216" s="12" t="s">
        <v>140</v>
      </c>
      <c r="AX216" s="12" t="s">
        <v>72</v>
      </c>
      <c r="AY216" s="146" t="s">
        <v>135</v>
      </c>
    </row>
    <row r="217" spans="2:65" s="13" customFormat="1">
      <c r="B217" s="150"/>
      <c r="D217" s="145" t="s">
        <v>139</v>
      </c>
      <c r="E217" s="151" t="s">
        <v>1</v>
      </c>
      <c r="F217" s="152" t="s">
        <v>500</v>
      </c>
      <c r="H217" s="153">
        <v>171</v>
      </c>
      <c r="L217" s="150"/>
      <c r="M217" s="154"/>
      <c r="T217" s="155"/>
      <c r="AT217" s="151" t="s">
        <v>139</v>
      </c>
      <c r="AU217" s="151" t="s">
        <v>81</v>
      </c>
      <c r="AV217" s="13" t="s">
        <v>81</v>
      </c>
      <c r="AW217" s="13" t="s">
        <v>140</v>
      </c>
      <c r="AX217" s="13" t="s">
        <v>72</v>
      </c>
      <c r="AY217" s="151" t="s">
        <v>135</v>
      </c>
    </row>
    <row r="218" spans="2:65" s="15" customFormat="1">
      <c r="B218" s="162"/>
      <c r="D218" s="145" t="s">
        <v>139</v>
      </c>
      <c r="E218" s="163" t="s">
        <v>1</v>
      </c>
      <c r="F218" s="164" t="s">
        <v>143</v>
      </c>
      <c r="H218" s="165">
        <v>171</v>
      </c>
      <c r="L218" s="162"/>
      <c r="M218" s="166"/>
      <c r="T218" s="167"/>
      <c r="AT218" s="163" t="s">
        <v>139</v>
      </c>
      <c r="AU218" s="163" t="s">
        <v>81</v>
      </c>
      <c r="AV218" s="15" t="s">
        <v>138</v>
      </c>
      <c r="AW218" s="15" t="s">
        <v>140</v>
      </c>
      <c r="AX218" s="15" t="s">
        <v>79</v>
      </c>
      <c r="AY218" s="163" t="s">
        <v>135</v>
      </c>
    </row>
    <row r="219" spans="2:65" s="1" customFormat="1" ht="33" customHeight="1">
      <c r="B219" s="131"/>
      <c r="C219" s="132" t="s">
        <v>203</v>
      </c>
      <c r="D219" s="132" t="s">
        <v>136</v>
      </c>
      <c r="E219" s="133" t="s">
        <v>501</v>
      </c>
      <c r="F219" s="134" t="s">
        <v>502</v>
      </c>
      <c r="G219" s="135" t="s">
        <v>103</v>
      </c>
      <c r="H219" s="136">
        <v>171</v>
      </c>
      <c r="I219" s="137">
        <v>0</v>
      </c>
      <c r="J219" s="137">
        <f>ROUND(I219*H219,2)</f>
        <v>0</v>
      </c>
      <c r="K219" s="134" t="s">
        <v>137</v>
      </c>
      <c r="L219" s="29"/>
      <c r="M219" s="138" t="s">
        <v>1</v>
      </c>
      <c r="N219" s="139" t="s">
        <v>37</v>
      </c>
      <c r="O219" s="140">
        <v>3.7999999999999999E-2</v>
      </c>
      <c r="P219" s="140">
        <f>O219*H219</f>
        <v>6.4980000000000002</v>
      </c>
      <c r="Q219" s="140">
        <v>2.0000000000000001E-4</v>
      </c>
      <c r="R219" s="140">
        <f>Q219*H219</f>
        <v>3.4200000000000001E-2</v>
      </c>
      <c r="S219" s="140">
        <v>0</v>
      </c>
      <c r="T219" s="141">
        <f>S219*H219</f>
        <v>0</v>
      </c>
      <c r="AR219" s="142" t="s">
        <v>183</v>
      </c>
      <c r="AT219" s="142" t="s">
        <v>136</v>
      </c>
      <c r="AU219" s="142" t="s">
        <v>81</v>
      </c>
      <c r="AY219" s="17" t="s">
        <v>135</v>
      </c>
      <c r="BE219" s="143">
        <f>IF(N219="základní",J219,0)</f>
        <v>0</v>
      </c>
      <c r="BF219" s="143">
        <f>IF(N219="snížená",J219,0)</f>
        <v>0</v>
      </c>
      <c r="BG219" s="143">
        <f>IF(N219="zákl. přenesená",J219,0)</f>
        <v>0</v>
      </c>
      <c r="BH219" s="143">
        <f>IF(N219="sníž. přenesená",J219,0)</f>
        <v>0</v>
      </c>
      <c r="BI219" s="143">
        <f>IF(N219="nulová",J219,0)</f>
        <v>0</v>
      </c>
      <c r="BJ219" s="17" t="s">
        <v>79</v>
      </c>
      <c r="BK219" s="143">
        <f>ROUND(I219*H219,2)</f>
        <v>0</v>
      </c>
      <c r="BL219" s="17" t="s">
        <v>183</v>
      </c>
      <c r="BM219" s="142" t="s">
        <v>503</v>
      </c>
    </row>
    <row r="220" spans="2:65" s="1" customFormat="1" ht="37.9" customHeight="1">
      <c r="B220" s="131"/>
      <c r="C220" s="132" t="s">
        <v>204</v>
      </c>
      <c r="D220" s="132" t="s">
        <v>136</v>
      </c>
      <c r="E220" s="133" t="s">
        <v>504</v>
      </c>
      <c r="F220" s="134" t="s">
        <v>505</v>
      </c>
      <c r="G220" s="135" t="s">
        <v>103</v>
      </c>
      <c r="H220" s="136">
        <v>171</v>
      </c>
      <c r="I220" s="137">
        <v>0</v>
      </c>
      <c r="J220" s="137">
        <f>ROUND(I220*H220,2)</f>
        <v>0</v>
      </c>
      <c r="K220" s="134" t="s">
        <v>137</v>
      </c>
      <c r="L220" s="29"/>
      <c r="M220" s="138" t="s">
        <v>1</v>
      </c>
      <c r="N220" s="139" t="s">
        <v>37</v>
      </c>
      <c r="O220" s="140">
        <v>7.3999999999999996E-2</v>
      </c>
      <c r="P220" s="140">
        <f>O220*H220</f>
        <v>12.654</v>
      </c>
      <c r="Q220" s="140">
        <v>2.8600000000000001E-4</v>
      </c>
      <c r="R220" s="140">
        <f>Q220*H220</f>
        <v>4.8906000000000005E-2</v>
      </c>
      <c r="S220" s="140">
        <v>0</v>
      </c>
      <c r="T220" s="141">
        <f>S220*H220</f>
        <v>0</v>
      </c>
      <c r="AR220" s="142" t="s">
        <v>183</v>
      </c>
      <c r="AT220" s="142" t="s">
        <v>136</v>
      </c>
      <c r="AU220" s="142" t="s">
        <v>81</v>
      </c>
      <c r="AY220" s="17" t="s">
        <v>135</v>
      </c>
      <c r="BE220" s="143">
        <f>IF(N220="základní",J220,0)</f>
        <v>0</v>
      </c>
      <c r="BF220" s="143">
        <f>IF(N220="snížená",J220,0)</f>
        <v>0</v>
      </c>
      <c r="BG220" s="143">
        <f>IF(N220="zákl. přenesená",J220,0)</f>
        <v>0</v>
      </c>
      <c r="BH220" s="143">
        <f>IF(N220="sníž. přenesená",J220,0)</f>
        <v>0</v>
      </c>
      <c r="BI220" s="143">
        <f>IF(N220="nulová",J220,0)</f>
        <v>0</v>
      </c>
      <c r="BJ220" s="17" t="s">
        <v>79</v>
      </c>
      <c r="BK220" s="143">
        <f>ROUND(I220*H220,2)</f>
        <v>0</v>
      </c>
      <c r="BL220" s="17" t="s">
        <v>183</v>
      </c>
      <c r="BM220" s="142" t="s">
        <v>506</v>
      </c>
    </row>
    <row r="221" spans="2:65" s="11" customFormat="1" ht="25.9" customHeight="1">
      <c r="B221" s="122"/>
      <c r="D221" s="123" t="s">
        <v>71</v>
      </c>
      <c r="E221" s="124" t="s">
        <v>151</v>
      </c>
      <c r="F221" s="124" t="s">
        <v>507</v>
      </c>
      <c r="J221" s="125">
        <f>BK221</f>
        <v>0</v>
      </c>
      <c r="L221" s="122"/>
      <c r="M221" s="126"/>
      <c r="P221" s="127">
        <f>P222</f>
        <v>0</v>
      </c>
      <c r="R221" s="127">
        <f>R222</f>
        <v>0</v>
      </c>
      <c r="T221" s="128">
        <f>T222</f>
        <v>0</v>
      </c>
      <c r="AR221" s="123" t="s">
        <v>142</v>
      </c>
      <c r="AT221" s="129" t="s">
        <v>71</v>
      </c>
      <c r="AU221" s="129" t="s">
        <v>72</v>
      </c>
      <c r="AY221" s="123" t="s">
        <v>135</v>
      </c>
      <c r="BK221" s="130">
        <f>BK222</f>
        <v>0</v>
      </c>
    </row>
    <row r="222" spans="2:65" s="11" customFormat="1" ht="22.9" customHeight="1">
      <c r="B222" s="122"/>
      <c r="D222" s="123" t="s">
        <v>71</v>
      </c>
      <c r="E222" s="168" t="s">
        <v>508</v>
      </c>
      <c r="F222" s="168" t="s">
        <v>509</v>
      </c>
      <c r="J222" s="169">
        <f>BK222</f>
        <v>0</v>
      </c>
      <c r="L222" s="122"/>
      <c r="M222" s="126"/>
      <c r="P222" s="127">
        <f>SUM(P223:P247)</f>
        <v>0</v>
      </c>
      <c r="R222" s="127">
        <f>SUM(R223:R247)</f>
        <v>0</v>
      </c>
      <c r="T222" s="128">
        <f>SUM(T223:T247)</f>
        <v>0</v>
      </c>
      <c r="AR222" s="123" t="s">
        <v>142</v>
      </c>
      <c r="AT222" s="129" t="s">
        <v>71</v>
      </c>
      <c r="AU222" s="129" t="s">
        <v>79</v>
      </c>
      <c r="AY222" s="123" t="s">
        <v>135</v>
      </c>
      <c r="BK222" s="130">
        <f>SUM(BK223:BK247)</f>
        <v>0</v>
      </c>
    </row>
    <row r="223" spans="2:65" s="1" customFormat="1" ht="44.25" customHeight="1">
      <c r="B223" s="131"/>
      <c r="C223" s="132" t="s">
        <v>205</v>
      </c>
      <c r="D223" s="132" t="s">
        <v>136</v>
      </c>
      <c r="E223" s="133" t="s">
        <v>510</v>
      </c>
      <c r="F223" s="134" t="s">
        <v>511</v>
      </c>
      <c r="G223" s="135" t="s">
        <v>512</v>
      </c>
      <c r="H223" s="136">
        <v>1</v>
      </c>
      <c r="I223" s="137">
        <v>0</v>
      </c>
      <c r="J223" s="137">
        <f>ROUND(I223*H223,2)</f>
        <v>0</v>
      </c>
      <c r="K223" s="134" t="s">
        <v>191</v>
      </c>
      <c r="L223" s="29"/>
      <c r="M223" s="138" t="s">
        <v>1</v>
      </c>
      <c r="N223" s="139" t="s">
        <v>37</v>
      </c>
      <c r="O223" s="140">
        <v>0</v>
      </c>
      <c r="P223" s="140">
        <f>O223*H223</f>
        <v>0</v>
      </c>
      <c r="Q223" s="140">
        <v>0</v>
      </c>
      <c r="R223" s="140">
        <f>Q223*H223</f>
        <v>0</v>
      </c>
      <c r="S223" s="140">
        <v>0</v>
      </c>
      <c r="T223" s="141">
        <f>S223*H223</f>
        <v>0</v>
      </c>
      <c r="AR223" s="142" t="s">
        <v>211</v>
      </c>
      <c r="AT223" s="142" t="s">
        <v>136</v>
      </c>
      <c r="AU223" s="142" t="s">
        <v>81</v>
      </c>
      <c r="AY223" s="17" t="s">
        <v>135</v>
      </c>
      <c r="BE223" s="143">
        <f>IF(N223="základní",J223,0)</f>
        <v>0</v>
      </c>
      <c r="BF223" s="143">
        <f>IF(N223="snížená",J223,0)</f>
        <v>0</v>
      </c>
      <c r="BG223" s="143">
        <f>IF(N223="zákl. přenesená",J223,0)</f>
        <v>0</v>
      </c>
      <c r="BH223" s="143">
        <f>IF(N223="sníž. přenesená",J223,0)</f>
        <v>0</v>
      </c>
      <c r="BI223" s="143">
        <f>IF(N223="nulová",J223,0)</f>
        <v>0</v>
      </c>
      <c r="BJ223" s="17" t="s">
        <v>79</v>
      </c>
      <c r="BK223" s="143">
        <f>ROUND(I223*H223,2)</f>
        <v>0</v>
      </c>
      <c r="BL223" s="17" t="s">
        <v>211</v>
      </c>
      <c r="BM223" s="142" t="s">
        <v>513</v>
      </c>
    </row>
    <row r="224" spans="2:65" s="12" customFormat="1">
      <c r="B224" s="144"/>
      <c r="D224" s="145" t="s">
        <v>139</v>
      </c>
      <c r="E224" s="146" t="s">
        <v>1</v>
      </c>
      <c r="F224" s="147" t="s">
        <v>514</v>
      </c>
      <c r="H224" s="146" t="s">
        <v>1</v>
      </c>
      <c r="L224" s="144"/>
      <c r="M224" s="148"/>
      <c r="T224" s="149"/>
      <c r="AT224" s="146" t="s">
        <v>139</v>
      </c>
      <c r="AU224" s="146" t="s">
        <v>81</v>
      </c>
      <c r="AV224" s="12" t="s">
        <v>79</v>
      </c>
      <c r="AW224" s="12" t="s">
        <v>140</v>
      </c>
      <c r="AX224" s="12" t="s">
        <v>72</v>
      </c>
      <c r="AY224" s="146" t="s">
        <v>135</v>
      </c>
    </row>
    <row r="225" spans="2:51" s="12" customFormat="1" ht="22.5">
      <c r="B225" s="144"/>
      <c r="D225" s="145" t="s">
        <v>139</v>
      </c>
      <c r="E225" s="146" t="s">
        <v>1</v>
      </c>
      <c r="F225" s="147" t="s">
        <v>515</v>
      </c>
      <c r="H225" s="146" t="s">
        <v>1</v>
      </c>
      <c r="L225" s="144"/>
      <c r="M225" s="148"/>
      <c r="T225" s="149"/>
      <c r="AT225" s="146" t="s">
        <v>139</v>
      </c>
      <c r="AU225" s="146" t="s">
        <v>81</v>
      </c>
      <c r="AV225" s="12" t="s">
        <v>79</v>
      </c>
      <c r="AW225" s="12" t="s">
        <v>140</v>
      </c>
      <c r="AX225" s="12" t="s">
        <v>72</v>
      </c>
      <c r="AY225" s="146" t="s">
        <v>135</v>
      </c>
    </row>
    <row r="226" spans="2:51" s="12" customFormat="1" ht="22.5">
      <c r="B226" s="144"/>
      <c r="D226" s="145" t="s">
        <v>139</v>
      </c>
      <c r="E226" s="146" t="s">
        <v>1</v>
      </c>
      <c r="F226" s="147" t="s">
        <v>516</v>
      </c>
      <c r="H226" s="146" t="s">
        <v>1</v>
      </c>
      <c r="L226" s="144"/>
      <c r="M226" s="148"/>
      <c r="T226" s="149"/>
      <c r="AT226" s="146" t="s">
        <v>139</v>
      </c>
      <c r="AU226" s="146" t="s">
        <v>81</v>
      </c>
      <c r="AV226" s="12" t="s">
        <v>79</v>
      </c>
      <c r="AW226" s="12" t="s">
        <v>140</v>
      </c>
      <c r="AX226" s="12" t="s">
        <v>72</v>
      </c>
      <c r="AY226" s="146" t="s">
        <v>135</v>
      </c>
    </row>
    <row r="227" spans="2:51" s="12" customFormat="1" ht="22.5">
      <c r="B227" s="144"/>
      <c r="D227" s="145" t="s">
        <v>139</v>
      </c>
      <c r="E227" s="146" t="s">
        <v>1</v>
      </c>
      <c r="F227" s="147" t="s">
        <v>517</v>
      </c>
      <c r="H227" s="146" t="s">
        <v>1</v>
      </c>
      <c r="L227" s="144"/>
      <c r="M227" s="148"/>
      <c r="T227" s="149"/>
      <c r="AT227" s="146" t="s">
        <v>139</v>
      </c>
      <c r="AU227" s="146" t="s">
        <v>81</v>
      </c>
      <c r="AV227" s="12" t="s">
        <v>79</v>
      </c>
      <c r="AW227" s="12" t="s">
        <v>140</v>
      </c>
      <c r="AX227" s="12" t="s">
        <v>72</v>
      </c>
      <c r="AY227" s="146" t="s">
        <v>135</v>
      </c>
    </row>
    <row r="228" spans="2:51" s="12" customFormat="1">
      <c r="B228" s="144"/>
      <c r="D228" s="145" t="s">
        <v>139</v>
      </c>
      <c r="E228" s="146" t="s">
        <v>1</v>
      </c>
      <c r="F228" s="147" t="s">
        <v>518</v>
      </c>
      <c r="H228" s="146" t="s">
        <v>1</v>
      </c>
      <c r="L228" s="144"/>
      <c r="M228" s="148"/>
      <c r="T228" s="149"/>
      <c r="AT228" s="146" t="s">
        <v>139</v>
      </c>
      <c r="AU228" s="146" t="s">
        <v>81</v>
      </c>
      <c r="AV228" s="12" t="s">
        <v>79</v>
      </c>
      <c r="AW228" s="12" t="s">
        <v>140</v>
      </c>
      <c r="AX228" s="12" t="s">
        <v>72</v>
      </c>
      <c r="AY228" s="146" t="s">
        <v>135</v>
      </c>
    </row>
    <row r="229" spans="2:51" s="12" customFormat="1">
      <c r="B229" s="144"/>
      <c r="D229" s="145" t="s">
        <v>139</v>
      </c>
      <c r="E229" s="146" t="s">
        <v>1</v>
      </c>
      <c r="F229" s="147" t="s">
        <v>519</v>
      </c>
      <c r="H229" s="146" t="s">
        <v>1</v>
      </c>
      <c r="L229" s="144"/>
      <c r="M229" s="148"/>
      <c r="T229" s="149"/>
      <c r="AT229" s="146" t="s">
        <v>139</v>
      </c>
      <c r="AU229" s="146" t="s">
        <v>81</v>
      </c>
      <c r="AV229" s="12" t="s">
        <v>79</v>
      </c>
      <c r="AW229" s="12" t="s">
        <v>140</v>
      </c>
      <c r="AX229" s="12" t="s">
        <v>72</v>
      </c>
      <c r="AY229" s="146" t="s">
        <v>135</v>
      </c>
    </row>
    <row r="230" spans="2:51" s="12" customFormat="1">
      <c r="B230" s="144"/>
      <c r="D230" s="145" t="s">
        <v>139</v>
      </c>
      <c r="E230" s="146" t="s">
        <v>1</v>
      </c>
      <c r="F230" s="147" t="s">
        <v>520</v>
      </c>
      <c r="H230" s="146" t="s">
        <v>1</v>
      </c>
      <c r="L230" s="144"/>
      <c r="M230" s="148"/>
      <c r="T230" s="149"/>
      <c r="AT230" s="146" t="s">
        <v>139</v>
      </c>
      <c r="AU230" s="146" t="s">
        <v>81</v>
      </c>
      <c r="AV230" s="12" t="s">
        <v>79</v>
      </c>
      <c r="AW230" s="12" t="s">
        <v>140</v>
      </c>
      <c r="AX230" s="12" t="s">
        <v>72</v>
      </c>
      <c r="AY230" s="146" t="s">
        <v>135</v>
      </c>
    </row>
    <row r="231" spans="2:51" s="12" customFormat="1">
      <c r="B231" s="144"/>
      <c r="D231" s="145" t="s">
        <v>139</v>
      </c>
      <c r="E231" s="146" t="s">
        <v>1</v>
      </c>
      <c r="F231" s="147" t="s">
        <v>521</v>
      </c>
      <c r="H231" s="146" t="s">
        <v>1</v>
      </c>
      <c r="L231" s="144"/>
      <c r="M231" s="148"/>
      <c r="T231" s="149"/>
      <c r="AT231" s="146" t="s">
        <v>139</v>
      </c>
      <c r="AU231" s="146" t="s">
        <v>81</v>
      </c>
      <c r="AV231" s="12" t="s">
        <v>79</v>
      </c>
      <c r="AW231" s="12" t="s">
        <v>140</v>
      </c>
      <c r="AX231" s="12" t="s">
        <v>72</v>
      </c>
      <c r="AY231" s="146" t="s">
        <v>135</v>
      </c>
    </row>
    <row r="232" spans="2:51" s="12" customFormat="1">
      <c r="B232" s="144"/>
      <c r="D232" s="145" t="s">
        <v>139</v>
      </c>
      <c r="E232" s="146" t="s">
        <v>1</v>
      </c>
      <c r="F232" s="147" t="s">
        <v>522</v>
      </c>
      <c r="H232" s="146" t="s">
        <v>1</v>
      </c>
      <c r="L232" s="144"/>
      <c r="M232" s="148"/>
      <c r="T232" s="149"/>
      <c r="AT232" s="146" t="s">
        <v>139</v>
      </c>
      <c r="AU232" s="146" t="s">
        <v>81</v>
      </c>
      <c r="AV232" s="12" t="s">
        <v>79</v>
      </c>
      <c r="AW232" s="12" t="s">
        <v>140</v>
      </c>
      <c r="AX232" s="12" t="s">
        <v>72</v>
      </c>
      <c r="AY232" s="146" t="s">
        <v>135</v>
      </c>
    </row>
    <row r="233" spans="2:51" s="12" customFormat="1">
      <c r="B233" s="144"/>
      <c r="D233" s="145" t="s">
        <v>139</v>
      </c>
      <c r="E233" s="146" t="s">
        <v>1</v>
      </c>
      <c r="F233" s="147" t="s">
        <v>523</v>
      </c>
      <c r="H233" s="146" t="s">
        <v>1</v>
      </c>
      <c r="L233" s="144"/>
      <c r="M233" s="148"/>
      <c r="T233" s="149"/>
      <c r="AT233" s="146" t="s">
        <v>139</v>
      </c>
      <c r="AU233" s="146" t="s">
        <v>81</v>
      </c>
      <c r="AV233" s="12" t="s">
        <v>79</v>
      </c>
      <c r="AW233" s="12" t="s">
        <v>140</v>
      </c>
      <c r="AX233" s="12" t="s">
        <v>72</v>
      </c>
      <c r="AY233" s="146" t="s">
        <v>135</v>
      </c>
    </row>
    <row r="234" spans="2:51" s="12" customFormat="1">
      <c r="B234" s="144"/>
      <c r="D234" s="145" t="s">
        <v>139</v>
      </c>
      <c r="E234" s="146" t="s">
        <v>1</v>
      </c>
      <c r="F234" s="147" t="s">
        <v>524</v>
      </c>
      <c r="H234" s="146" t="s">
        <v>1</v>
      </c>
      <c r="L234" s="144"/>
      <c r="M234" s="148"/>
      <c r="T234" s="149"/>
      <c r="AT234" s="146" t="s">
        <v>139</v>
      </c>
      <c r="AU234" s="146" t="s">
        <v>81</v>
      </c>
      <c r="AV234" s="12" t="s">
        <v>79</v>
      </c>
      <c r="AW234" s="12" t="s">
        <v>140</v>
      </c>
      <c r="AX234" s="12" t="s">
        <v>72</v>
      </c>
      <c r="AY234" s="146" t="s">
        <v>135</v>
      </c>
    </row>
    <row r="235" spans="2:51" s="12" customFormat="1">
      <c r="B235" s="144"/>
      <c r="D235" s="145" t="s">
        <v>139</v>
      </c>
      <c r="E235" s="146" t="s">
        <v>1</v>
      </c>
      <c r="F235" s="147" t="s">
        <v>525</v>
      </c>
      <c r="H235" s="146" t="s">
        <v>1</v>
      </c>
      <c r="L235" s="144"/>
      <c r="M235" s="148"/>
      <c r="T235" s="149"/>
      <c r="AT235" s="146" t="s">
        <v>139</v>
      </c>
      <c r="AU235" s="146" t="s">
        <v>81</v>
      </c>
      <c r="AV235" s="12" t="s">
        <v>79</v>
      </c>
      <c r="AW235" s="12" t="s">
        <v>140</v>
      </c>
      <c r="AX235" s="12" t="s">
        <v>72</v>
      </c>
      <c r="AY235" s="146" t="s">
        <v>135</v>
      </c>
    </row>
    <row r="236" spans="2:51" s="12" customFormat="1">
      <c r="B236" s="144"/>
      <c r="D236" s="145" t="s">
        <v>139</v>
      </c>
      <c r="E236" s="146" t="s">
        <v>1</v>
      </c>
      <c r="F236" s="147" t="s">
        <v>526</v>
      </c>
      <c r="H236" s="146" t="s">
        <v>1</v>
      </c>
      <c r="L236" s="144"/>
      <c r="M236" s="148"/>
      <c r="T236" s="149"/>
      <c r="AT236" s="146" t="s">
        <v>139</v>
      </c>
      <c r="AU236" s="146" t="s">
        <v>81</v>
      </c>
      <c r="AV236" s="12" t="s">
        <v>79</v>
      </c>
      <c r="AW236" s="12" t="s">
        <v>140</v>
      </c>
      <c r="AX236" s="12" t="s">
        <v>72</v>
      </c>
      <c r="AY236" s="146" t="s">
        <v>135</v>
      </c>
    </row>
    <row r="237" spans="2:51" s="12" customFormat="1">
      <c r="B237" s="144"/>
      <c r="D237" s="145" t="s">
        <v>139</v>
      </c>
      <c r="E237" s="146" t="s">
        <v>1</v>
      </c>
      <c r="F237" s="147" t="s">
        <v>527</v>
      </c>
      <c r="H237" s="146" t="s">
        <v>1</v>
      </c>
      <c r="L237" s="144"/>
      <c r="M237" s="148"/>
      <c r="T237" s="149"/>
      <c r="AT237" s="146" t="s">
        <v>139</v>
      </c>
      <c r="AU237" s="146" t="s">
        <v>81</v>
      </c>
      <c r="AV237" s="12" t="s">
        <v>79</v>
      </c>
      <c r="AW237" s="12" t="s">
        <v>140</v>
      </c>
      <c r="AX237" s="12" t="s">
        <v>72</v>
      </c>
      <c r="AY237" s="146" t="s">
        <v>135</v>
      </c>
    </row>
    <row r="238" spans="2:51" s="12" customFormat="1">
      <c r="B238" s="144"/>
      <c r="D238" s="145" t="s">
        <v>139</v>
      </c>
      <c r="E238" s="146" t="s">
        <v>1</v>
      </c>
      <c r="F238" s="147" t="s">
        <v>528</v>
      </c>
      <c r="H238" s="146" t="s">
        <v>1</v>
      </c>
      <c r="L238" s="144"/>
      <c r="M238" s="148"/>
      <c r="T238" s="149"/>
      <c r="AT238" s="146" t="s">
        <v>139</v>
      </c>
      <c r="AU238" s="146" t="s">
        <v>81</v>
      </c>
      <c r="AV238" s="12" t="s">
        <v>79</v>
      </c>
      <c r="AW238" s="12" t="s">
        <v>140</v>
      </c>
      <c r="AX238" s="12" t="s">
        <v>72</v>
      </c>
      <c r="AY238" s="146" t="s">
        <v>135</v>
      </c>
    </row>
    <row r="239" spans="2:51" s="12" customFormat="1">
      <c r="B239" s="144"/>
      <c r="D239" s="145" t="s">
        <v>139</v>
      </c>
      <c r="E239" s="146" t="s">
        <v>1</v>
      </c>
      <c r="F239" s="147" t="s">
        <v>529</v>
      </c>
      <c r="H239" s="146" t="s">
        <v>1</v>
      </c>
      <c r="L239" s="144"/>
      <c r="M239" s="148"/>
      <c r="T239" s="149"/>
      <c r="AT239" s="146" t="s">
        <v>139</v>
      </c>
      <c r="AU239" s="146" t="s">
        <v>81</v>
      </c>
      <c r="AV239" s="12" t="s">
        <v>79</v>
      </c>
      <c r="AW239" s="12" t="s">
        <v>140</v>
      </c>
      <c r="AX239" s="12" t="s">
        <v>72</v>
      </c>
      <c r="AY239" s="146" t="s">
        <v>135</v>
      </c>
    </row>
    <row r="240" spans="2:51" s="12" customFormat="1">
      <c r="B240" s="144"/>
      <c r="D240" s="145" t="s">
        <v>139</v>
      </c>
      <c r="E240" s="146" t="s">
        <v>1</v>
      </c>
      <c r="F240" s="147" t="s">
        <v>530</v>
      </c>
      <c r="H240" s="146" t="s">
        <v>1</v>
      </c>
      <c r="L240" s="144"/>
      <c r="M240" s="148"/>
      <c r="T240" s="149"/>
      <c r="AT240" s="146" t="s">
        <v>139</v>
      </c>
      <c r="AU240" s="146" t="s">
        <v>81</v>
      </c>
      <c r="AV240" s="12" t="s">
        <v>79</v>
      </c>
      <c r="AW240" s="12" t="s">
        <v>140</v>
      </c>
      <c r="AX240" s="12" t="s">
        <v>72</v>
      </c>
      <c r="AY240" s="146" t="s">
        <v>135</v>
      </c>
    </row>
    <row r="241" spans="2:65" s="12" customFormat="1">
      <c r="B241" s="144"/>
      <c r="D241" s="145" t="s">
        <v>139</v>
      </c>
      <c r="E241" s="146" t="s">
        <v>1</v>
      </c>
      <c r="F241" s="147" t="s">
        <v>531</v>
      </c>
      <c r="H241" s="146" t="s">
        <v>1</v>
      </c>
      <c r="L241" s="144"/>
      <c r="M241" s="148"/>
      <c r="T241" s="149"/>
      <c r="AT241" s="146" t="s">
        <v>139</v>
      </c>
      <c r="AU241" s="146" t="s">
        <v>81</v>
      </c>
      <c r="AV241" s="12" t="s">
        <v>79</v>
      </c>
      <c r="AW241" s="12" t="s">
        <v>140</v>
      </c>
      <c r="AX241" s="12" t="s">
        <v>72</v>
      </c>
      <c r="AY241" s="146" t="s">
        <v>135</v>
      </c>
    </row>
    <row r="242" spans="2:65" s="12" customFormat="1">
      <c r="B242" s="144"/>
      <c r="D242" s="145" t="s">
        <v>139</v>
      </c>
      <c r="E242" s="146" t="s">
        <v>1</v>
      </c>
      <c r="F242" s="147" t="s">
        <v>532</v>
      </c>
      <c r="H242" s="146" t="s">
        <v>1</v>
      </c>
      <c r="L242" s="144"/>
      <c r="M242" s="148"/>
      <c r="T242" s="149"/>
      <c r="AT242" s="146" t="s">
        <v>139</v>
      </c>
      <c r="AU242" s="146" t="s">
        <v>81</v>
      </c>
      <c r="AV242" s="12" t="s">
        <v>79</v>
      </c>
      <c r="AW242" s="12" t="s">
        <v>140</v>
      </c>
      <c r="AX242" s="12" t="s">
        <v>72</v>
      </c>
      <c r="AY242" s="146" t="s">
        <v>135</v>
      </c>
    </row>
    <row r="243" spans="2:65" s="12" customFormat="1">
      <c r="B243" s="144"/>
      <c r="D243" s="145" t="s">
        <v>139</v>
      </c>
      <c r="E243" s="146" t="s">
        <v>1</v>
      </c>
      <c r="F243" s="147" t="s">
        <v>533</v>
      </c>
      <c r="H243" s="146" t="s">
        <v>1</v>
      </c>
      <c r="L243" s="144"/>
      <c r="M243" s="148"/>
      <c r="T243" s="149"/>
      <c r="AT243" s="146" t="s">
        <v>139</v>
      </c>
      <c r="AU243" s="146" t="s">
        <v>81</v>
      </c>
      <c r="AV243" s="12" t="s">
        <v>79</v>
      </c>
      <c r="AW243" s="12" t="s">
        <v>140</v>
      </c>
      <c r="AX243" s="12" t="s">
        <v>72</v>
      </c>
      <c r="AY243" s="146" t="s">
        <v>135</v>
      </c>
    </row>
    <row r="244" spans="2:65" s="12" customFormat="1">
      <c r="B244" s="144"/>
      <c r="D244" s="145" t="s">
        <v>139</v>
      </c>
      <c r="E244" s="146" t="s">
        <v>1</v>
      </c>
      <c r="F244" s="147" t="s">
        <v>534</v>
      </c>
      <c r="H244" s="146" t="s">
        <v>1</v>
      </c>
      <c r="L244" s="144"/>
      <c r="M244" s="148"/>
      <c r="T244" s="149"/>
      <c r="AT244" s="146" t="s">
        <v>139</v>
      </c>
      <c r="AU244" s="146" t="s">
        <v>81</v>
      </c>
      <c r="AV244" s="12" t="s">
        <v>79</v>
      </c>
      <c r="AW244" s="12" t="s">
        <v>140</v>
      </c>
      <c r="AX244" s="12" t="s">
        <v>72</v>
      </c>
      <c r="AY244" s="146" t="s">
        <v>135</v>
      </c>
    </row>
    <row r="245" spans="2:65" s="13" customFormat="1">
      <c r="B245" s="150"/>
      <c r="D245" s="145" t="s">
        <v>139</v>
      </c>
      <c r="E245" s="151" t="s">
        <v>1</v>
      </c>
      <c r="F245" s="152" t="s">
        <v>79</v>
      </c>
      <c r="H245" s="153">
        <v>1</v>
      </c>
      <c r="L245" s="150"/>
      <c r="M245" s="154"/>
      <c r="T245" s="155"/>
      <c r="AT245" s="151" t="s">
        <v>139</v>
      </c>
      <c r="AU245" s="151" t="s">
        <v>81</v>
      </c>
      <c r="AV245" s="13" t="s">
        <v>81</v>
      </c>
      <c r="AW245" s="13" t="s">
        <v>140</v>
      </c>
      <c r="AX245" s="13" t="s">
        <v>72</v>
      </c>
      <c r="AY245" s="151" t="s">
        <v>135</v>
      </c>
    </row>
    <row r="246" spans="2:65" s="15" customFormat="1">
      <c r="B246" s="162"/>
      <c r="D246" s="145" t="s">
        <v>139</v>
      </c>
      <c r="E246" s="163" t="s">
        <v>1</v>
      </c>
      <c r="F246" s="164" t="s">
        <v>143</v>
      </c>
      <c r="H246" s="165">
        <v>1</v>
      </c>
      <c r="L246" s="162"/>
      <c r="M246" s="166"/>
      <c r="T246" s="167"/>
      <c r="AT246" s="163" t="s">
        <v>139</v>
      </c>
      <c r="AU246" s="163" t="s">
        <v>81</v>
      </c>
      <c r="AV246" s="15" t="s">
        <v>138</v>
      </c>
      <c r="AW246" s="15" t="s">
        <v>140</v>
      </c>
      <c r="AX246" s="15" t="s">
        <v>79</v>
      </c>
      <c r="AY246" s="163" t="s">
        <v>135</v>
      </c>
    </row>
    <row r="247" spans="2:65" s="1" customFormat="1" ht="21.75" customHeight="1">
      <c r="B247" s="131"/>
      <c r="C247" s="132" t="s">
        <v>206</v>
      </c>
      <c r="D247" s="132" t="s">
        <v>136</v>
      </c>
      <c r="E247" s="133" t="s">
        <v>535</v>
      </c>
      <c r="F247" s="134" t="s">
        <v>536</v>
      </c>
      <c r="G247" s="135" t="s">
        <v>512</v>
      </c>
      <c r="H247" s="136">
        <v>1</v>
      </c>
      <c r="I247" s="137">
        <v>0</v>
      </c>
      <c r="J247" s="137">
        <f>ROUND(I247*H247,2)</f>
        <v>0</v>
      </c>
      <c r="K247" s="134" t="s">
        <v>191</v>
      </c>
      <c r="L247" s="29"/>
      <c r="M247" s="138" t="s">
        <v>1</v>
      </c>
      <c r="N247" s="139" t="s">
        <v>37</v>
      </c>
      <c r="O247" s="140">
        <v>0</v>
      </c>
      <c r="P247" s="140">
        <f>O247*H247</f>
        <v>0</v>
      </c>
      <c r="Q247" s="140">
        <v>0</v>
      </c>
      <c r="R247" s="140">
        <f>Q247*H247</f>
        <v>0</v>
      </c>
      <c r="S247" s="140">
        <v>0</v>
      </c>
      <c r="T247" s="141">
        <f>S247*H247</f>
        <v>0</v>
      </c>
      <c r="AR247" s="142" t="s">
        <v>211</v>
      </c>
      <c r="AT247" s="142" t="s">
        <v>136</v>
      </c>
      <c r="AU247" s="142" t="s">
        <v>81</v>
      </c>
      <c r="AY247" s="17" t="s">
        <v>135</v>
      </c>
      <c r="BE247" s="143">
        <f>IF(N247="základní",J247,0)</f>
        <v>0</v>
      </c>
      <c r="BF247" s="143">
        <f>IF(N247="snížená",J247,0)</f>
        <v>0</v>
      </c>
      <c r="BG247" s="143">
        <f>IF(N247="zákl. přenesená",J247,0)</f>
        <v>0</v>
      </c>
      <c r="BH247" s="143">
        <f>IF(N247="sníž. přenesená",J247,0)</f>
        <v>0</v>
      </c>
      <c r="BI247" s="143">
        <f>IF(N247="nulová",J247,0)</f>
        <v>0</v>
      </c>
      <c r="BJ247" s="17" t="s">
        <v>79</v>
      </c>
      <c r="BK247" s="143">
        <f>ROUND(I247*H247,2)</f>
        <v>0</v>
      </c>
      <c r="BL247" s="17" t="s">
        <v>211</v>
      </c>
      <c r="BM247" s="142" t="s">
        <v>537</v>
      </c>
    </row>
    <row r="248" spans="2:65" s="11" customFormat="1" ht="25.9" customHeight="1">
      <c r="B248" s="122"/>
      <c r="D248" s="123" t="s">
        <v>71</v>
      </c>
      <c r="E248" s="124" t="s">
        <v>233</v>
      </c>
      <c r="F248" s="124" t="s">
        <v>234</v>
      </c>
      <c r="J248" s="125">
        <f>BK248</f>
        <v>0</v>
      </c>
      <c r="L248" s="122"/>
      <c r="M248" s="126"/>
      <c r="P248" s="127">
        <f>SUM(P249:P252)</f>
        <v>56</v>
      </c>
      <c r="R248" s="127">
        <f>SUM(R249:R252)</f>
        <v>0</v>
      </c>
      <c r="T248" s="128">
        <f>SUM(T249:T252)</f>
        <v>0</v>
      </c>
      <c r="AR248" s="123" t="s">
        <v>138</v>
      </c>
      <c r="AT248" s="129" t="s">
        <v>71</v>
      </c>
      <c r="AU248" s="129" t="s">
        <v>72</v>
      </c>
      <c r="AY248" s="123" t="s">
        <v>135</v>
      </c>
      <c r="BK248" s="130">
        <f>SUM(BK249:BK252)</f>
        <v>0</v>
      </c>
    </row>
    <row r="249" spans="2:65" s="1" customFormat="1" ht="24.2" customHeight="1">
      <c r="B249" s="131"/>
      <c r="C249" s="132" t="s">
        <v>207</v>
      </c>
      <c r="D249" s="132" t="s">
        <v>136</v>
      </c>
      <c r="E249" s="133" t="s">
        <v>385</v>
      </c>
      <c r="F249" s="134" t="s">
        <v>386</v>
      </c>
      <c r="G249" s="135" t="s">
        <v>235</v>
      </c>
      <c r="H249" s="136">
        <v>16</v>
      </c>
      <c r="I249" s="137">
        <v>0</v>
      </c>
      <c r="J249" s="137">
        <f>ROUND(I249*H249,2)</f>
        <v>0</v>
      </c>
      <c r="K249" s="134" t="s">
        <v>137</v>
      </c>
      <c r="L249" s="29"/>
      <c r="M249" s="138" t="s">
        <v>1</v>
      </c>
      <c r="N249" s="139" t="s">
        <v>37</v>
      </c>
      <c r="O249" s="140">
        <v>1</v>
      </c>
      <c r="P249" s="140">
        <f>O249*H249</f>
        <v>16</v>
      </c>
      <c r="Q249" s="140">
        <v>0</v>
      </c>
      <c r="R249" s="140">
        <f>Q249*H249</f>
        <v>0</v>
      </c>
      <c r="S249" s="140">
        <v>0</v>
      </c>
      <c r="T249" s="141">
        <f>S249*H249</f>
        <v>0</v>
      </c>
      <c r="AR249" s="142" t="s">
        <v>236</v>
      </c>
      <c r="AT249" s="142" t="s">
        <v>136</v>
      </c>
      <c r="AU249" s="142" t="s">
        <v>79</v>
      </c>
      <c r="AY249" s="17" t="s">
        <v>135</v>
      </c>
      <c r="BE249" s="143">
        <f>IF(N249="základní",J249,0)</f>
        <v>0</v>
      </c>
      <c r="BF249" s="143">
        <f>IF(N249="snížená",J249,0)</f>
        <v>0</v>
      </c>
      <c r="BG249" s="143">
        <f>IF(N249="zákl. přenesená",J249,0)</f>
        <v>0</v>
      </c>
      <c r="BH249" s="143">
        <f>IF(N249="sníž. přenesená",J249,0)</f>
        <v>0</v>
      </c>
      <c r="BI249" s="143">
        <f>IF(N249="nulová",J249,0)</f>
        <v>0</v>
      </c>
      <c r="BJ249" s="17" t="s">
        <v>79</v>
      </c>
      <c r="BK249" s="143">
        <f>ROUND(I249*H249,2)</f>
        <v>0</v>
      </c>
      <c r="BL249" s="17" t="s">
        <v>236</v>
      </c>
      <c r="BM249" s="142" t="s">
        <v>538</v>
      </c>
    </row>
    <row r="250" spans="2:65" s="1" customFormat="1" ht="24.2" customHeight="1">
      <c r="B250" s="131"/>
      <c r="C250" s="132" t="s">
        <v>208</v>
      </c>
      <c r="D250" s="132" t="s">
        <v>136</v>
      </c>
      <c r="E250" s="133" t="s">
        <v>539</v>
      </c>
      <c r="F250" s="134" t="s">
        <v>540</v>
      </c>
      <c r="G250" s="135" t="s">
        <v>235</v>
      </c>
      <c r="H250" s="136">
        <v>16</v>
      </c>
      <c r="I250" s="137">
        <v>0</v>
      </c>
      <c r="J250" s="137">
        <f>ROUND(I250*H250,2)</f>
        <v>0</v>
      </c>
      <c r="K250" s="134" t="s">
        <v>137</v>
      </c>
      <c r="L250" s="29"/>
      <c r="M250" s="138" t="s">
        <v>1</v>
      </c>
      <c r="N250" s="139" t="s">
        <v>37</v>
      </c>
      <c r="O250" s="140">
        <v>1</v>
      </c>
      <c r="P250" s="140">
        <f>O250*H250</f>
        <v>16</v>
      </c>
      <c r="Q250" s="140">
        <v>0</v>
      </c>
      <c r="R250" s="140">
        <f>Q250*H250</f>
        <v>0</v>
      </c>
      <c r="S250" s="140">
        <v>0</v>
      </c>
      <c r="T250" s="141">
        <f>S250*H250</f>
        <v>0</v>
      </c>
      <c r="AR250" s="142" t="s">
        <v>236</v>
      </c>
      <c r="AT250" s="142" t="s">
        <v>136</v>
      </c>
      <c r="AU250" s="142" t="s">
        <v>79</v>
      </c>
      <c r="AY250" s="17" t="s">
        <v>135</v>
      </c>
      <c r="BE250" s="143">
        <f>IF(N250="základní",J250,0)</f>
        <v>0</v>
      </c>
      <c r="BF250" s="143">
        <f>IF(N250="snížená",J250,0)</f>
        <v>0</v>
      </c>
      <c r="BG250" s="143">
        <f>IF(N250="zákl. přenesená",J250,0)</f>
        <v>0</v>
      </c>
      <c r="BH250" s="143">
        <f>IF(N250="sníž. přenesená",J250,0)</f>
        <v>0</v>
      </c>
      <c r="BI250" s="143">
        <f>IF(N250="nulová",J250,0)</f>
        <v>0</v>
      </c>
      <c r="BJ250" s="17" t="s">
        <v>79</v>
      </c>
      <c r="BK250" s="143">
        <f>ROUND(I250*H250,2)</f>
        <v>0</v>
      </c>
      <c r="BL250" s="17" t="s">
        <v>236</v>
      </c>
      <c r="BM250" s="142" t="s">
        <v>541</v>
      </c>
    </row>
    <row r="251" spans="2:65" s="1" customFormat="1" ht="24.2" customHeight="1">
      <c r="B251" s="131"/>
      <c r="C251" s="132" t="s">
        <v>209</v>
      </c>
      <c r="D251" s="132" t="s">
        <v>136</v>
      </c>
      <c r="E251" s="133" t="s">
        <v>542</v>
      </c>
      <c r="F251" s="134" t="s">
        <v>543</v>
      </c>
      <c r="G251" s="135" t="s">
        <v>235</v>
      </c>
      <c r="H251" s="136">
        <v>16</v>
      </c>
      <c r="I251" s="137">
        <v>0</v>
      </c>
      <c r="J251" s="137">
        <f>ROUND(I251*H251,2)</f>
        <v>0</v>
      </c>
      <c r="K251" s="134" t="s">
        <v>137</v>
      </c>
      <c r="L251" s="29"/>
      <c r="M251" s="138" t="s">
        <v>1</v>
      </c>
      <c r="N251" s="139" t="s">
        <v>37</v>
      </c>
      <c r="O251" s="140">
        <v>1</v>
      </c>
      <c r="P251" s="140">
        <f>O251*H251</f>
        <v>16</v>
      </c>
      <c r="Q251" s="140">
        <v>0</v>
      </c>
      <c r="R251" s="140">
        <f>Q251*H251</f>
        <v>0</v>
      </c>
      <c r="S251" s="140">
        <v>0</v>
      </c>
      <c r="T251" s="141">
        <f>S251*H251</f>
        <v>0</v>
      </c>
      <c r="AR251" s="142" t="s">
        <v>236</v>
      </c>
      <c r="AT251" s="142" t="s">
        <v>136</v>
      </c>
      <c r="AU251" s="142" t="s">
        <v>79</v>
      </c>
      <c r="AY251" s="17" t="s">
        <v>135</v>
      </c>
      <c r="BE251" s="143">
        <f>IF(N251="základní",J251,0)</f>
        <v>0</v>
      </c>
      <c r="BF251" s="143">
        <f>IF(N251="snížená",J251,0)</f>
        <v>0</v>
      </c>
      <c r="BG251" s="143">
        <f>IF(N251="zákl. přenesená",J251,0)</f>
        <v>0</v>
      </c>
      <c r="BH251" s="143">
        <f>IF(N251="sníž. přenesená",J251,0)</f>
        <v>0</v>
      </c>
      <c r="BI251" s="143">
        <f>IF(N251="nulová",J251,0)</f>
        <v>0</v>
      </c>
      <c r="BJ251" s="17" t="s">
        <v>79</v>
      </c>
      <c r="BK251" s="143">
        <f>ROUND(I251*H251,2)</f>
        <v>0</v>
      </c>
      <c r="BL251" s="17" t="s">
        <v>236</v>
      </c>
      <c r="BM251" s="142" t="s">
        <v>544</v>
      </c>
    </row>
    <row r="252" spans="2:65" s="1" customFormat="1" ht="37.9" customHeight="1">
      <c r="B252" s="131"/>
      <c r="C252" s="132" t="s">
        <v>210</v>
      </c>
      <c r="D252" s="132" t="s">
        <v>136</v>
      </c>
      <c r="E252" s="133" t="s">
        <v>545</v>
      </c>
      <c r="F252" s="134" t="s">
        <v>546</v>
      </c>
      <c r="G252" s="135" t="s">
        <v>235</v>
      </c>
      <c r="H252" s="136">
        <v>8</v>
      </c>
      <c r="I252" s="137">
        <v>0</v>
      </c>
      <c r="J252" s="137">
        <f>ROUND(I252*H252,2)</f>
        <v>0</v>
      </c>
      <c r="K252" s="134" t="s">
        <v>137</v>
      </c>
      <c r="L252" s="29"/>
      <c r="M252" s="179" t="s">
        <v>1</v>
      </c>
      <c r="N252" s="180" t="s">
        <v>37</v>
      </c>
      <c r="O252" s="181">
        <v>1</v>
      </c>
      <c r="P252" s="181">
        <f>O252*H252</f>
        <v>8</v>
      </c>
      <c r="Q252" s="181">
        <v>0</v>
      </c>
      <c r="R252" s="181">
        <f>Q252*H252</f>
        <v>0</v>
      </c>
      <c r="S252" s="181">
        <v>0</v>
      </c>
      <c r="T252" s="182">
        <f>S252*H252</f>
        <v>0</v>
      </c>
      <c r="AR252" s="142" t="s">
        <v>236</v>
      </c>
      <c r="AT252" s="142" t="s">
        <v>136</v>
      </c>
      <c r="AU252" s="142" t="s">
        <v>79</v>
      </c>
      <c r="AY252" s="17" t="s">
        <v>135</v>
      </c>
      <c r="BE252" s="143">
        <f>IF(N252="základní",J252,0)</f>
        <v>0</v>
      </c>
      <c r="BF252" s="143">
        <f>IF(N252="snížená",J252,0)</f>
        <v>0</v>
      </c>
      <c r="BG252" s="143">
        <f>IF(N252="zákl. přenesená",J252,0)</f>
        <v>0</v>
      </c>
      <c r="BH252" s="143">
        <f>IF(N252="sníž. přenesená",J252,0)</f>
        <v>0</v>
      </c>
      <c r="BI252" s="143">
        <f>IF(N252="nulová",J252,0)</f>
        <v>0</v>
      </c>
      <c r="BJ252" s="17" t="s">
        <v>79</v>
      </c>
      <c r="BK252" s="143">
        <f>ROUND(I252*H252,2)</f>
        <v>0</v>
      </c>
      <c r="BL252" s="17" t="s">
        <v>236</v>
      </c>
      <c r="BM252" s="142" t="s">
        <v>547</v>
      </c>
    </row>
    <row r="253" spans="2:65" s="1" customFormat="1" ht="6.95" customHeight="1">
      <c r="B253" s="41"/>
      <c r="C253" s="42"/>
      <c r="D253" s="42"/>
      <c r="E253" s="42"/>
      <c r="F253" s="42"/>
      <c r="G253" s="42"/>
      <c r="H253" s="42"/>
      <c r="I253" s="42"/>
      <c r="J253" s="42"/>
      <c r="K253" s="42"/>
      <c r="L253" s="29"/>
    </row>
  </sheetData>
  <autoFilter ref="C132:K252" xr:uid="{00000000-0009-0000-0000-000004000000}"/>
  <mergeCells count="12">
    <mergeCell ref="E125:H125"/>
    <mergeCell ref="L2:V2"/>
    <mergeCell ref="E85:H85"/>
    <mergeCell ref="E87:H87"/>
    <mergeCell ref="E89:H89"/>
    <mergeCell ref="E121:H121"/>
    <mergeCell ref="E123:H12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49"/>
  <sheetViews>
    <sheetView showGridLines="0" topLeftCell="A137" workbookViewId="0">
      <selection activeCell="I150" sqref="I15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1" t="s">
        <v>5</v>
      </c>
      <c r="M2" s="192"/>
      <c r="N2" s="192"/>
      <c r="O2" s="192"/>
      <c r="P2" s="192"/>
      <c r="Q2" s="192"/>
      <c r="R2" s="192"/>
      <c r="S2" s="192"/>
      <c r="T2" s="192"/>
      <c r="U2" s="192"/>
      <c r="V2" s="192"/>
      <c r="AT2" s="17" t="s">
        <v>95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hidden="1" customHeight="1">
      <c r="B4" s="20"/>
      <c r="D4" s="21" t="s">
        <v>105</v>
      </c>
      <c r="L4" s="20"/>
      <c r="M4" s="91" t="s">
        <v>10</v>
      </c>
      <c r="AT4" s="17" t="s">
        <v>3</v>
      </c>
    </row>
    <row r="5" spans="2:46" ht="6.95" hidden="1" customHeight="1">
      <c r="B5" s="20"/>
      <c r="L5" s="20"/>
    </row>
    <row r="6" spans="2:46" ht="12" hidden="1" customHeight="1">
      <c r="B6" s="20"/>
      <c r="D6" s="26" t="s">
        <v>14</v>
      </c>
      <c r="L6" s="20"/>
    </row>
    <row r="7" spans="2:46" ht="16.5" hidden="1" customHeight="1">
      <c r="B7" s="20"/>
      <c r="E7" s="230" t="str">
        <f>'Rekapitulace stavby'!K6</f>
        <v>Zpřístupnění objektu UJEP FSE Moskevská ul. Ústí nad Labem - REKONSTRUKCE VÝTAHU</v>
      </c>
      <c r="F7" s="231"/>
      <c r="G7" s="231"/>
      <c r="H7" s="231"/>
      <c r="L7" s="20"/>
    </row>
    <row r="8" spans="2:46" ht="12" hidden="1" customHeight="1">
      <c r="B8" s="20"/>
      <c r="D8" s="26" t="s">
        <v>106</v>
      </c>
      <c r="L8" s="20"/>
    </row>
    <row r="9" spans="2:46" s="1" customFormat="1" ht="16.5" hidden="1" customHeight="1">
      <c r="B9" s="29"/>
      <c r="E9" s="230" t="s">
        <v>548</v>
      </c>
      <c r="F9" s="229"/>
      <c r="G9" s="229"/>
      <c r="H9" s="229"/>
      <c r="L9" s="29"/>
    </row>
    <row r="10" spans="2:46" s="1" customFormat="1" ht="12" hidden="1" customHeight="1">
      <c r="B10" s="29"/>
      <c r="D10" s="26" t="s">
        <v>108</v>
      </c>
      <c r="L10" s="29"/>
    </row>
    <row r="11" spans="2:46" s="1" customFormat="1" ht="16.5" hidden="1" customHeight="1">
      <c r="B11" s="29"/>
      <c r="E11" s="220" t="s">
        <v>549</v>
      </c>
      <c r="F11" s="229"/>
      <c r="G11" s="229"/>
      <c r="H11" s="229"/>
      <c r="L11" s="29"/>
    </row>
    <row r="12" spans="2:46" s="1" customFormat="1" hidden="1">
      <c r="B12" s="29"/>
      <c r="L12" s="29"/>
    </row>
    <row r="13" spans="2:46" s="1" customFormat="1" ht="12" hidden="1" customHeight="1">
      <c r="B13" s="29"/>
      <c r="D13" s="26" t="s">
        <v>16</v>
      </c>
      <c r="F13" s="24" t="s">
        <v>1</v>
      </c>
      <c r="I13" s="26" t="s">
        <v>17</v>
      </c>
      <c r="J13" s="24" t="s">
        <v>1</v>
      </c>
      <c r="L13" s="29"/>
    </row>
    <row r="14" spans="2:46" s="1" customFormat="1" ht="12" hidden="1" customHeight="1">
      <c r="B14" s="29"/>
      <c r="D14" s="26" t="s">
        <v>18</v>
      </c>
      <c r="F14" s="24" t="s">
        <v>19</v>
      </c>
      <c r="I14" s="26" t="s">
        <v>20</v>
      </c>
      <c r="J14" s="49" t="str">
        <f>'Rekapitulace stavby'!AN8</f>
        <v>9. 1. 2025</v>
      </c>
      <c r="L14" s="29"/>
    </row>
    <row r="15" spans="2:46" s="1" customFormat="1" ht="10.9" hidden="1" customHeight="1">
      <c r="B15" s="29"/>
      <c r="L15" s="29"/>
    </row>
    <row r="16" spans="2:46" s="1" customFormat="1" ht="12" hidden="1" customHeight="1">
      <c r="B16" s="29"/>
      <c r="D16" s="26" t="s">
        <v>22</v>
      </c>
      <c r="I16" s="26" t="s">
        <v>23</v>
      </c>
      <c r="J16" s="24" t="s">
        <v>1</v>
      </c>
      <c r="L16" s="29"/>
    </row>
    <row r="17" spans="2:12" s="1" customFormat="1" ht="18" hidden="1" customHeight="1">
      <c r="B17" s="29"/>
      <c r="E17" s="24" t="s">
        <v>24</v>
      </c>
      <c r="I17" s="26" t="s">
        <v>25</v>
      </c>
      <c r="J17" s="24" t="s">
        <v>1</v>
      </c>
      <c r="L17" s="29"/>
    </row>
    <row r="18" spans="2:12" s="1" customFormat="1" ht="6.95" hidden="1" customHeight="1">
      <c r="B18" s="29"/>
      <c r="L18" s="29"/>
    </row>
    <row r="19" spans="2:12" s="1" customFormat="1" ht="12" hidden="1" customHeight="1">
      <c r="B19" s="29"/>
      <c r="D19" s="26" t="s">
        <v>26</v>
      </c>
      <c r="I19" s="26" t="s">
        <v>23</v>
      </c>
      <c r="J19" s="24" t="str">
        <f>'Rekapitulace stavby'!AN13</f>
        <v/>
      </c>
      <c r="L19" s="29"/>
    </row>
    <row r="20" spans="2:12" s="1" customFormat="1" ht="18" hidden="1" customHeight="1">
      <c r="B20" s="29"/>
      <c r="E20" s="200" t="str">
        <f>'Rekapitulace stavby'!E14</f>
        <v xml:space="preserve"> </v>
      </c>
      <c r="F20" s="200"/>
      <c r="G20" s="200"/>
      <c r="H20" s="200"/>
      <c r="I20" s="26" t="s">
        <v>25</v>
      </c>
      <c r="J20" s="24" t="str">
        <f>'Rekapitulace stavby'!AN14</f>
        <v/>
      </c>
      <c r="L20" s="29"/>
    </row>
    <row r="21" spans="2:12" s="1" customFormat="1" ht="6.95" hidden="1" customHeight="1">
      <c r="B21" s="29"/>
      <c r="L21" s="29"/>
    </row>
    <row r="22" spans="2:12" s="1" customFormat="1" ht="12" hidden="1" customHeight="1">
      <c r="B22" s="29"/>
      <c r="D22" s="26" t="s">
        <v>28</v>
      </c>
      <c r="I22" s="26" t="s">
        <v>23</v>
      </c>
      <c r="J22" s="24" t="s">
        <v>1</v>
      </c>
      <c r="L22" s="29"/>
    </row>
    <row r="23" spans="2:12" s="1" customFormat="1" ht="18" hidden="1" customHeight="1">
      <c r="B23" s="29"/>
      <c r="E23" s="24" t="s">
        <v>29</v>
      </c>
      <c r="I23" s="26" t="s">
        <v>25</v>
      </c>
      <c r="J23" s="24" t="s">
        <v>1</v>
      </c>
      <c r="L23" s="29"/>
    </row>
    <row r="24" spans="2:12" s="1" customFormat="1" ht="6.95" hidden="1" customHeight="1">
      <c r="B24" s="29"/>
      <c r="L24" s="29"/>
    </row>
    <row r="25" spans="2:12" s="1" customFormat="1" ht="12" hidden="1" customHeight="1">
      <c r="B25" s="29"/>
      <c r="D25" s="26" t="s">
        <v>30</v>
      </c>
      <c r="I25" s="26" t="s">
        <v>23</v>
      </c>
      <c r="J25" s="24" t="s">
        <v>1</v>
      </c>
      <c r="L25" s="29"/>
    </row>
    <row r="26" spans="2:12" s="1" customFormat="1" ht="18" hidden="1" customHeight="1">
      <c r="B26" s="29"/>
      <c r="E26" s="24" t="s">
        <v>29</v>
      </c>
      <c r="I26" s="26" t="s">
        <v>25</v>
      </c>
      <c r="J26" s="24" t="s">
        <v>1</v>
      </c>
      <c r="L26" s="29"/>
    </row>
    <row r="27" spans="2:12" s="1" customFormat="1" ht="6.95" hidden="1" customHeight="1">
      <c r="B27" s="29"/>
      <c r="L27" s="29"/>
    </row>
    <row r="28" spans="2:12" s="1" customFormat="1" ht="12" hidden="1" customHeight="1">
      <c r="B28" s="29"/>
      <c r="D28" s="26" t="s">
        <v>31</v>
      </c>
      <c r="L28" s="29"/>
    </row>
    <row r="29" spans="2:12" s="7" customFormat="1" ht="16.5" hidden="1" customHeight="1">
      <c r="B29" s="92"/>
      <c r="E29" s="202" t="s">
        <v>1</v>
      </c>
      <c r="F29" s="202"/>
      <c r="G29" s="202"/>
      <c r="H29" s="202"/>
      <c r="L29" s="92"/>
    </row>
    <row r="30" spans="2:12" s="1" customFormat="1" ht="6.95" hidden="1" customHeight="1">
      <c r="B30" s="29"/>
      <c r="L30" s="29"/>
    </row>
    <row r="31" spans="2:12" s="1" customFormat="1" ht="6.95" hidden="1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25.35" hidden="1" customHeight="1">
      <c r="B32" s="29"/>
      <c r="D32" s="93" t="s">
        <v>32</v>
      </c>
      <c r="J32" s="63">
        <f>ROUND(J127, 2)</f>
        <v>0</v>
      </c>
      <c r="L32" s="29"/>
    </row>
    <row r="33" spans="2:12" s="1" customFormat="1" ht="6.95" hidden="1" customHeight="1">
      <c r="B33" s="29"/>
      <c r="D33" s="50"/>
      <c r="E33" s="50"/>
      <c r="F33" s="50"/>
      <c r="G33" s="50"/>
      <c r="H33" s="50"/>
      <c r="I33" s="50"/>
      <c r="J33" s="50"/>
      <c r="K33" s="50"/>
      <c r="L33" s="29"/>
    </row>
    <row r="34" spans="2:12" s="1" customFormat="1" ht="14.45" hidden="1" customHeight="1">
      <c r="B34" s="29"/>
      <c r="F34" s="32" t="s">
        <v>34</v>
      </c>
      <c r="I34" s="32" t="s">
        <v>33</v>
      </c>
      <c r="J34" s="32" t="s">
        <v>35</v>
      </c>
      <c r="L34" s="29"/>
    </row>
    <row r="35" spans="2:12" s="1" customFormat="1" ht="14.45" hidden="1" customHeight="1">
      <c r="B35" s="29"/>
      <c r="D35" s="52" t="s">
        <v>36</v>
      </c>
      <c r="E35" s="26" t="s">
        <v>37</v>
      </c>
      <c r="F35" s="83">
        <f>ROUND((SUM(BE127:BE148)),  2)</f>
        <v>0</v>
      </c>
      <c r="I35" s="94">
        <v>0.21</v>
      </c>
      <c r="J35" s="83">
        <f>ROUND(((SUM(BE127:BE148))*I35),  2)</f>
        <v>0</v>
      </c>
      <c r="L35" s="29"/>
    </row>
    <row r="36" spans="2:12" s="1" customFormat="1" ht="14.45" hidden="1" customHeight="1">
      <c r="B36" s="29"/>
      <c r="E36" s="26" t="s">
        <v>38</v>
      </c>
      <c r="F36" s="83">
        <f>ROUND((SUM(BF127:BF148)),  2)</f>
        <v>0</v>
      </c>
      <c r="I36" s="94">
        <v>0.12</v>
      </c>
      <c r="J36" s="83">
        <f>ROUND(((SUM(BF127:BF148))*I36),  2)</f>
        <v>0</v>
      </c>
      <c r="L36" s="29"/>
    </row>
    <row r="37" spans="2:12" s="1" customFormat="1" ht="14.45" hidden="1" customHeight="1">
      <c r="B37" s="29"/>
      <c r="E37" s="26" t="s">
        <v>39</v>
      </c>
      <c r="F37" s="83">
        <f>ROUND((SUM(BG127:BG148)),  2)</f>
        <v>0</v>
      </c>
      <c r="I37" s="94">
        <v>0.21</v>
      </c>
      <c r="J37" s="83">
        <f>0</f>
        <v>0</v>
      </c>
      <c r="L37" s="29"/>
    </row>
    <row r="38" spans="2:12" s="1" customFormat="1" ht="14.45" hidden="1" customHeight="1">
      <c r="B38" s="29"/>
      <c r="E38" s="26" t="s">
        <v>40</v>
      </c>
      <c r="F38" s="83">
        <f>ROUND((SUM(BH127:BH148)),  2)</f>
        <v>0</v>
      </c>
      <c r="I38" s="94">
        <v>0.12</v>
      </c>
      <c r="J38" s="83">
        <f>0</f>
        <v>0</v>
      </c>
      <c r="L38" s="29"/>
    </row>
    <row r="39" spans="2:12" s="1" customFormat="1" ht="14.45" hidden="1" customHeight="1">
      <c r="B39" s="29"/>
      <c r="E39" s="26" t="s">
        <v>41</v>
      </c>
      <c r="F39" s="83">
        <f>ROUND((SUM(BI127:BI148)),  2)</f>
        <v>0</v>
      </c>
      <c r="I39" s="94">
        <v>0</v>
      </c>
      <c r="J39" s="83">
        <f>0</f>
        <v>0</v>
      </c>
      <c r="L39" s="29"/>
    </row>
    <row r="40" spans="2:12" s="1" customFormat="1" ht="6.95" hidden="1" customHeight="1">
      <c r="B40" s="29"/>
      <c r="L40" s="29"/>
    </row>
    <row r="41" spans="2:12" s="1" customFormat="1" ht="25.35" hidden="1" customHeight="1">
      <c r="B41" s="29"/>
      <c r="C41" s="95"/>
      <c r="D41" s="96" t="s">
        <v>42</v>
      </c>
      <c r="E41" s="54"/>
      <c r="F41" s="54"/>
      <c r="G41" s="97" t="s">
        <v>43</v>
      </c>
      <c r="H41" s="98" t="s">
        <v>44</v>
      </c>
      <c r="I41" s="54"/>
      <c r="J41" s="99">
        <f>SUM(J32:J39)</f>
        <v>0</v>
      </c>
      <c r="K41" s="100"/>
      <c r="L41" s="29"/>
    </row>
    <row r="42" spans="2:12" s="1" customFormat="1" ht="14.45" hidden="1" customHeight="1">
      <c r="B42" s="29"/>
      <c r="L42" s="29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29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9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2.75" hidden="1">
      <c r="B61" s="29"/>
      <c r="D61" s="40" t="s">
        <v>47</v>
      </c>
      <c r="E61" s="31"/>
      <c r="F61" s="101" t="s">
        <v>48</v>
      </c>
      <c r="G61" s="40" t="s">
        <v>47</v>
      </c>
      <c r="H61" s="31"/>
      <c r="I61" s="31"/>
      <c r="J61" s="102" t="s">
        <v>48</v>
      </c>
      <c r="K61" s="31"/>
      <c r="L61" s="29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2.75" hidden="1">
      <c r="B65" s="29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9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2.75" hidden="1">
      <c r="B76" s="29"/>
      <c r="D76" s="40" t="s">
        <v>47</v>
      </c>
      <c r="E76" s="31"/>
      <c r="F76" s="101" t="s">
        <v>48</v>
      </c>
      <c r="G76" s="40" t="s">
        <v>47</v>
      </c>
      <c r="H76" s="31"/>
      <c r="I76" s="31"/>
      <c r="J76" s="102" t="s">
        <v>48</v>
      </c>
      <c r="K76" s="31"/>
      <c r="L76" s="29"/>
    </row>
    <row r="77" spans="2:12" s="1" customFormat="1" ht="14.45" hidden="1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78" spans="2:12" hidden="1"/>
    <row r="79" spans="2:12" hidden="1"/>
    <row r="80" spans="2:12" hidden="1"/>
    <row r="81" spans="2:12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12" s="1" customFormat="1" ht="24.95" customHeight="1">
      <c r="B82" s="29"/>
      <c r="C82" s="21" t="s">
        <v>109</v>
      </c>
      <c r="L82" s="29"/>
    </row>
    <row r="83" spans="2:12" s="1" customFormat="1" ht="6.95" customHeight="1">
      <c r="B83" s="29"/>
      <c r="L83" s="29"/>
    </row>
    <row r="84" spans="2:12" s="1" customFormat="1" ht="12" customHeight="1">
      <c r="B84" s="29"/>
      <c r="C84" s="26" t="s">
        <v>14</v>
      </c>
      <c r="L84" s="29"/>
    </row>
    <row r="85" spans="2:12" s="1" customFormat="1" ht="22.15" customHeight="1">
      <c r="B85" s="29"/>
      <c r="E85" s="230" t="str">
        <f>E7</f>
        <v>Zpřístupnění objektu UJEP FSE Moskevská ul. Ústí nad Labem - REKONSTRUKCE VÝTAHU</v>
      </c>
      <c r="F85" s="231"/>
      <c r="G85" s="231"/>
      <c r="H85" s="231"/>
      <c r="L85" s="29"/>
    </row>
    <row r="86" spans="2:12" ht="12" customHeight="1">
      <c r="B86" s="20"/>
      <c r="C86" s="26" t="s">
        <v>106</v>
      </c>
      <c r="L86" s="20"/>
    </row>
    <row r="87" spans="2:12" s="1" customFormat="1" ht="16.5" customHeight="1">
      <c r="B87" s="29"/>
      <c r="E87" s="230" t="s">
        <v>548</v>
      </c>
      <c r="F87" s="229"/>
      <c r="G87" s="229"/>
      <c r="H87" s="229"/>
      <c r="L87" s="29"/>
    </row>
    <row r="88" spans="2:12" s="1" customFormat="1" ht="12" customHeight="1">
      <c r="B88" s="29"/>
      <c r="C88" s="26" t="s">
        <v>108</v>
      </c>
      <c r="L88" s="29"/>
    </row>
    <row r="89" spans="2:12" s="1" customFormat="1" ht="16.5" customHeight="1">
      <c r="B89" s="29"/>
      <c r="E89" s="220" t="str">
        <f>E11</f>
        <v>01 - Elektroinstalace NN</v>
      </c>
      <c r="F89" s="229"/>
      <c r="G89" s="229"/>
      <c r="H89" s="229"/>
      <c r="L89" s="29"/>
    </row>
    <row r="90" spans="2:12" s="1" customFormat="1" ht="6.95" customHeight="1">
      <c r="B90" s="29"/>
      <c r="L90" s="29"/>
    </row>
    <row r="91" spans="2:12" s="1" customFormat="1" ht="12" customHeight="1">
      <c r="B91" s="29"/>
      <c r="C91" s="26" t="s">
        <v>18</v>
      </c>
      <c r="F91" s="24" t="str">
        <f>F14</f>
        <v>Moskevská Ústí nad Labem</v>
      </c>
      <c r="I91" s="26" t="s">
        <v>20</v>
      </c>
      <c r="J91" s="49" t="str">
        <f>IF(J14="","",J14)</f>
        <v>9. 1. 2025</v>
      </c>
      <c r="L91" s="29"/>
    </row>
    <row r="92" spans="2:12" s="1" customFormat="1" ht="6.95" customHeight="1">
      <c r="B92" s="29"/>
      <c r="L92" s="29"/>
    </row>
    <row r="93" spans="2:12" s="1" customFormat="1" ht="15.2" customHeight="1">
      <c r="B93" s="29"/>
      <c r="C93" s="26" t="s">
        <v>22</v>
      </c>
      <c r="F93" s="24" t="str">
        <f>E17</f>
        <v>Univerzita J.E.Purkyně, Ústí nad Labem</v>
      </c>
      <c r="I93" s="26" t="s">
        <v>28</v>
      </c>
      <c r="J93" s="27" t="str">
        <f>E23</f>
        <v>Correct BC s.r.o.,</v>
      </c>
      <c r="L93" s="29"/>
    </row>
    <row r="94" spans="2:12" s="1" customFormat="1" ht="15.2" customHeight="1">
      <c r="B94" s="29"/>
      <c r="C94" s="26" t="s">
        <v>26</v>
      </c>
      <c r="F94" s="24" t="str">
        <f>IF(E20="","",E20)</f>
        <v xml:space="preserve"> </v>
      </c>
      <c r="I94" s="26" t="s">
        <v>30</v>
      </c>
      <c r="J94" s="27" t="str">
        <f>E26</f>
        <v>Correct BC s.r.o.,</v>
      </c>
      <c r="L94" s="29"/>
    </row>
    <row r="95" spans="2:12" s="1" customFormat="1" ht="10.35" customHeight="1">
      <c r="B95" s="29"/>
      <c r="L95" s="29"/>
    </row>
    <row r="96" spans="2:12" s="1" customFormat="1" ht="29.25" customHeight="1">
      <c r="B96" s="29"/>
      <c r="C96" s="103" t="s">
        <v>110</v>
      </c>
      <c r="D96" s="95"/>
      <c r="E96" s="95"/>
      <c r="F96" s="95"/>
      <c r="G96" s="95"/>
      <c r="H96" s="95"/>
      <c r="I96" s="95"/>
      <c r="J96" s="104" t="s">
        <v>111</v>
      </c>
      <c r="K96" s="95"/>
      <c r="L96" s="29"/>
    </row>
    <row r="97" spans="2:47" s="1" customFormat="1" ht="10.35" customHeight="1">
      <c r="B97" s="29"/>
      <c r="L97" s="29"/>
    </row>
    <row r="98" spans="2:47" s="1" customFormat="1" ht="22.9" customHeight="1">
      <c r="B98" s="29"/>
      <c r="C98" s="105" t="s">
        <v>112</v>
      </c>
      <c r="J98" s="63">
        <f>J127</f>
        <v>0</v>
      </c>
      <c r="L98" s="29"/>
      <c r="AU98" s="17" t="s">
        <v>113</v>
      </c>
    </row>
    <row r="99" spans="2:47" s="8" customFormat="1" ht="24.95" customHeight="1">
      <c r="B99" s="106"/>
      <c r="D99" s="107" t="s">
        <v>550</v>
      </c>
      <c r="E99" s="108"/>
      <c r="F99" s="108"/>
      <c r="G99" s="108"/>
      <c r="H99" s="108"/>
      <c r="I99" s="108"/>
      <c r="J99" s="109">
        <f>J128</f>
        <v>0</v>
      </c>
      <c r="L99" s="106"/>
    </row>
    <row r="100" spans="2:47" s="8" customFormat="1" ht="24.95" customHeight="1">
      <c r="B100" s="106"/>
      <c r="D100" s="107" t="s">
        <v>257</v>
      </c>
      <c r="E100" s="108"/>
      <c r="F100" s="108"/>
      <c r="G100" s="108"/>
      <c r="H100" s="108"/>
      <c r="I100" s="108"/>
      <c r="J100" s="109">
        <f>J130</f>
        <v>0</v>
      </c>
      <c r="L100" s="106"/>
    </row>
    <row r="101" spans="2:47" s="8" customFormat="1" ht="24.95" customHeight="1">
      <c r="B101" s="106"/>
      <c r="D101" s="107" t="s">
        <v>117</v>
      </c>
      <c r="E101" s="108"/>
      <c r="F101" s="108"/>
      <c r="G101" s="108"/>
      <c r="H101" s="108"/>
      <c r="I101" s="108"/>
      <c r="J101" s="109">
        <f>J131</f>
        <v>0</v>
      </c>
      <c r="L101" s="106"/>
    </row>
    <row r="102" spans="2:47" s="9" customFormat="1" ht="19.899999999999999" customHeight="1">
      <c r="B102" s="110"/>
      <c r="D102" s="111" t="s">
        <v>551</v>
      </c>
      <c r="E102" s="112"/>
      <c r="F102" s="112"/>
      <c r="G102" s="112"/>
      <c r="H102" s="112"/>
      <c r="I102" s="112"/>
      <c r="J102" s="113">
        <f>J132</f>
        <v>0</v>
      </c>
      <c r="L102" s="110"/>
    </row>
    <row r="103" spans="2:47" s="8" customFormat="1" ht="24.95" customHeight="1">
      <c r="B103" s="106"/>
      <c r="D103" s="107" t="s">
        <v>392</v>
      </c>
      <c r="E103" s="108"/>
      <c r="F103" s="108"/>
      <c r="G103" s="108"/>
      <c r="H103" s="108"/>
      <c r="I103" s="108"/>
      <c r="J103" s="109">
        <f>J144</f>
        <v>0</v>
      </c>
      <c r="L103" s="106"/>
    </row>
    <row r="104" spans="2:47" s="9" customFormat="1" ht="19.899999999999999" customHeight="1">
      <c r="B104" s="110"/>
      <c r="D104" s="111" t="s">
        <v>552</v>
      </c>
      <c r="E104" s="112"/>
      <c r="F104" s="112"/>
      <c r="G104" s="112"/>
      <c r="H104" s="112"/>
      <c r="I104" s="112"/>
      <c r="J104" s="113">
        <f>J145</f>
        <v>0</v>
      </c>
      <c r="L104" s="110"/>
    </row>
    <row r="105" spans="2:47" s="9" customFormat="1" ht="19.899999999999999" customHeight="1">
      <c r="B105" s="110"/>
      <c r="D105" s="111" t="s">
        <v>553</v>
      </c>
      <c r="E105" s="112"/>
      <c r="F105" s="112"/>
      <c r="G105" s="112"/>
      <c r="H105" s="112"/>
      <c r="I105" s="112"/>
      <c r="J105" s="113">
        <f>J147</f>
        <v>0</v>
      </c>
      <c r="L105" s="110"/>
    </row>
    <row r="106" spans="2:47" s="1" customFormat="1" ht="21.75" customHeight="1">
      <c r="B106" s="29"/>
      <c r="L106" s="29"/>
    </row>
    <row r="107" spans="2:47" s="1" customFormat="1" ht="6.95" customHeight="1"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29"/>
    </row>
    <row r="111" spans="2:47" s="1" customFormat="1" ht="6.95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29"/>
    </row>
    <row r="112" spans="2:47" s="1" customFormat="1" ht="24.95" customHeight="1">
      <c r="B112" s="29"/>
      <c r="C112" s="21" t="s">
        <v>121</v>
      </c>
      <c r="L112" s="29"/>
    </row>
    <row r="113" spans="2:63" s="1" customFormat="1" ht="6.95" customHeight="1">
      <c r="B113" s="29"/>
      <c r="L113" s="29"/>
    </row>
    <row r="114" spans="2:63" s="1" customFormat="1" ht="12" customHeight="1">
      <c r="B114" s="29"/>
      <c r="C114" s="26" t="s">
        <v>14</v>
      </c>
      <c r="L114" s="29"/>
    </row>
    <row r="115" spans="2:63" s="1" customFormat="1" ht="23.45" customHeight="1">
      <c r="B115" s="29"/>
      <c r="E115" s="230" t="str">
        <f>E7</f>
        <v>Zpřístupnění objektu UJEP FSE Moskevská ul. Ústí nad Labem - REKONSTRUKCE VÝTAHU</v>
      </c>
      <c r="F115" s="231"/>
      <c r="G115" s="231"/>
      <c r="H115" s="231"/>
      <c r="L115" s="29"/>
    </row>
    <row r="116" spans="2:63" ht="12" customHeight="1">
      <c r="B116" s="20"/>
      <c r="C116" s="26" t="s">
        <v>106</v>
      </c>
      <c r="L116" s="20"/>
    </row>
    <row r="117" spans="2:63" s="1" customFormat="1" ht="16.5" customHeight="1">
      <c r="B117" s="29"/>
      <c r="E117" s="230" t="s">
        <v>548</v>
      </c>
      <c r="F117" s="229"/>
      <c r="G117" s="229"/>
      <c r="H117" s="229"/>
      <c r="L117" s="29"/>
    </row>
    <row r="118" spans="2:63" s="1" customFormat="1" ht="12" customHeight="1">
      <c r="B118" s="29"/>
      <c r="C118" s="26" t="s">
        <v>108</v>
      </c>
      <c r="L118" s="29"/>
    </row>
    <row r="119" spans="2:63" s="1" customFormat="1" ht="16.5" customHeight="1">
      <c r="B119" s="29"/>
      <c r="E119" s="220" t="str">
        <f>E11</f>
        <v>01 - Elektroinstalace NN</v>
      </c>
      <c r="F119" s="229"/>
      <c r="G119" s="229"/>
      <c r="H119" s="229"/>
      <c r="L119" s="29"/>
    </row>
    <row r="120" spans="2:63" s="1" customFormat="1" ht="6.95" customHeight="1">
      <c r="B120" s="29"/>
      <c r="L120" s="29"/>
    </row>
    <row r="121" spans="2:63" s="1" customFormat="1" ht="12" customHeight="1">
      <c r="B121" s="29"/>
      <c r="C121" s="26" t="s">
        <v>18</v>
      </c>
      <c r="F121" s="24" t="str">
        <f>F14</f>
        <v>Moskevská Ústí nad Labem</v>
      </c>
      <c r="I121" s="26" t="s">
        <v>20</v>
      </c>
      <c r="J121" s="49" t="str">
        <f>IF(J14="","",J14)</f>
        <v>9. 1. 2025</v>
      </c>
      <c r="L121" s="29"/>
    </row>
    <row r="122" spans="2:63" s="1" customFormat="1" ht="6.95" customHeight="1">
      <c r="B122" s="29"/>
      <c r="L122" s="29"/>
    </row>
    <row r="123" spans="2:63" s="1" customFormat="1" ht="15.2" customHeight="1">
      <c r="B123" s="29"/>
      <c r="C123" s="26" t="s">
        <v>22</v>
      </c>
      <c r="F123" s="24" t="str">
        <f>E17</f>
        <v>Univerzita J.E.Purkyně, Ústí nad Labem</v>
      </c>
      <c r="I123" s="26" t="s">
        <v>28</v>
      </c>
      <c r="J123" s="27" t="str">
        <f>E23</f>
        <v>Correct BC s.r.o.,</v>
      </c>
      <c r="L123" s="29"/>
    </row>
    <row r="124" spans="2:63" s="1" customFormat="1" ht="15.2" customHeight="1">
      <c r="B124" s="29"/>
      <c r="C124" s="26" t="s">
        <v>26</v>
      </c>
      <c r="F124" s="24" t="str">
        <f>IF(E20="","",E20)</f>
        <v xml:space="preserve"> </v>
      </c>
      <c r="I124" s="26" t="s">
        <v>30</v>
      </c>
      <c r="J124" s="27" t="str">
        <f>E26</f>
        <v>Correct BC s.r.o.,</v>
      </c>
      <c r="L124" s="29"/>
    </row>
    <row r="125" spans="2:63" s="1" customFormat="1" ht="10.35" customHeight="1">
      <c r="B125" s="29"/>
      <c r="L125" s="29"/>
    </row>
    <row r="126" spans="2:63" s="10" customFormat="1" ht="29.25" customHeight="1">
      <c r="B126" s="114"/>
      <c r="C126" s="115" t="s">
        <v>122</v>
      </c>
      <c r="D126" s="116" t="s">
        <v>57</v>
      </c>
      <c r="E126" s="116" t="s">
        <v>53</v>
      </c>
      <c r="F126" s="116" t="s">
        <v>54</v>
      </c>
      <c r="G126" s="116" t="s">
        <v>123</v>
      </c>
      <c r="H126" s="116" t="s">
        <v>124</v>
      </c>
      <c r="I126" s="116" t="s">
        <v>125</v>
      </c>
      <c r="J126" s="116" t="s">
        <v>111</v>
      </c>
      <c r="K126" s="117" t="s">
        <v>126</v>
      </c>
      <c r="L126" s="114"/>
      <c r="M126" s="56" t="s">
        <v>1</v>
      </c>
      <c r="N126" s="57" t="s">
        <v>36</v>
      </c>
      <c r="O126" s="57" t="s">
        <v>127</v>
      </c>
      <c r="P126" s="57" t="s">
        <v>128</v>
      </c>
      <c r="Q126" s="57" t="s">
        <v>129</v>
      </c>
      <c r="R126" s="57" t="s">
        <v>130</v>
      </c>
      <c r="S126" s="57" t="s">
        <v>131</v>
      </c>
      <c r="T126" s="58" t="s">
        <v>132</v>
      </c>
    </row>
    <row r="127" spans="2:63" s="1" customFormat="1" ht="22.9" customHeight="1">
      <c r="B127" s="29"/>
      <c r="C127" s="61" t="s">
        <v>133</v>
      </c>
      <c r="J127" s="118">
        <f>BK127</f>
        <v>0</v>
      </c>
      <c r="L127" s="29"/>
      <c r="M127" s="59"/>
      <c r="N127" s="50"/>
      <c r="O127" s="50"/>
      <c r="P127" s="119">
        <f>P128+P130+P131+P144</f>
        <v>1049.383523</v>
      </c>
      <c r="Q127" s="50"/>
      <c r="R127" s="119">
        <f>R128+R130+R131+R144</f>
        <v>2.7265122399999999</v>
      </c>
      <c r="S127" s="50"/>
      <c r="T127" s="120">
        <f>T128+T130+T131+T144</f>
        <v>0</v>
      </c>
      <c r="AT127" s="17" t="s">
        <v>71</v>
      </c>
      <c r="AU127" s="17" t="s">
        <v>113</v>
      </c>
      <c r="BK127" s="121">
        <f>BK128+BK130+BK131+BK144</f>
        <v>0</v>
      </c>
    </row>
    <row r="128" spans="2:63" s="11" customFormat="1" ht="25.9" customHeight="1">
      <c r="B128" s="122"/>
      <c r="D128" s="123" t="s">
        <v>71</v>
      </c>
      <c r="E128" s="124" t="s">
        <v>554</v>
      </c>
      <c r="F128" s="124" t="s">
        <v>555</v>
      </c>
      <c r="J128" s="125">
        <f>BK128</f>
        <v>0</v>
      </c>
      <c r="L128" s="122"/>
      <c r="M128" s="126"/>
      <c r="P128" s="127">
        <f>P129</f>
        <v>0</v>
      </c>
      <c r="R128" s="127">
        <f>R129</f>
        <v>0</v>
      </c>
      <c r="T128" s="128">
        <f>T129</f>
        <v>0</v>
      </c>
      <c r="AR128" s="123" t="s">
        <v>79</v>
      </c>
      <c r="AT128" s="129" t="s">
        <v>71</v>
      </c>
      <c r="AU128" s="129" t="s">
        <v>72</v>
      </c>
      <c r="AY128" s="123" t="s">
        <v>135</v>
      </c>
      <c r="BK128" s="130">
        <f>BK129</f>
        <v>0</v>
      </c>
    </row>
    <row r="129" spans="2:65" s="1" customFormat="1" ht="24.2" customHeight="1">
      <c r="B129" s="131"/>
      <c r="C129" s="132" t="s">
        <v>79</v>
      </c>
      <c r="D129" s="132" t="s">
        <v>136</v>
      </c>
      <c r="E129" s="133" t="s">
        <v>556</v>
      </c>
      <c r="F129" s="134" t="s">
        <v>557</v>
      </c>
      <c r="G129" s="135" t="s">
        <v>239</v>
      </c>
      <c r="H129" s="136">
        <v>3</v>
      </c>
      <c r="I129" s="137">
        <v>0</v>
      </c>
      <c r="J129" s="137">
        <f>ROUND(I129*H129,2)</f>
        <v>0</v>
      </c>
      <c r="K129" s="134" t="s">
        <v>191</v>
      </c>
      <c r="L129" s="29"/>
      <c r="M129" s="138" t="s">
        <v>1</v>
      </c>
      <c r="N129" s="139" t="s">
        <v>37</v>
      </c>
      <c r="O129" s="140">
        <v>0</v>
      </c>
      <c r="P129" s="140">
        <f>O129*H129</f>
        <v>0</v>
      </c>
      <c r="Q129" s="140">
        <v>0</v>
      </c>
      <c r="R129" s="140">
        <f>Q129*H129</f>
        <v>0</v>
      </c>
      <c r="S129" s="140">
        <v>0</v>
      </c>
      <c r="T129" s="141">
        <f>S129*H129</f>
        <v>0</v>
      </c>
      <c r="AR129" s="142" t="s">
        <v>138</v>
      </c>
      <c r="AT129" s="142" t="s">
        <v>136</v>
      </c>
      <c r="AU129" s="142" t="s">
        <v>79</v>
      </c>
      <c r="AY129" s="17" t="s">
        <v>135</v>
      </c>
      <c r="BE129" s="143">
        <f>IF(N129="základní",J129,0)</f>
        <v>0</v>
      </c>
      <c r="BF129" s="143">
        <f>IF(N129="snížená",J129,0)</f>
        <v>0</v>
      </c>
      <c r="BG129" s="143">
        <f>IF(N129="zákl. přenesená",J129,0)</f>
        <v>0</v>
      </c>
      <c r="BH129" s="143">
        <f>IF(N129="sníž. přenesená",J129,0)</f>
        <v>0</v>
      </c>
      <c r="BI129" s="143">
        <f>IF(N129="nulová",J129,0)</f>
        <v>0</v>
      </c>
      <c r="BJ129" s="17" t="s">
        <v>79</v>
      </c>
      <c r="BK129" s="143">
        <f>ROUND(I129*H129,2)</f>
        <v>0</v>
      </c>
      <c r="BL129" s="17" t="s">
        <v>138</v>
      </c>
      <c r="BM129" s="142" t="s">
        <v>558</v>
      </c>
    </row>
    <row r="130" spans="2:65" s="11" customFormat="1" ht="25.9" customHeight="1">
      <c r="B130" s="122"/>
      <c r="D130" s="123" t="s">
        <v>71</v>
      </c>
      <c r="E130" s="124" t="s">
        <v>134</v>
      </c>
      <c r="F130" s="124" t="s">
        <v>260</v>
      </c>
      <c r="J130" s="125">
        <f>BK130</f>
        <v>0</v>
      </c>
      <c r="L130" s="122"/>
      <c r="M130" s="126"/>
      <c r="P130" s="127">
        <v>0</v>
      </c>
      <c r="R130" s="127">
        <v>0</v>
      </c>
      <c r="T130" s="128">
        <v>0</v>
      </c>
      <c r="AR130" s="123" t="s">
        <v>79</v>
      </c>
      <c r="AT130" s="129" t="s">
        <v>71</v>
      </c>
      <c r="AU130" s="129" t="s">
        <v>72</v>
      </c>
      <c r="AY130" s="123" t="s">
        <v>135</v>
      </c>
      <c r="BK130" s="130">
        <v>0</v>
      </c>
    </row>
    <row r="131" spans="2:65" s="11" customFormat="1" ht="25.9" customHeight="1">
      <c r="B131" s="122"/>
      <c r="D131" s="123" t="s">
        <v>71</v>
      </c>
      <c r="E131" s="124" t="s">
        <v>179</v>
      </c>
      <c r="F131" s="124" t="s">
        <v>180</v>
      </c>
      <c r="J131" s="125">
        <f>BK131</f>
        <v>0</v>
      </c>
      <c r="L131" s="122"/>
      <c r="M131" s="126"/>
      <c r="P131" s="127">
        <f>P132</f>
        <v>10.452999999999999</v>
      </c>
      <c r="R131" s="127">
        <f>R132</f>
        <v>1.4086000000000001E-3</v>
      </c>
      <c r="T131" s="128">
        <f>T132</f>
        <v>0</v>
      </c>
      <c r="AR131" s="123" t="s">
        <v>81</v>
      </c>
      <c r="AT131" s="129" t="s">
        <v>71</v>
      </c>
      <c r="AU131" s="129" t="s">
        <v>72</v>
      </c>
      <c r="AY131" s="123" t="s">
        <v>135</v>
      </c>
      <c r="BK131" s="130">
        <f>BK132</f>
        <v>0</v>
      </c>
    </row>
    <row r="132" spans="2:65" s="11" customFormat="1" ht="22.9" customHeight="1">
      <c r="B132" s="122"/>
      <c r="D132" s="123" t="s">
        <v>71</v>
      </c>
      <c r="E132" s="168" t="s">
        <v>559</v>
      </c>
      <c r="F132" s="168" t="s">
        <v>560</v>
      </c>
      <c r="J132" s="169">
        <f>BK132</f>
        <v>0</v>
      </c>
      <c r="L132" s="122"/>
      <c r="M132" s="126"/>
      <c r="P132" s="127">
        <f>SUM(P133:P143)</f>
        <v>10.452999999999999</v>
      </c>
      <c r="R132" s="127">
        <f>SUM(R133:R143)</f>
        <v>1.4086000000000001E-3</v>
      </c>
      <c r="T132" s="128">
        <f>SUM(T133:T143)</f>
        <v>0</v>
      </c>
      <c r="AR132" s="123" t="s">
        <v>81</v>
      </c>
      <c r="AT132" s="129" t="s">
        <v>71</v>
      </c>
      <c r="AU132" s="129" t="s">
        <v>79</v>
      </c>
      <c r="AY132" s="123" t="s">
        <v>135</v>
      </c>
      <c r="BK132" s="130">
        <f>SUM(BK133:BK143)</f>
        <v>0</v>
      </c>
    </row>
    <row r="133" spans="2:65" s="1" customFormat="1" ht="16.5" customHeight="1">
      <c r="B133" s="131"/>
      <c r="C133" s="132" t="s">
        <v>81</v>
      </c>
      <c r="D133" s="132" t="s">
        <v>136</v>
      </c>
      <c r="E133" s="133" t="s">
        <v>561</v>
      </c>
      <c r="F133" s="134" t="s">
        <v>562</v>
      </c>
      <c r="G133" s="135" t="s">
        <v>235</v>
      </c>
      <c r="H133" s="136">
        <v>12</v>
      </c>
      <c r="I133" s="137">
        <v>0</v>
      </c>
      <c r="J133" s="137">
        <f t="shared" ref="J133:J143" si="0">ROUND(I133*H133,2)</f>
        <v>0</v>
      </c>
      <c r="K133" s="134" t="s">
        <v>191</v>
      </c>
      <c r="L133" s="29"/>
      <c r="M133" s="138" t="s">
        <v>1</v>
      </c>
      <c r="N133" s="139" t="s">
        <v>37</v>
      </c>
      <c r="O133" s="140">
        <v>0</v>
      </c>
      <c r="P133" s="140">
        <f t="shared" ref="P133:P143" si="1">O133*H133</f>
        <v>0</v>
      </c>
      <c r="Q133" s="140">
        <v>0</v>
      </c>
      <c r="R133" s="140">
        <f t="shared" ref="R133:R143" si="2">Q133*H133</f>
        <v>0</v>
      </c>
      <c r="S133" s="140">
        <v>0</v>
      </c>
      <c r="T133" s="141">
        <f t="shared" ref="T133:T143" si="3">S133*H133</f>
        <v>0</v>
      </c>
      <c r="AR133" s="142" t="s">
        <v>563</v>
      </c>
      <c r="AT133" s="142" t="s">
        <v>136</v>
      </c>
      <c r="AU133" s="142" t="s">
        <v>81</v>
      </c>
      <c r="AY133" s="17" t="s">
        <v>135</v>
      </c>
      <c r="BE133" s="143">
        <f t="shared" ref="BE133:BE143" si="4">IF(N133="základní",J133,0)</f>
        <v>0</v>
      </c>
      <c r="BF133" s="143">
        <f t="shared" ref="BF133:BF143" si="5">IF(N133="snížená",J133,0)</f>
        <v>0</v>
      </c>
      <c r="BG133" s="143">
        <f t="shared" ref="BG133:BG143" si="6">IF(N133="zákl. přenesená",J133,0)</f>
        <v>0</v>
      </c>
      <c r="BH133" s="143">
        <f t="shared" ref="BH133:BH143" si="7">IF(N133="sníž. přenesená",J133,0)</f>
        <v>0</v>
      </c>
      <c r="BI133" s="143">
        <f t="shared" ref="BI133:BI143" si="8">IF(N133="nulová",J133,0)</f>
        <v>0</v>
      </c>
      <c r="BJ133" s="17" t="s">
        <v>79</v>
      </c>
      <c r="BK133" s="143">
        <f t="shared" ref="BK133:BK143" si="9">ROUND(I133*H133,2)</f>
        <v>0</v>
      </c>
      <c r="BL133" s="17" t="s">
        <v>563</v>
      </c>
      <c r="BM133" s="142" t="s">
        <v>564</v>
      </c>
    </row>
    <row r="134" spans="2:65" s="1" customFormat="1" ht="37.9" customHeight="1">
      <c r="B134" s="131"/>
      <c r="C134" s="132" t="s">
        <v>142</v>
      </c>
      <c r="D134" s="132" t="s">
        <v>136</v>
      </c>
      <c r="E134" s="133" t="s">
        <v>565</v>
      </c>
      <c r="F134" s="134" t="s">
        <v>566</v>
      </c>
      <c r="G134" s="135" t="s">
        <v>182</v>
      </c>
      <c r="H134" s="136">
        <v>8</v>
      </c>
      <c r="I134" s="137">
        <v>0</v>
      </c>
      <c r="J134" s="137">
        <f t="shared" si="0"/>
        <v>0</v>
      </c>
      <c r="K134" s="134" t="s">
        <v>137</v>
      </c>
      <c r="L134" s="29"/>
      <c r="M134" s="138" t="s">
        <v>1</v>
      </c>
      <c r="N134" s="139" t="s">
        <v>37</v>
      </c>
      <c r="O134" s="140">
        <v>0.13700000000000001</v>
      </c>
      <c r="P134" s="140">
        <f t="shared" si="1"/>
        <v>1.0960000000000001</v>
      </c>
      <c r="Q134" s="140">
        <v>0</v>
      </c>
      <c r="R134" s="140">
        <f t="shared" si="2"/>
        <v>0</v>
      </c>
      <c r="S134" s="140">
        <v>0</v>
      </c>
      <c r="T134" s="141">
        <f t="shared" si="3"/>
        <v>0</v>
      </c>
      <c r="AR134" s="142" t="s">
        <v>138</v>
      </c>
      <c r="AT134" s="142" t="s">
        <v>136</v>
      </c>
      <c r="AU134" s="142" t="s">
        <v>81</v>
      </c>
      <c r="AY134" s="17" t="s">
        <v>135</v>
      </c>
      <c r="BE134" s="143">
        <f t="shared" si="4"/>
        <v>0</v>
      </c>
      <c r="BF134" s="143">
        <f t="shared" si="5"/>
        <v>0</v>
      </c>
      <c r="BG134" s="143">
        <f t="shared" si="6"/>
        <v>0</v>
      </c>
      <c r="BH134" s="143">
        <f t="shared" si="7"/>
        <v>0</v>
      </c>
      <c r="BI134" s="143">
        <f t="shared" si="8"/>
        <v>0</v>
      </c>
      <c r="BJ134" s="17" t="s">
        <v>79</v>
      </c>
      <c r="BK134" s="143">
        <f t="shared" si="9"/>
        <v>0</v>
      </c>
      <c r="BL134" s="17" t="s">
        <v>138</v>
      </c>
      <c r="BM134" s="142" t="s">
        <v>567</v>
      </c>
    </row>
    <row r="135" spans="2:65" s="1" customFormat="1" ht="44.25" customHeight="1">
      <c r="B135" s="131"/>
      <c r="C135" s="132" t="s">
        <v>138</v>
      </c>
      <c r="D135" s="132" t="s">
        <v>136</v>
      </c>
      <c r="E135" s="133" t="s">
        <v>568</v>
      </c>
      <c r="F135" s="134" t="s">
        <v>569</v>
      </c>
      <c r="G135" s="135" t="s">
        <v>146</v>
      </c>
      <c r="H135" s="136">
        <v>40</v>
      </c>
      <c r="I135" s="137">
        <v>0</v>
      </c>
      <c r="J135" s="137">
        <f t="shared" si="0"/>
        <v>0</v>
      </c>
      <c r="K135" s="134" t="s">
        <v>137</v>
      </c>
      <c r="L135" s="29"/>
      <c r="M135" s="138" t="s">
        <v>1</v>
      </c>
      <c r="N135" s="139" t="s">
        <v>37</v>
      </c>
      <c r="O135" s="140">
        <v>9.6000000000000002E-2</v>
      </c>
      <c r="P135" s="140">
        <f t="shared" si="1"/>
        <v>3.84</v>
      </c>
      <c r="Q135" s="140">
        <v>0</v>
      </c>
      <c r="R135" s="140">
        <f t="shared" si="2"/>
        <v>0</v>
      </c>
      <c r="S135" s="140">
        <v>0</v>
      </c>
      <c r="T135" s="141">
        <f t="shared" si="3"/>
        <v>0</v>
      </c>
      <c r="AR135" s="142" t="s">
        <v>183</v>
      </c>
      <c r="AT135" s="142" t="s">
        <v>136</v>
      </c>
      <c r="AU135" s="142" t="s">
        <v>81</v>
      </c>
      <c r="AY135" s="17" t="s">
        <v>135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17" t="s">
        <v>79</v>
      </c>
      <c r="BK135" s="143">
        <f t="shared" si="9"/>
        <v>0</v>
      </c>
      <c r="BL135" s="17" t="s">
        <v>183</v>
      </c>
      <c r="BM135" s="142" t="s">
        <v>570</v>
      </c>
    </row>
    <row r="136" spans="2:65" s="1" customFormat="1" ht="16.5" customHeight="1">
      <c r="B136" s="131"/>
      <c r="C136" s="170" t="s">
        <v>153</v>
      </c>
      <c r="D136" s="170" t="s">
        <v>151</v>
      </c>
      <c r="E136" s="171" t="s">
        <v>571</v>
      </c>
      <c r="F136" s="172" t="s">
        <v>572</v>
      </c>
      <c r="G136" s="173" t="s">
        <v>146</v>
      </c>
      <c r="H136" s="174">
        <v>40</v>
      </c>
      <c r="I136" s="175">
        <v>0</v>
      </c>
      <c r="J136" s="175">
        <f t="shared" si="0"/>
        <v>0</v>
      </c>
      <c r="K136" s="172" t="s">
        <v>191</v>
      </c>
      <c r="L136" s="176"/>
      <c r="M136" s="177" t="s">
        <v>1</v>
      </c>
      <c r="N136" s="178" t="s">
        <v>37</v>
      </c>
      <c r="O136" s="140">
        <v>0</v>
      </c>
      <c r="P136" s="140">
        <f t="shared" si="1"/>
        <v>0</v>
      </c>
      <c r="Q136" s="140">
        <v>0</v>
      </c>
      <c r="R136" s="140">
        <f t="shared" si="2"/>
        <v>0</v>
      </c>
      <c r="S136" s="140">
        <v>0</v>
      </c>
      <c r="T136" s="141">
        <f t="shared" si="3"/>
        <v>0</v>
      </c>
      <c r="AR136" s="142" t="s">
        <v>189</v>
      </c>
      <c r="AT136" s="142" t="s">
        <v>151</v>
      </c>
      <c r="AU136" s="142" t="s">
        <v>81</v>
      </c>
      <c r="AY136" s="17" t="s">
        <v>135</v>
      </c>
      <c r="BE136" s="143">
        <f t="shared" si="4"/>
        <v>0</v>
      </c>
      <c r="BF136" s="143">
        <f t="shared" si="5"/>
        <v>0</v>
      </c>
      <c r="BG136" s="143">
        <f t="shared" si="6"/>
        <v>0</v>
      </c>
      <c r="BH136" s="143">
        <f t="shared" si="7"/>
        <v>0</v>
      </c>
      <c r="BI136" s="143">
        <f t="shared" si="8"/>
        <v>0</v>
      </c>
      <c r="BJ136" s="17" t="s">
        <v>79</v>
      </c>
      <c r="BK136" s="143">
        <f t="shared" si="9"/>
        <v>0</v>
      </c>
      <c r="BL136" s="17" t="s">
        <v>183</v>
      </c>
      <c r="BM136" s="142" t="s">
        <v>573</v>
      </c>
    </row>
    <row r="137" spans="2:65" s="1" customFormat="1" ht="24.2" customHeight="1">
      <c r="B137" s="131"/>
      <c r="C137" s="132" t="s">
        <v>156</v>
      </c>
      <c r="D137" s="132" t="s">
        <v>136</v>
      </c>
      <c r="E137" s="133" t="s">
        <v>574</v>
      </c>
      <c r="F137" s="134" t="s">
        <v>575</v>
      </c>
      <c r="G137" s="135" t="s">
        <v>182</v>
      </c>
      <c r="H137" s="136">
        <v>1</v>
      </c>
      <c r="I137" s="137">
        <v>0</v>
      </c>
      <c r="J137" s="137">
        <f t="shared" si="0"/>
        <v>0</v>
      </c>
      <c r="K137" s="134" t="s">
        <v>137</v>
      </c>
      <c r="L137" s="29"/>
      <c r="M137" s="138" t="s">
        <v>1</v>
      </c>
      <c r="N137" s="139" t="s">
        <v>37</v>
      </c>
      <c r="O137" s="140">
        <v>0.71699999999999997</v>
      </c>
      <c r="P137" s="140">
        <f t="shared" si="1"/>
        <v>0.71699999999999997</v>
      </c>
      <c r="Q137" s="140">
        <v>0</v>
      </c>
      <c r="R137" s="140">
        <f t="shared" si="2"/>
        <v>0</v>
      </c>
      <c r="S137" s="140">
        <v>0</v>
      </c>
      <c r="T137" s="141">
        <f t="shared" si="3"/>
        <v>0</v>
      </c>
      <c r="AR137" s="142" t="s">
        <v>183</v>
      </c>
      <c r="AT137" s="142" t="s">
        <v>136</v>
      </c>
      <c r="AU137" s="142" t="s">
        <v>81</v>
      </c>
      <c r="AY137" s="17" t="s">
        <v>135</v>
      </c>
      <c r="BE137" s="143">
        <f t="shared" si="4"/>
        <v>0</v>
      </c>
      <c r="BF137" s="143">
        <f t="shared" si="5"/>
        <v>0</v>
      </c>
      <c r="BG137" s="143">
        <f t="shared" si="6"/>
        <v>0</v>
      </c>
      <c r="BH137" s="143">
        <f t="shared" si="7"/>
        <v>0</v>
      </c>
      <c r="BI137" s="143">
        <f t="shared" si="8"/>
        <v>0</v>
      </c>
      <c r="BJ137" s="17" t="s">
        <v>79</v>
      </c>
      <c r="BK137" s="143">
        <f t="shared" si="9"/>
        <v>0</v>
      </c>
      <c r="BL137" s="17" t="s">
        <v>183</v>
      </c>
      <c r="BM137" s="142" t="s">
        <v>576</v>
      </c>
    </row>
    <row r="138" spans="2:65" s="1" customFormat="1" ht="24.2" customHeight="1">
      <c r="B138" s="131"/>
      <c r="C138" s="170" t="s">
        <v>159</v>
      </c>
      <c r="D138" s="170" t="s">
        <v>151</v>
      </c>
      <c r="E138" s="171" t="s">
        <v>577</v>
      </c>
      <c r="F138" s="172" t="s">
        <v>578</v>
      </c>
      <c r="G138" s="173" t="s">
        <v>182</v>
      </c>
      <c r="H138" s="174">
        <v>1</v>
      </c>
      <c r="I138" s="175">
        <v>0</v>
      </c>
      <c r="J138" s="175">
        <f t="shared" si="0"/>
        <v>0</v>
      </c>
      <c r="K138" s="172" t="s">
        <v>191</v>
      </c>
      <c r="L138" s="176"/>
      <c r="M138" s="177" t="s">
        <v>1</v>
      </c>
      <c r="N138" s="178" t="s">
        <v>37</v>
      </c>
      <c r="O138" s="140">
        <v>0</v>
      </c>
      <c r="P138" s="140">
        <f t="shared" si="1"/>
        <v>0</v>
      </c>
      <c r="Q138" s="140">
        <v>3.6000000000000002E-4</v>
      </c>
      <c r="R138" s="140">
        <f t="shared" si="2"/>
        <v>3.6000000000000002E-4</v>
      </c>
      <c r="S138" s="140">
        <v>0</v>
      </c>
      <c r="T138" s="141">
        <f t="shared" si="3"/>
        <v>0</v>
      </c>
      <c r="AR138" s="142" t="s">
        <v>189</v>
      </c>
      <c r="AT138" s="142" t="s">
        <v>151</v>
      </c>
      <c r="AU138" s="142" t="s">
        <v>81</v>
      </c>
      <c r="AY138" s="17" t="s">
        <v>135</v>
      </c>
      <c r="BE138" s="143">
        <f t="shared" si="4"/>
        <v>0</v>
      </c>
      <c r="BF138" s="143">
        <f t="shared" si="5"/>
        <v>0</v>
      </c>
      <c r="BG138" s="143">
        <f t="shared" si="6"/>
        <v>0</v>
      </c>
      <c r="BH138" s="143">
        <f t="shared" si="7"/>
        <v>0</v>
      </c>
      <c r="BI138" s="143">
        <f t="shared" si="8"/>
        <v>0</v>
      </c>
      <c r="BJ138" s="17" t="s">
        <v>79</v>
      </c>
      <c r="BK138" s="143">
        <f t="shared" si="9"/>
        <v>0</v>
      </c>
      <c r="BL138" s="17" t="s">
        <v>183</v>
      </c>
      <c r="BM138" s="142" t="s">
        <v>579</v>
      </c>
    </row>
    <row r="139" spans="2:65" s="1" customFormat="1" ht="16.5" customHeight="1">
      <c r="B139" s="131"/>
      <c r="C139" s="132" t="s">
        <v>152</v>
      </c>
      <c r="D139" s="132" t="s">
        <v>136</v>
      </c>
      <c r="E139" s="133" t="s">
        <v>580</v>
      </c>
      <c r="F139" s="134" t="s">
        <v>581</v>
      </c>
      <c r="G139" s="135" t="s">
        <v>182</v>
      </c>
      <c r="H139" s="136">
        <v>1</v>
      </c>
      <c r="I139" s="137">
        <v>0</v>
      </c>
      <c r="J139" s="137">
        <f t="shared" si="0"/>
        <v>0</v>
      </c>
      <c r="K139" s="134" t="s">
        <v>137</v>
      </c>
      <c r="L139" s="29"/>
      <c r="M139" s="138" t="s">
        <v>1</v>
      </c>
      <c r="N139" s="139" t="s">
        <v>37</v>
      </c>
      <c r="O139" s="140">
        <v>2.2999999999999998</v>
      </c>
      <c r="P139" s="140">
        <f t="shared" si="1"/>
        <v>2.2999999999999998</v>
      </c>
      <c r="Q139" s="140">
        <v>0</v>
      </c>
      <c r="R139" s="140">
        <f t="shared" si="2"/>
        <v>0</v>
      </c>
      <c r="S139" s="140">
        <v>0</v>
      </c>
      <c r="T139" s="141">
        <f t="shared" si="3"/>
        <v>0</v>
      </c>
      <c r="AR139" s="142" t="s">
        <v>183</v>
      </c>
      <c r="AT139" s="142" t="s">
        <v>136</v>
      </c>
      <c r="AU139" s="142" t="s">
        <v>81</v>
      </c>
      <c r="AY139" s="17" t="s">
        <v>135</v>
      </c>
      <c r="BE139" s="143">
        <f t="shared" si="4"/>
        <v>0</v>
      </c>
      <c r="BF139" s="143">
        <f t="shared" si="5"/>
        <v>0</v>
      </c>
      <c r="BG139" s="143">
        <f t="shared" si="6"/>
        <v>0</v>
      </c>
      <c r="BH139" s="143">
        <f t="shared" si="7"/>
        <v>0</v>
      </c>
      <c r="BI139" s="143">
        <f t="shared" si="8"/>
        <v>0</v>
      </c>
      <c r="BJ139" s="17" t="s">
        <v>79</v>
      </c>
      <c r="BK139" s="143">
        <f t="shared" si="9"/>
        <v>0</v>
      </c>
      <c r="BL139" s="17" t="s">
        <v>183</v>
      </c>
      <c r="BM139" s="142" t="s">
        <v>582</v>
      </c>
    </row>
    <row r="140" spans="2:65" s="1" customFormat="1" ht="33" customHeight="1">
      <c r="B140" s="131"/>
      <c r="C140" s="170" t="s">
        <v>147</v>
      </c>
      <c r="D140" s="170" t="s">
        <v>151</v>
      </c>
      <c r="E140" s="171" t="s">
        <v>583</v>
      </c>
      <c r="F140" s="172" t="s">
        <v>584</v>
      </c>
      <c r="G140" s="173" t="s">
        <v>182</v>
      </c>
      <c r="H140" s="174">
        <v>1</v>
      </c>
      <c r="I140" s="175">
        <v>0</v>
      </c>
      <c r="J140" s="175">
        <f t="shared" si="0"/>
        <v>0</v>
      </c>
      <c r="K140" s="172" t="s">
        <v>191</v>
      </c>
      <c r="L140" s="176"/>
      <c r="M140" s="177" t="s">
        <v>1</v>
      </c>
      <c r="N140" s="178" t="s">
        <v>37</v>
      </c>
      <c r="O140" s="140">
        <v>0</v>
      </c>
      <c r="P140" s="140">
        <f t="shared" si="1"/>
        <v>0</v>
      </c>
      <c r="Q140" s="140">
        <v>0</v>
      </c>
      <c r="R140" s="140">
        <f t="shared" si="2"/>
        <v>0</v>
      </c>
      <c r="S140" s="140">
        <v>0</v>
      </c>
      <c r="T140" s="141">
        <f t="shared" si="3"/>
        <v>0</v>
      </c>
      <c r="AR140" s="142" t="s">
        <v>189</v>
      </c>
      <c r="AT140" s="142" t="s">
        <v>151</v>
      </c>
      <c r="AU140" s="142" t="s">
        <v>81</v>
      </c>
      <c r="AY140" s="17" t="s">
        <v>135</v>
      </c>
      <c r="BE140" s="143">
        <f t="shared" si="4"/>
        <v>0</v>
      </c>
      <c r="BF140" s="143">
        <f t="shared" si="5"/>
        <v>0</v>
      </c>
      <c r="BG140" s="143">
        <f t="shared" si="6"/>
        <v>0</v>
      </c>
      <c r="BH140" s="143">
        <f t="shared" si="7"/>
        <v>0</v>
      </c>
      <c r="BI140" s="143">
        <f t="shared" si="8"/>
        <v>0</v>
      </c>
      <c r="BJ140" s="17" t="s">
        <v>79</v>
      </c>
      <c r="BK140" s="143">
        <f t="shared" si="9"/>
        <v>0</v>
      </c>
      <c r="BL140" s="17" t="s">
        <v>183</v>
      </c>
      <c r="BM140" s="142" t="s">
        <v>585</v>
      </c>
    </row>
    <row r="141" spans="2:65" s="1" customFormat="1" ht="16.5" customHeight="1">
      <c r="B141" s="131"/>
      <c r="C141" s="132" t="s">
        <v>166</v>
      </c>
      <c r="D141" s="132" t="s">
        <v>136</v>
      </c>
      <c r="E141" s="133" t="s">
        <v>586</v>
      </c>
      <c r="F141" s="134" t="s">
        <v>587</v>
      </c>
      <c r="G141" s="135" t="s">
        <v>239</v>
      </c>
      <c r="H141" s="136">
        <v>60</v>
      </c>
      <c r="I141" s="137">
        <v>0</v>
      </c>
      <c r="J141" s="137">
        <f t="shared" si="0"/>
        <v>0</v>
      </c>
      <c r="K141" s="134" t="s">
        <v>191</v>
      </c>
      <c r="L141" s="29"/>
      <c r="M141" s="138" t="s">
        <v>1</v>
      </c>
      <c r="N141" s="139" t="s">
        <v>37</v>
      </c>
      <c r="O141" s="140">
        <v>0</v>
      </c>
      <c r="P141" s="140">
        <f t="shared" si="1"/>
        <v>0</v>
      </c>
      <c r="Q141" s="140">
        <v>0</v>
      </c>
      <c r="R141" s="140">
        <f t="shared" si="2"/>
        <v>0</v>
      </c>
      <c r="S141" s="140">
        <v>0</v>
      </c>
      <c r="T141" s="141">
        <f t="shared" si="3"/>
        <v>0</v>
      </c>
      <c r="AR141" s="142" t="s">
        <v>183</v>
      </c>
      <c r="AT141" s="142" t="s">
        <v>136</v>
      </c>
      <c r="AU141" s="142" t="s">
        <v>81</v>
      </c>
      <c r="AY141" s="17" t="s">
        <v>135</v>
      </c>
      <c r="BE141" s="143">
        <f t="shared" si="4"/>
        <v>0</v>
      </c>
      <c r="BF141" s="143">
        <f t="shared" si="5"/>
        <v>0</v>
      </c>
      <c r="BG141" s="143">
        <f t="shared" si="6"/>
        <v>0</v>
      </c>
      <c r="BH141" s="143">
        <f t="shared" si="7"/>
        <v>0</v>
      </c>
      <c r="BI141" s="143">
        <f t="shared" si="8"/>
        <v>0</v>
      </c>
      <c r="BJ141" s="17" t="s">
        <v>79</v>
      </c>
      <c r="BK141" s="143">
        <f t="shared" si="9"/>
        <v>0</v>
      </c>
      <c r="BL141" s="17" t="s">
        <v>183</v>
      </c>
      <c r="BM141" s="142" t="s">
        <v>588</v>
      </c>
    </row>
    <row r="142" spans="2:65" s="1" customFormat="1" ht="16.5" customHeight="1">
      <c r="B142" s="131"/>
      <c r="C142" s="170" t="s">
        <v>169</v>
      </c>
      <c r="D142" s="170" t="s">
        <v>151</v>
      </c>
      <c r="E142" s="171" t="s">
        <v>589</v>
      </c>
      <c r="F142" s="172" t="s">
        <v>590</v>
      </c>
      <c r="G142" s="173" t="s">
        <v>182</v>
      </c>
      <c r="H142" s="174">
        <v>60</v>
      </c>
      <c r="I142" s="175">
        <v>0</v>
      </c>
      <c r="J142" s="175">
        <f t="shared" si="0"/>
        <v>0</v>
      </c>
      <c r="K142" s="172" t="s">
        <v>191</v>
      </c>
      <c r="L142" s="176"/>
      <c r="M142" s="177" t="s">
        <v>1</v>
      </c>
      <c r="N142" s="178" t="s">
        <v>37</v>
      </c>
      <c r="O142" s="140">
        <v>0</v>
      </c>
      <c r="P142" s="140">
        <f t="shared" si="1"/>
        <v>0</v>
      </c>
      <c r="Q142" s="140">
        <v>0</v>
      </c>
      <c r="R142" s="140">
        <f t="shared" si="2"/>
        <v>0</v>
      </c>
      <c r="S142" s="140">
        <v>0</v>
      </c>
      <c r="T142" s="141">
        <f t="shared" si="3"/>
        <v>0</v>
      </c>
      <c r="AR142" s="142" t="s">
        <v>189</v>
      </c>
      <c r="AT142" s="142" t="s">
        <v>151</v>
      </c>
      <c r="AU142" s="142" t="s">
        <v>81</v>
      </c>
      <c r="AY142" s="17" t="s">
        <v>135</v>
      </c>
      <c r="BE142" s="143">
        <f t="shared" si="4"/>
        <v>0</v>
      </c>
      <c r="BF142" s="143">
        <f t="shared" si="5"/>
        <v>0</v>
      </c>
      <c r="BG142" s="143">
        <f t="shared" si="6"/>
        <v>0</v>
      </c>
      <c r="BH142" s="143">
        <f t="shared" si="7"/>
        <v>0</v>
      </c>
      <c r="BI142" s="143">
        <f t="shared" si="8"/>
        <v>0</v>
      </c>
      <c r="BJ142" s="17" t="s">
        <v>79</v>
      </c>
      <c r="BK142" s="143">
        <f t="shared" si="9"/>
        <v>0</v>
      </c>
      <c r="BL142" s="17" t="s">
        <v>183</v>
      </c>
      <c r="BM142" s="142" t="s">
        <v>591</v>
      </c>
    </row>
    <row r="143" spans="2:65" s="1" customFormat="1" ht="44.25" customHeight="1">
      <c r="B143" s="131"/>
      <c r="C143" s="132" t="s">
        <v>8</v>
      </c>
      <c r="D143" s="132" t="s">
        <v>136</v>
      </c>
      <c r="E143" s="133" t="s">
        <v>592</v>
      </c>
      <c r="F143" s="134" t="s">
        <v>593</v>
      </c>
      <c r="G143" s="135" t="s">
        <v>182</v>
      </c>
      <c r="H143" s="136">
        <v>10</v>
      </c>
      <c r="I143" s="137">
        <v>0</v>
      </c>
      <c r="J143" s="137">
        <f t="shared" si="0"/>
        <v>0</v>
      </c>
      <c r="K143" s="134" t="s">
        <v>137</v>
      </c>
      <c r="L143" s="29"/>
      <c r="M143" s="138" t="s">
        <v>1</v>
      </c>
      <c r="N143" s="139" t="s">
        <v>37</v>
      </c>
      <c r="O143" s="140">
        <v>0.25</v>
      </c>
      <c r="P143" s="140">
        <f t="shared" si="1"/>
        <v>2.5</v>
      </c>
      <c r="Q143" s="140">
        <v>1.0486E-4</v>
      </c>
      <c r="R143" s="140">
        <f t="shared" si="2"/>
        <v>1.0486E-3</v>
      </c>
      <c r="S143" s="140">
        <v>0</v>
      </c>
      <c r="T143" s="141">
        <f t="shared" si="3"/>
        <v>0</v>
      </c>
      <c r="AR143" s="142" t="s">
        <v>183</v>
      </c>
      <c r="AT143" s="142" t="s">
        <v>136</v>
      </c>
      <c r="AU143" s="142" t="s">
        <v>81</v>
      </c>
      <c r="AY143" s="17" t="s">
        <v>135</v>
      </c>
      <c r="BE143" s="143">
        <f t="shared" si="4"/>
        <v>0</v>
      </c>
      <c r="BF143" s="143">
        <f t="shared" si="5"/>
        <v>0</v>
      </c>
      <c r="BG143" s="143">
        <f t="shared" si="6"/>
        <v>0</v>
      </c>
      <c r="BH143" s="143">
        <f t="shared" si="7"/>
        <v>0</v>
      </c>
      <c r="BI143" s="143">
        <f t="shared" si="8"/>
        <v>0</v>
      </c>
      <c r="BJ143" s="17" t="s">
        <v>79</v>
      </c>
      <c r="BK143" s="143">
        <f t="shared" si="9"/>
        <v>0</v>
      </c>
      <c r="BL143" s="17" t="s">
        <v>183</v>
      </c>
      <c r="BM143" s="142" t="s">
        <v>594</v>
      </c>
    </row>
    <row r="144" spans="2:65" s="11" customFormat="1" ht="25.9" customHeight="1">
      <c r="B144" s="122"/>
      <c r="D144" s="123" t="s">
        <v>71</v>
      </c>
      <c r="E144" s="124" t="s">
        <v>151</v>
      </c>
      <c r="F144" s="124" t="s">
        <v>507</v>
      </c>
      <c r="J144" s="125">
        <f>BK144</f>
        <v>0</v>
      </c>
      <c r="L144" s="122"/>
      <c r="M144" s="126"/>
      <c r="P144" s="127">
        <f>P145+P147</f>
        <v>1038.930523</v>
      </c>
      <c r="R144" s="127">
        <f>R145+R147</f>
        <v>2.7251036399999999</v>
      </c>
      <c r="T144" s="128">
        <f>T145+T147</f>
        <v>0</v>
      </c>
      <c r="AR144" s="123" t="s">
        <v>142</v>
      </c>
      <c r="AT144" s="129" t="s">
        <v>71</v>
      </c>
      <c r="AU144" s="129" t="s">
        <v>72</v>
      </c>
      <c r="AY144" s="123" t="s">
        <v>135</v>
      </c>
      <c r="BK144" s="130">
        <f>BK145+BK147</f>
        <v>0</v>
      </c>
    </row>
    <row r="145" spans="2:65" s="11" customFormat="1" ht="22.9" customHeight="1">
      <c r="B145" s="122"/>
      <c r="D145" s="123" t="s">
        <v>71</v>
      </c>
      <c r="E145" s="168" t="s">
        <v>595</v>
      </c>
      <c r="F145" s="168" t="s">
        <v>596</v>
      </c>
      <c r="J145" s="169">
        <f>BK145</f>
        <v>0</v>
      </c>
      <c r="L145" s="122"/>
      <c r="M145" s="126"/>
      <c r="P145" s="127">
        <f>P146</f>
        <v>23.504999999999999</v>
      </c>
      <c r="R145" s="127">
        <f>R146</f>
        <v>0</v>
      </c>
      <c r="T145" s="128">
        <f>T146</f>
        <v>0</v>
      </c>
      <c r="AR145" s="123" t="s">
        <v>142</v>
      </c>
      <c r="AT145" s="129" t="s">
        <v>71</v>
      </c>
      <c r="AU145" s="129" t="s">
        <v>79</v>
      </c>
      <c r="AY145" s="123" t="s">
        <v>135</v>
      </c>
      <c r="BK145" s="130">
        <f>BK146</f>
        <v>0</v>
      </c>
    </row>
    <row r="146" spans="2:65" s="1" customFormat="1" ht="49.15" customHeight="1">
      <c r="B146" s="131"/>
      <c r="C146" s="132" t="s">
        <v>176</v>
      </c>
      <c r="D146" s="132" t="s">
        <v>136</v>
      </c>
      <c r="E146" s="133" t="s">
        <v>597</v>
      </c>
      <c r="F146" s="134" t="s">
        <v>598</v>
      </c>
      <c r="G146" s="135" t="s">
        <v>182</v>
      </c>
      <c r="H146" s="136">
        <v>1</v>
      </c>
      <c r="I146" s="137">
        <v>0</v>
      </c>
      <c r="J146" s="137">
        <f>ROUND(I146*H146,2)</f>
        <v>0</v>
      </c>
      <c r="K146" s="134" t="s">
        <v>137</v>
      </c>
      <c r="L146" s="29"/>
      <c r="M146" s="138" t="s">
        <v>1</v>
      </c>
      <c r="N146" s="139" t="s">
        <v>37</v>
      </c>
      <c r="O146" s="140">
        <v>23.504999999999999</v>
      </c>
      <c r="P146" s="140">
        <f>O146*H146</f>
        <v>23.504999999999999</v>
      </c>
      <c r="Q146" s="140">
        <v>0</v>
      </c>
      <c r="R146" s="140">
        <f>Q146*H146</f>
        <v>0</v>
      </c>
      <c r="S146" s="140">
        <v>0</v>
      </c>
      <c r="T146" s="141">
        <f>S146*H146</f>
        <v>0</v>
      </c>
      <c r="AR146" s="142" t="s">
        <v>211</v>
      </c>
      <c r="AT146" s="142" t="s">
        <v>136</v>
      </c>
      <c r="AU146" s="142" t="s">
        <v>81</v>
      </c>
      <c r="AY146" s="17" t="s">
        <v>135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7" t="s">
        <v>79</v>
      </c>
      <c r="BK146" s="143">
        <f>ROUND(I146*H146,2)</f>
        <v>0</v>
      </c>
      <c r="BL146" s="17" t="s">
        <v>211</v>
      </c>
      <c r="BM146" s="142" t="s">
        <v>599</v>
      </c>
    </row>
    <row r="147" spans="2:65" s="11" customFormat="1" ht="22.9" customHeight="1">
      <c r="B147" s="122"/>
      <c r="D147" s="123" t="s">
        <v>71</v>
      </c>
      <c r="E147" s="168" t="s">
        <v>600</v>
      </c>
      <c r="F147" s="168" t="s">
        <v>601</v>
      </c>
      <c r="J147" s="169">
        <f>BK147</f>
        <v>0</v>
      </c>
      <c r="L147" s="122"/>
      <c r="M147" s="126"/>
      <c r="P147" s="127">
        <f>P148</f>
        <v>1015.425523</v>
      </c>
      <c r="R147" s="127">
        <f>R148</f>
        <v>2.7251036399999999</v>
      </c>
      <c r="T147" s="128">
        <f>T148</f>
        <v>0</v>
      </c>
      <c r="AR147" s="123" t="s">
        <v>138</v>
      </c>
      <c r="AT147" s="129" t="s">
        <v>71</v>
      </c>
      <c r="AU147" s="129" t="s">
        <v>79</v>
      </c>
      <c r="AY147" s="123" t="s">
        <v>135</v>
      </c>
      <c r="BK147" s="130">
        <f>BK148</f>
        <v>0</v>
      </c>
    </row>
    <row r="148" spans="2:65" s="1" customFormat="1" ht="16.5" customHeight="1">
      <c r="B148" s="131"/>
      <c r="C148" s="132" t="s">
        <v>181</v>
      </c>
      <c r="D148" s="132" t="s">
        <v>136</v>
      </c>
      <c r="E148" s="133" t="s">
        <v>602</v>
      </c>
      <c r="F148" s="134" t="s">
        <v>603</v>
      </c>
      <c r="G148" s="135" t="s">
        <v>604</v>
      </c>
      <c r="H148" s="136">
        <v>3244.1709999999998</v>
      </c>
      <c r="I148" s="137">
        <v>0</v>
      </c>
      <c r="J148" s="137">
        <f>ROUND(I148*H148,2)</f>
        <v>0</v>
      </c>
      <c r="K148" s="134" t="s">
        <v>191</v>
      </c>
      <c r="L148" s="29"/>
      <c r="M148" s="179" t="s">
        <v>1</v>
      </c>
      <c r="N148" s="180" t="s">
        <v>37</v>
      </c>
      <c r="O148" s="181">
        <v>0.313</v>
      </c>
      <c r="P148" s="181">
        <f>O148*H148</f>
        <v>1015.425523</v>
      </c>
      <c r="Q148" s="181">
        <v>8.4000000000000003E-4</v>
      </c>
      <c r="R148" s="181">
        <f>Q148*H148</f>
        <v>2.7251036399999999</v>
      </c>
      <c r="S148" s="181">
        <v>0</v>
      </c>
      <c r="T148" s="182">
        <f>S148*H148</f>
        <v>0</v>
      </c>
      <c r="AR148" s="142" t="s">
        <v>211</v>
      </c>
      <c r="AT148" s="142" t="s">
        <v>136</v>
      </c>
      <c r="AU148" s="142" t="s">
        <v>81</v>
      </c>
      <c r="AY148" s="17" t="s">
        <v>135</v>
      </c>
      <c r="BE148" s="143">
        <f>IF(N148="základní",J148,0)</f>
        <v>0</v>
      </c>
      <c r="BF148" s="143">
        <f>IF(N148="snížená",J148,0)</f>
        <v>0</v>
      </c>
      <c r="BG148" s="143">
        <f>IF(N148="zákl. přenesená",J148,0)</f>
        <v>0</v>
      </c>
      <c r="BH148" s="143">
        <f>IF(N148="sníž. přenesená",J148,0)</f>
        <v>0</v>
      </c>
      <c r="BI148" s="143">
        <f>IF(N148="nulová",J148,0)</f>
        <v>0</v>
      </c>
      <c r="BJ148" s="17" t="s">
        <v>79</v>
      </c>
      <c r="BK148" s="143">
        <f>ROUND(I148*H148,2)</f>
        <v>0</v>
      </c>
      <c r="BL148" s="17" t="s">
        <v>211</v>
      </c>
      <c r="BM148" s="142" t="s">
        <v>605</v>
      </c>
    </row>
    <row r="149" spans="2:65" s="1" customFormat="1" ht="6.95" customHeight="1">
      <c r="B149" s="41"/>
      <c r="C149" s="42"/>
      <c r="D149" s="42"/>
      <c r="E149" s="42"/>
      <c r="F149" s="42"/>
      <c r="G149" s="42"/>
      <c r="H149" s="42"/>
      <c r="I149" s="42"/>
      <c r="J149" s="42"/>
      <c r="K149" s="42"/>
      <c r="L149" s="29"/>
    </row>
  </sheetData>
  <autoFilter ref="C126:K148" xr:uid="{00000000-0009-0000-0000-000005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62"/>
  <sheetViews>
    <sheetView showGridLines="0" topLeftCell="A150" workbookViewId="0">
      <selection activeCell="I165" sqref="I165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1" t="s">
        <v>5</v>
      </c>
      <c r="M2" s="192"/>
      <c r="N2" s="192"/>
      <c r="O2" s="192"/>
      <c r="P2" s="192"/>
      <c r="Q2" s="192"/>
      <c r="R2" s="192"/>
      <c r="S2" s="192"/>
      <c r="T2" s="192"/>
      <c r="U2" s="192"/>
      <c r="V2" s="192"/>
      <c r="AT2" s="17" t="s">
        <v>98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hidden="1" customHeight="1">
      <c r="B4" s="20"/>
      <c r="D4" s="21" t="s">
        <v>105</v>
      </c>
      <c r="L4" s="20"/>
      <c r="M4" s="91" t="s">
        <v>10</v>
      </c>
      <c r="AT4" s="17" t="s">
        <v>3</v>
      </c>
    </row>
    <row r="5" spans="2:46" ht="6.95" hidden="1" customHeight="1">
      <c r="B5" s="20"/>
      <c r="L5" s="20"/>
    </row>
    <row r="6" spans="2:46" ht="12" hidden="1" customHeight="1">
      <c r="B6" s="20"/>
      <c r="D6" s="26" t="s">
        <v>14</v>
      </c>
      <c r="L6" s="20"/>
    </row>
    <row r="7" spans="2:46" ht="16.5" hidden="1" customHeight="1">
      <c r="B7" s="20"/>
      <c r="E7" s="230" t="str">
        <f>'Rekapitulace stavby'!K6</f>
        <v>Zpřístupnění objektu UJEP FSE Moskevská ul. Ústí nad Labem - REKONSTRUKCE VÝTAHU</v>
      </c>
      <c r="F7" s="231"/>
      <c r="G7" s="231"/>
      <c r="H7" s="231"/>
      <c r="L7" s="20"/>
    </row>
    <row r="8" spans="2:46" ht="12" hidden="1" customHeight="1">
      <c r="B8" s="20"/>
      <c r="D8" s="26" t="s">
        <v>106</v>
      </c>
      <c r="L8" s="20"/>
    </row>
    <row r="9" spans="2:46" s="1" customFormat="1" ht="16.5" hidden="1" customHeight="1">
      <c r="B9" s="29"/>
      <c r="E9" s="230" t="s">
        <v>548</v>
      </c>
      <c r="F9" s="229"/>
      <c r="G9" s="229"/>
      <c r="H9" s="229"/>
      <c r="L9" s="29"/>
    </row>
    <row r="10" spans="2:46" s="1" customFormat="1" ht="12" hidden="1" customHeight="1">
      <c r="B10" s="29"/>
      <c r="D10" s="26" t="s">
        <v>108</v>
      </c>
      <c r="L10" s="29"/>
    </row>
    <row r="11" spans="2:46" s="1" customFormat="1" ht="16.5" hidden="1" customHeight="1">
      <c r="B11" s="29"/>
      <c r="E11" s="220" t="s">
        <v>606</v>
      </c>
      <c r="F11" s="229"/>
      <c r="G11" s="229"/>
      <c r="H11" s="229"/>
      <c r="L11" s="29"/>
    </row>
    <row r="12" spans="2:46" s="1" customFormat="1" hidden="1">
      <c r="B12" s="29"/>
      <c r="L12" s="29"/>
    </row>
    <row r="13" spans="2:46" s="1" customFormat="1" ht="12" hidden="1" customHeight="1">
      <c r="B13" s="29"/>
      <c r="D13" s="26" t="s">
        <v>16</v>
      </c>
      <c r="F13" s="24" t="s">
        <v>1</v>
      </c>
      <c r="I13" s="26" t="s">
        <v>17</v>
      </c>
      <c r="J13" s="24" t="s">
        <v>1</v>
      </c>
      <c r="L13" s="29"/>
    </row>
    <row r="14" spans="2:46" s="1" customFormat="1" ht="12" hidden="1" customHeight="1">
      <c r="B14" s="29"/>
      <c r="D14" s="26" t="s">
        <v>18</v>
      </c>
      <c r="F14" s="24" t="s">
        <v>19</v>
      </c>
      <c r="I14" s="26" t="s">
        <v>20</v>
      </c>
      <c r="J14" s="49" t="str">
        <f>'Rekapitulace stavby'!AN8</f>
        <v>9. 1. 2025</v>
      </c>
      <c r="L14" s="29"/>
    </row>
    <row r="15" spans="2:46" s="1" customFormat="1" ht="10.9" hidden="1" customHeight="1">
      <c r="B15" s="29"/>
      <c r="L15" s="29"/>
    </row>
    <row r="16" spans="2:46" s="1" customFormat="1" ht="12" hidden="1" customHeight="1">
      <c r="B16" s="29"/>
      <c r="D16" s="26" t="s">
        <v>22</v>
      </c>
      <c r="I16" s="26" t="s">
        <v>23</v>
      </c>
      <c r="J16" s="24" t="s">
        <v>1</v>
      </c>
      <c r="L16" s="29"/>
    </row>
    <row r="17" spans="2:12" s="1" customFormat="1" ht="18" hidden="1" customHeight="1">
      <c r="B17" s="29"/>
      <c r="E17" s="24" t="s">
        <v>24</v>
      </c>
      <c r="I17" s="26" t="s">
        <v>25</v>
      </c>
      <c r="J17" s="24" t="s">
        <v>1</v>
      </c>
      <c r="L17" s="29"/>
    </row>
    <row r="18" spans="2:12" s="1" customFormat="1" ht="6.95" hidden="1" customHeight="1">
      <c r="B18" s="29"/>
      <c r="L18" s="29"/>
    </row>
    <row r="19" spans="2:12" s="1" customFormat="1" ht="12" hidden="1" customHeight="1">
      <c r="B19" s="29"/>
      <c r="D19" s="26" t="s">
        <v>26</v>
      </c>
      <c r="I19" s="26" t="s">
        <v>23</v>
      </c>
      <c r="J19" s="24" t="str">
        <f>'Rekapitulace stavby'!AN13</f>
        <v/>
      </c>
      <c r="L19" s="29"/>
    </row>
    <row r="20" spans="2:12" s="1" customFormat="1" ht="18" hidden="1" customHeight="1">
      <c r="B20" s="29"/>
      <c r="E20" s="200" t="str">
        <f>'Rekapitulace stavby'!E14</f>
        <v xml:space="preserve"> </v>
      </c>
      <c r="F20" s="200"/>
      <c r="G20" s="200"/>
      <c r="H20" s="200"/>
      <c r="I20" s="26" t="s">
        <v>25</v>
      </c>
      <c r="J20" s="24" t="str">
        <f>'Rekapitulace stavby'!AN14</f>
        <v/>
      </c>
      <c r="L20" s="29"/>
    </row>
    <row r="21" spans="2:12" s="1" customFormat="1" ht="6.95" hidden="1" customHeight="1">
      <c r="B21" s="29"/>
      <c r="L21" s="29"/>
    </row>
    <row r="22" spans="2:12" s="1" customFormat="1" ht="12" hidden="1" customHeight="1">
      <c r="B22" s="29"/>
      <c r="D22" s="26" t="s">
        <v>28</v>
      </c>
      <c r="I22" s="26" t="s">
        <v>23</v>
      </c>
      <c r="J22" s="24" t="s">
        <v>1</v>
      </c>
      <c r="L22" s="29"/>
    </row>
    <row r="23" spans="2:12" s="1" customFormat="1" ht="18" hidden="1" customHeight="1">
      <c r="B23" s="29"/>
      <c r="E23" s="24" t="s">
        <v>29</v>
      </c>
      <c r="I23" s="26" t="s">
        <v>25</v>
      </c>
      <c r="J23" s="24" t="s">
        <v>1</v>
      </c>
      <c r="L23" s="29"/>
    </row>
    <row r="24" spans="2:12" s="1" customFormat="1" ht="6.95" hidden="1" customHeight="1">
      <c r="B24" s="29"/>
      <c r="L24" s="29"/>
    </row>
    <row r="25" spans="2:12" s="1" customFormat="1" ht="12" hidden="1" customHeight="1">
      <c r="B25" s="29"/>
      <c r="D25" s="26" t="s">
        <v>30</v>
      </c>
      <c r="I25" s="26" t="s">
        <v>23</v>
      </c>
      <c r="J25" s="24" t="s">
        <v>1</v>
      </c>
      <c r="L25" s="29"/>
    </row>
    <row r="26" spans="2:12" s="1" customFormat="1" ht="18" hidden="1" customHeight="1">
      <c r="B26" s="29"/>
      <c r="E26" s="24" t="s">
        <v>29</v>
      </c>
      <c r="I26" s="26" t="s">
        <v>25</v>
      </c>
      <c r="J26" s="24" t="s">
        <v>1</v>
      </c>
      <c r="L26" s="29"/>
    </row>
    <row r="27" spans="2:12" s="1" customFormat="1" ht="6.95" hidden="1" customHeight="1">
      <c r="B27" s="29"/>
      <c r="L27" s="29"/>
    </row>
    <row r="28" spans="2:12" s="1" customFormat="1" ht="12" hidden="1" customHeight="1">
      <c r="B28" s="29"/>
      <c r="D28" s="26" t="s">
        <v>31</v>
      </c>
      <c r="L28" s="29"/>
    </row>
    <row r="29" spans="2:12" s="7" customFormat="1" ht="16.5" hidden="1" customHeight="1">
      <c r="B29" s="92"/>
      <c r="E29" s="202" t="s">
        <v>1</v>
      </c>
      <c r="F29" s="202"/>
      <c r="G29" s="202"/>
      <c r="H29" s="202"/>
      <c r="L29" s="92"/>
    </row>
    <row r="30" spans="2:12" s="1" customFormat="1" ht="6.95" hidden="1" customHeight="1">
      <c r="B30" s="29"/>
      <c r="L30" s="29"/>
    </row>
    <row r="31" spans="2:12" s="1" customFormat="1" ht="6.95" hidden="1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25.35" hidden="1" customHeight="1">
      <c r="B32" s="29"/>
      <c r="D32" s="93" t="s">
        <v>32</v>
      </c>
      <c r="J32" s="63">
        <f>ROUND(J127, 2)</f>
        <v>0</v>
      </c>
      <c r="L32" s="29"/>
    </row>
    <row r="33" spans="2:12" s="1" customFormat="1" ht="6.95" hidden="1" customHeight="1">
      <c r="B33" s="29"/>
      <c r="D33" s="50"/>
      <c r="E33" s="50"/>
      <c r="F33" s="50"/>
      <c r="G33" s="50"/>
      <c r="H33" s="50"/>
      <c r="I33" s="50"/>
      <c r="J33" s="50"/>
      <c r="K33" s="50"/>
      <c r="L33" s="29"/>
    </row>
    <row r="34" spans="2:12" s="1" customFormat="1" ht="14.45" hidden="1" customHeight="1">
      <c r="B34" s="29"/>
      <c r="F34" s="32" t="s">
        <v>34</v>
      </c>
      <c r="I34" s="32" t="s">
        <v>33</v>
      </c>
      <c r="J34" s="32" t="s">
        <v>35</v>
      </c>
      <c r="L34" s="29"/>
    </row>
    <row r="35" spans="2:12" s="1" customFormat="1" ht="14.45" hidden="1" customHeight="1">
      <c r="B35" s="29"/>
      <c r="D35" s="52" t="s">
        <v>36</v>
      </c>
      <c r="E35" s="26" t="s">
        <v>37</v>
      </c>
      <c r="F35" s="83">
        <f>ROUND((SUM(BE127:BE161)),  2)</f>
        <v>0</v>
      </c>
      <c r="I35" s="94">
        <v>0.21</v>
      </c>
      <c r="J35" s="83">
        <f>ROUND(((SUM(BE127:BE161))*I35),  2)</f>
        <v>0</v>
      </c>
      <c r="L35" s="29"/>
    </row>
    <row r="36" spans="2:12" s="1" customFormat="1" ht="14.45" hidden="1" customHeight="1">
      <c r="B36" s="29"/>
      <c r="E36" s="26" t="s">
        <v>38</v>
      </c>
      <c r="F36" s="83">
        <f>ROUND((SUM(BF127:BF161)),  2)</f>
        <v>0</v>
      </c>
      <c r="I36" s="94">
        <v>0.12</v>
      </c>
      <c r="J36" s="83">
        <f>ROUND(((SUM(BF127:BF161))*I36),  2)</f>
        <v>0</v>
      </c>
      <c r="L36" s="29"/>
    </row>
    <row r="37" spans="2:12" s="1" customFormat="1" ht="14.45" hidden="1" customHeight="1">
      <c r="B37" s="29"/>
      <c r="E37" s="26" t="s">
        <v>39</v>
      </c>
      <c r="F37" s="83">
        <f>ROUND((SUM(BG127:BG161)),  2)</f>
        <v>0</v>
      </c>
      <c r="I37" s="94">
        <v>0.21</v>
      </c>
      <c r="J37" s="83">
        <f>0</f>
        <v>0</v>
      </c>
      <c r="L37" s="29"/>
    </row>
    <row r="38" spans="2:12" s="1" customFormat="1" ht="14.45" hidden="1" customHeight="1">
      <c r="B38" s="29"/>
      <c r="E38" s="26" t="s">
        <v>40</v>
      </c>
      <c r="F38" s="83">
        <f>ROUND((SUM(BH127:BH161)),  2)</f>
        <v>0</v>
      </c>
      <c r="I38" s="94">
        <v>0.12</v>
      </c>
      <c r="J38" s="83">
        <f>0</f>
        <v>0</v>
      </c>
      <c r="L38" s="29"/>
    </row>
    <row r="39" spans="2:12" s="1" customFormat="1" ht="14.45" hidden="1" customHeight="1">
      <c r="B39" s="29"/>
      <c r="E39" s="26" t="s">
        <v>41</v>
      </c>
      <c r="F39" s="83">
        <f>ROUND((SUM(BI127:BI161)),  2)</f>
        <v>0</v>
      </c>
      <c r="I39" s="94">
        <v>0</v>
      </c>
      <c r="J39" s="83">
        <f>0</f>
        <v>0</v>
      </c>
      <c r="L39" s="29"/>
    </row>
    <row r="40" spans="2:12" s="1" customFormat="1" ht="6.95" hidden="1" customHeight="1">
      <c r="B40" s="29"/>
      <c r="L40" s="29"/>
    </row>
    <row r="41" spans="2:12" s="1" customFormat="1" ht="25.35" hidden="1" customHeight="1">
      <c r="B41" s="29"/>
      <c r="C41" s="95"/>
      <c r="D41" s="96" t="s">
        <v>42</v>
      </c>
      <c r="E41" s="54"/>
      <c r="F41" s="54"/>
      <c r="G41" s="97" t="s">
        <v>43</v>
      </c>
      <c r="H41" s="98" t="s">
        <v>44</v>
      </c>
      <c r="I41" s="54"/>
      <c r="J41" s="99">
        <f>SUM(J32:J39)</f>
        <v>0</v>
      </c>
      <c r="K41" s="100"/>
      <c r="L41" s="29"/>
    </row>
    <row r="42" spans="2:12" s="1" customFormat="1" ht="14.45" hidden="1" customHeight="1">
      <c r="B42" s="29"/>
      <c r="L42" s="29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29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9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2.75" hidden="1">
      <c r="B61" s="29"/>
      <c r="D61" s="40" t="s">
        <v>47</v>
      </c>
      <c r="E61" s="31"/>
      <c r="F61" s="101" t="s">
        <v>48</v>
      </c>
      <c r="G61" s="40" t="s">
        <v>47</v>
      </c>
      <c r="H61" s="31"/>
      <c r="I61" s="31"/>
      <c r="J61" s="102" t="s">
        <v>48</v>
      </c>
      <c r="K61" s="31"/>
      <c r="L61" s="29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2.75" hidden="1">
      <c r="B65" s="29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9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2.75" hidden="1">
      <c r="B76" s="29"/>
      <c r="D76" s="40" t="s">
        <v>47</v>
      </c>
      <c r="E76" s="31"/>
      <c r="F76" s="101" t="s">
        <v>48</v>
      </c>
      <c r="G76" s="40" t="s">
        <v>47</v>
      </c>
      <c r="H76" s="31"/>
      <c r="I76" s="31"/>
      <c r="J76" s="102" t="s">
        <v>48</v>
      </c>
      <c r="K76" s="31"/>
      <c r="L76" s="29"/>
    </row>
    <row r="77" spans="2:12" s="1" customFormat="1" ht="14.45" hidden="1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78" spans="2:12" hidden="1"/>
    <row r="79" spans="2:12" hidden="1"/>
    <row r="80" spans="2:12" hidden="1"/>
    <row r="81" spans="2:12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12" s="1" customFormat="1" ht="24.95" customHeight="1">
      <c r="B82" s="29"/>
      <c r="C82" s="21" t="s">
        <v>109</v>
      </c>
      <c r="L82" s="29"/>
    </row>
    <row r="83" spans="2:12" s="1" customFormat="1" ht="6.95" customHeight="1">
      <c r="B83" s="29"/>
      <c r="L83" s="29"/>
    </row>
    <row r="84" spans="2:12" s="1" customFormat="1" ht="12" customHeight="1">
      <c r="B84" s="29"/>
      <c r="C84" s="26" t="s">
        <v>14</v>
      </c>
      <c r="L84" s="29"/>
    </row>
    <row r="85" spans="2:12" s="1" customFormat="1" ht="21.6" customHeight="1">
      <c r="B85" s="29"/>
      <c r="E85" s="230" t="str">
        <f>E7</f>
        <v>Zpřístupnění objektu UJEP FSE Moskevská ul. Ústí nad Labem - REKONSTRUKCE VÝTAHU</v>
      </c>
      <c r="F85" s="231"/>
      <c r="G85" s="231"/>
      <c r="H85" s="231"/>
      <c r="L85" s="29"/>
    </row>
    <row r="86" spans="2:12" ht="12" customHeight="1">
      <c r="B86" s="20"/>
      <c r="C86" s="26" t="s">
        <v>106</v>
      </c>
      <c r="L86" s="20"/>
    </row>
    <row r="87" spans="2:12" s="1" customFormat="1" ht="16.5" customHeight="1">
      <c r="B87" s="29"/>
      <c r="E87" s="230" t="s">
        <v>548</v>
      </c>
      <c r="F87" s="229"/>
      <c r="G87" s="229"/>
      <c r="H87" s="229"/>
      <c r="L87" s="29"/>
    </row>
    <row r="88" spans="2:12" s="1" customFormat="1" ht="12" customHeight="1">
      <c r="B88" s="29"/>
      <c r="C88" s="26" t="s">
        <v>108</v>
      </c>
      <c r="L88" s="29"/>
    </row>
    <row r="89" spans="2:12" s="1" customFormat="1" ht="16.5" customHeight="1">
      <c r="B89" s="29"/>
      <c r="E89" s="220" t="str">
        <f>E11</f>
        <v>02 - Kouřová čidla, ovládání magnetů dveří</v>
      </c>
      <c r="F89" s="229"/>
      <c r="G89" s="229"/>
      <c r="H89" s="229"/>
      <c r="L89" s="29"/>
    </row>
    <row r="90" spans="2:12" s="1" customFormat="1" ht="6.95" customHeight="1">
      <c r="B90" s="29"/>
      <c r="L90" s="29"/>
    </row>
    <row r="91" spans="2:12" s="1" customFormat="1" ht="12" customHeight="1">
      <c r="B91" s="29"/>
      <c r="C91" s="26" t="s">
        <v>18</v>
      </c>
      <c r="F91" s="24" t="str">
        <f>F14</f>
        <v>Moskevská Ústí nad Labem</v>
      </c>
      <c r="I91" s="26" t="s">
        <v>20</v>
      </c>
      <c r="J91" s="49" t="str">
        <f>IF(J14="","",J14)</f>
        <v>9. 1. 2025</v>
      </c>
      <c r="L91" s="29"/>
    </row>
    <row r="92" spans="2:12" s="1" customFormat="1" ht="6.95" customHeight="1">
      <c r="B92" s="29"/>
      <c r="L92" s="29"/>
    </row>
    <row r="93" spans="2:12" s="1" customFormat="1" ht="15.2" customHeight="1">
      <c r="B93" s="29"/>
      <c r="C93" s="26" t="s">
        <v>22</v>
      </c>
      <c r="F93" s="24" t="str">
        <f>E17</f>
        <v>Univerzita J.E.Purkyně, Ústí nad Labem</v>
      </c>
      <c r="I93" s="26" t="s">
        <v>28</v>
      </c>
      <c r="J93" s="27" t="str">
        <f>E23</f>
        <v>Correct BC s.r.o.,</v>
      </c>
      <c r="L93" s="29"/>
    </row>
    <row r="94" spans="2:12" s="1" customFormat="1" ht="15.2" customHeight="1">
      <c r="B94" s="29"/>
      <c r="C94" s="26" t="s">
        <v>26</v>
      </c>
      <c r="F94" s="24" t="str">
        <f>IF(E20="","",E20)</f>
        <v xml:space="preserve"> </v>
      </c>
      <c r="I94" s="26" t="s">
        <v>30</v>
      </c>
      <c r="J94" s="27" t="str">
        <f>E26</f>
        <v>Correct BC s.r.o.,</v>
      </c>
      <c r="L94" s="29"/>
    </row>
    <row r="95" spans="2:12" s="1" customFormat="1" ht="10.35" customHeight="1">
      <c r="B95" s="29"/>
      <c r="L95" s="29"/>
    </row>
    <row r="96" spans="2:12" s="1" customFormat="1" ht="29.25" customHeight="1">
      <c r="B96" s="29"/>
      <c r="C96" s="103" t="s">
        <v>110</v>
      </c>
      <c r="D96" s="95"/>
      <c r="E96" s="95"/>
      <c r="F96" s="95"/>
      <c r="G96" s="95"/>
      <c r="H96" s="95"/>
      <c r="I96" s="95"/>
      <c r="J96" s="104" t="s">
        <v>111</v>
      </c>
      <c r="K96" s="95"/>
      <c r="L96" s="29"/>
    </row>
    <row r="97" spans="2:47" s="1" customFormat="1" ht="10.35" customHeight="1">
      <c r="B97" s="29"/>
      <c r="L97" s="29"/>
    </row>
    <row r="98" spans="2:47" s="1" customFormat="1" ht="22.9" customHeight="1">
      <c r="B98" s="29"/>
      <c r="C98" s="105" t="s">
        <v>112</v>
      </c>
      <c r="J98" s="63">
        <f>J127</f>
        <v>0</v>
      </c>
      <c r="L98" s="29"/>
      <c r="AU98" s="17" t="s">
        <v>113</v>
      </c>
    </row>
    <row r="99" spans="2:47" s="8" customFormat="1" ht="24.95" customHeight="1">
      <c r="B99" s="106"/>
      <c r="D99" s="107" t="s">
        <v>607</v>
      </c>
      <c r="E99" s="108"/>
      <c r="F99" s="108"/>
      <c r="G99" s="108"/>
      <c r="H99" s="108"/>
      <c r="I99" s="108"/>
      <c r="J99" s="109">
        <f>J128</f>
        <v>0</v>
      </c>
      <c r="L99" s="106"/>
    </row>
    <row r="100" spans="2:47" s="9" customFormat="1" ht="19.899999999999999" customHeight="1">
      <c r="B100" s="110"/>
      <c r="D100" s="111" t="s">
        <v>608</v>
      </c>
      <c r="E100" s="112"/>
      <c r="F100" s="112"/>
      <c r="G100" s="112"/>
      <c r="H100" s="112"/>
      <c r="I100" s="112"/>
      <c r="J100" s="113">
        <f>J129</f>
        <v>0</v>
      </c>
      <c r="L100" s="110"/>
    </row>
    <row r="101" spans="2:47" s="8" customFormat="1" ht="24.95" customHeight="1">
      <c r="B101" s="106"/>
      <c r="D101" s="107" t="s">
        <v>117</v>
      </c>
      <c r="E101" s="108"/>
      <c r="F101" s="108"/>
      <c r="G101" s="108"/>
      <c r="H101" s="108"/>
      <c r="I101" s="108"/>
      <c r="J101" s="109">
        <f>J132</f>
        <v>0</v>
      </c>
      <c r="L101" s="106"/>
    </row>
    <row r="102" spans="2:47" s="9" customFormat="1" ht="19.899999999999999" customHeight="1">
      <c r="B102" s="110"/>
      <c r="D102" s="111" t="s">
        <v>551</v>
      </c>
      <c r="E102" s="112"/>
      <c r="F102" s="112"/>
      <c r="G102" s="112"/>
      <c r="H102" s="112"/>
      <c r="I102" s="112"/>
      <c r="J102" s="113">
        <f>J133</f>
        <v>0</v>
      </c>
      <c r="L102" s="110"/>
    </row>
    <row r="103" spans="2:47" s="9" customFormat="1" ht="19.899999999999999" customHeight="1">
      <c r="B103" s="110"/>
      <c r="D103" s="111" t="s">
        <v>609</v>
      </c>
      <c r="E103" s="112"/>
      <c r="F103" s="112"/>
      <c r="G103" s="112"/>
      <c r="H103" s="112"/>
      <c r="I103" s="112"/>
      <c r="J103" s="113">
        <f>J143</f>
        <v>0</v>
      </c>
      <c r="L103" s="110"/>
    </row>
    <row r="104" spans="2:47" s="8" customFormat="1" ht="24.95" customHeight="1">
      <c r="B104" s="106"/>
      <c r="D104" s="107" t="s">
        <v>392</v>
      </c>
      <c r="E104" s="108"/>
      <c r="F104" s="108"/>
      <c r="G104" s="108"/>
      <c r="H104" s="108"/>
      <c r="I104" s="108"/>
      <c r="J104" s="109">
        <f>J159</f>
        <v>0</v>
      </c>
      <c r="L104" s="106"/>
    </row>
    <row r="105" spans="2:47" s="9" customFormat="1" ht="19.899999999999999" customHeight="1">
      <c r="B105" s="110"/>
      <c r="D105" s="111" t="s">
        <v>553</v>
      </c>
      <c r="E105" s="112"/>
      <c r="F105" s="112"/>
      <c r="G105" s="112"/>
      <c r="H105" s="112"/>
      <c r="I105" s="112"/>
      <c r="J105" s="113">
        <f>J160</f>
        <v>0</v>
      </c>
      <c r="L105" s="110"/>
    </row>
    <row r="106" spans="2:47" s="1" customFormat="1" ht="21.75" customHeight="1">
      <c r="B106" s="29"/>
      <c r="L106" s="29"/>
    </row>
    <row r="107" spans="2:47" s="1" customFormat="1" ht="6.95" customHeight="1"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29"/>
    </row>
    <row r="111" spans="2:47" s="1" customFormat="1" ht="6.95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29"/>
    </row>
    <row r="112" spans="2:47" s="1" customFormat="1" ht="24.95" customHeight="1">
      <c r="B112" s="29"/>
      <c r="C112" s="21" t="s">
        <v>121</v>
      </c>
      <c r="L112" s="29"/>
    </row>
    <row r="113" spans="2:63" s="1" customFormat="1" ht="6.95" customHeight="1">
      <c r="B113" s="29"/>
      <c r="L113" s="29"/>
    </row>
    <row r="114" spans="2:63" s="1" customFormat="1" ht="12" customHeight="1">
      <c r="B114" s="29"/>
      <c r="C114" s="26" t="s">
        <v>14</v>
      </c>
      <c r="L114" s="29"/>
    </row>
    <row r="115" spans="2:63" s="1" customFormat="1" ht="23.45" customHeight="1">
      <c r="B115" s="29"/>
      <c r="E115" s="230" t="str">
        <f>E7</f>
        <v>Zpřístupnění objektu UJEP FSE Moskevská ul. Ústí nad Labem - REKONSTRUKCE VÝTAHU</v>
      </c>
      <c r="F115" s="231"/>
      <c r="G115" s="231"/>
      <c r="H115" s="231"/>
      <c r="L115" s="29"/>
    </row>
    <row r="116" spans="2:63" ht="12" customHeight="1">
      <c r="B116" s="20"/>
      <c r="C116" s="26" t="s">
        <v>106</v>
      </c>
      <c r="L116" s="20"/>
    </row>
    <row r="117" spans="2:63" s="1" customFormat="1" ht="16.5" customHeight="1">
      <c r="B117" s="29"/>
      <c r="E117" s="230" t="s">
        <v>548</v>
      </c>
      <c r="F117" s="229"/>
      <c r="G117" s="229"/>
      <c r="H117" s="229"/>
      <c r="L117" s="29"/>
    </row>
    <row r="118" spans="2:63" s="1" customFormat="1" ht="12" customHeight="1">
      <c r="B118" s="29"/>
      <c r="C118" s="26" t="s">
        <v>108</v>
      </c>
      <c r="L118" s="29"/>
    </row>
    <row r="119" spans="2:63" s="1" customFormat="1" ht="16.5" customHeight="1">
      <c r="B119" s="29"/>
      <c r="E119" s="220" t="str">
        <f>E11</f>
        <v>02 - Kouřová čidla, ovládání magnetů dveří</v>
      </c>
      <c r="F119" s="229"/>
      <c r="G119" s="229"/>
      <c r="H119" s="229"/>
      <c r="L119" s="29"/>
    </row>
    <row r="120" spans="2:63" s="1" customFormat="1" ht="6.95" customHeight="1">
      <c r="B120" s="29"/>
      <c r="L120" s="29"/>
    </row>
    <row r="121" spans="2:63" s="1" customFormat="1" ht="12" customHeight="1">
      <c r="B121" s="29"/>
      <c r="C121" s="26" t="s">
        <v>18</v>
      </c>
      <c r="F121" s="24" t="str">
        <f>F14</f>
        <v>Moskevská Ústí nad Labem</v>
      </c>
      <c r="I121" s="26" t="s">
        <v>20</v>
      </c>
      <c r="J121" s="49" t="str">
        <f>IF(J14="","",J14)</f>
        <v>9. 1. 2025</v>
      </c>
      <c r="L121" s="29"/>
    </row>
    <row r="122" spans="2:63" s="1" customFormat="1" ht="6.95" customHeight="1">
      <c r="B122" s="29"/>
      <c r="L122" s="29"/>
    </row>
    <row r="123" spans="2:63" s="1" customFormat="1" ht="15.2" customHeight="1">
      <c r="B123" s="29"/>
      <c r="C123" s="26" t="s">
        <v>22</v>
      </c>
      <c r="F123" s="24" t="str">
        <f>E17</f>
        <v>Univerzita J.E.Purkyně, Ústí nad Labem</v>
      </c>
      <c r="I123" s="26" t="s">
        <v>28</v>
      </c>
      <c r="J123" s="27" t="str">
        <f>E23</f>
        <v>Correct BC s.r.o.,</v>
      </c>
      <c r="L123" s="29"/>
    </row>
    <row r="124" spans="2:63" s="1" customFormat="1" ht="15.2" customHeight="1">
      <c r="B124" s="29"/>
      <c r="C124" s="26" t="s">
        <v>26</v>
      </c>
      <c r="F124" s="24" t="str">
        <f>IF(E20="","",E20)</f>
        <v xml:space="preserve"> </v>
      </c>
      <c r="I124" s="26" t="s">
        <v>30</v>
      </c>
      <c r="J124" s="27" t="str">
        <f>E26</f>
        <v>Correct BC s.r.o.,</v>
      </c>
      <c r="L124" s="29"/>
    </row>
    <row r="125" spans="2:63" s="1" customFormat="1" ht="10.35" customHeight="1">
      <c r="B125" s="29"/>
      <c r="L125" s="29"/>
    </row>
    <row r="126" spans="2:63" s="10" customFormat="1" ht="29.25" customHeight="1">
      <c r="B126" s="114"/>
      <c r="C126" s="115" t="s">
        <v>122</v>
      </c>
      <c r="D126" s="116" t="s">
        <v>57</v>
      </c>
      <c r="E126" s="116" t="s">
        <v>53</v>
      </c>
      <c r="F126" s="116" t="s">
        <v>54</v>
      </c>
      <c r="G126" s="116" t="s">
        <v>123</v>
      </c>
      <c r="H126" s="116" t="s">
        <v>124</v>
      </c>
      <c r="I126" s="116" t="s">
        <v>125</v>
      </c>
      <c r="J126" s="116" t="s">
        <v>111</v>
      </c>
      <c r="K126" s="117" t="s">
        <v>126</v>
      </c>
      <c r="L126" s="114"/>
      <c r="M126" s="56" t="s">
        <v>1</v>
      </c>
      <c r="N126" s="57" t="s">
        <v>36</v>
      </c>
      <c r="O126" s="57" t="s">
        <v>127</v>
      </c>
      <c r="P126" s="57" t="s">
        <v>128</v>
      </c>
      <c r="Q126" s="57" t="s">
        <v>129</v>
      </c>
      <c r="R126" s="57" t="s">
        <v>130</v>
      </c>
      <c r="S126" s="57" t="s">
        <v>131</v>
      </c>
      <c r="T126" s="58" t="s">
        <v>132</v>
      </c>
    </row>
    <row r="127" spans="2:63" s="1" customFormat="1" ht="22.9" customHeight="1">
      <c r="B127" s="29"/>
      <c r="C127" s="61" t="s">
        <v>133</v>
      </c>
      <c r="J127" s="118">
        <f>BK127</f>
        <v>0</v>
      </c>
      <c r="L127" s="29"/>
      <c r="M127" s="59"/>
      <c r="N127" s="50"/>
      <c r="O127" s="50"/>
      <c r="P127" s="119">
        <f>P128+P132+P159</f>
        <v>758.22470599999997</v>
      </c>
      <c r="Q127" s="50"/>
      <c r="R127" s="119">
        <f>R128+R132+R159</f>
        <v>1.77968912</v>
      </c>
      <c r="S127" s="50"/>
      <c r="T127" s="120">
        <f>T128+T132+T159</f>
        <v>0</v>
      </c>
      <c r="AT127" s="17" t="s">
        <v>71</v>
      </c>
      <c r="AU127" s="17" t="s">
        <v>113</v>
      </c>
      <c r="BK127" s="121">
        <f>BK128+BK132+BK159</f>
        <v>0</v>
      </c>
    </row>
    <row r="128" spans="2:63" s="11" customFormat="1" ht="25.9" customHeight="1">
      <c r="B128" s="122"/>
      <c r="D128" s="123" t="s">
        <v>71</v>
      </c>
      <c r="E128" s="124" t="s">
        <v>595</v>
      </c>
      <c r="F128" s="124" t="s">
        <v>596</v>
      </c>
      <c r="J128" s="125">
        <f>BK128</f>
        <v>0</v>
      </c>
      <c r="L128" s="122"/>
      <c r="M128" s="126"/>
      <c r="P128" s="127">
        <f>P129</f>
        <v>0</v>
      </c>
      <c r="R128" s="127">
        <f>R129</f>
        <v>0</v>
      </c>
      <c r="T128" s="128">
        <f>T129</f>
        <v>0</v>
      </c>
      <c r="AR128" s="123" t="s">
        <v>79</v>
      </c>
      <c r="AT128" s="129" t="s">
        <v>71</v>
      </c>
      <c r="AU128" s="129" t="s">
        <v>72</v>
      </c>
      <c r="AY128" s="123" t="s">
        <v>135</v>
      </c>
      <c r="BK128" s="130">
        <f>BK129</f>
        <v>0</v>
      </c>
    </row>
    <row r="129" spans="2:65" s="11" customFormat="1" ht="22.9" customHeight="1">
      <c r="B129" s="122"/>
      <c r="D129" s="123" t="s">
        <v>71</v>
      </c>
      <c r="E129" s="168" t="s">
        <v>610</v>
      </c>
      <c r="F129" s="168" t="s">
        <v>611</v>
      </c>
      <c r="J129" s="169">
        <f>BK129</f>
        <v>0</v>
      </c>
      <c r="L129" s="122"/>
      <c r="M129" s="126"/>
      <c r="P129" s="127">
        <f>SUM(P130:P131)</f>
        <v>0</v>
      </c>
      <c r="R129" s="127">
        <f>SUM(R130:R131)</f>
        <v>0</v>
      </c>
      <c r="T129" s="128">
        <f>SUM(T130:T131)</f>
        <v>0</v>
      </c>
      <c r="AR129" s="123" t="s">
        <v>79</v>
      </c>
      <c r="AT129" s="129" t="s">
        <v>71</v>
      </c>
      <c r="AU129" s="129" t="s">
        <v>79</v>
      </c>
      <c r="AY129" s="123" t="s">
        <v>135</v>
      </c>
      <c r="BK129" s="130">
        <f>SUM(BK130:BK131)</f>
        <v>0</v>
      </c>
    </row>
    <row r="130" spans="2:65" s="1" customFormat="1" ht="16.5" customHeight="1">
      <c r="B130" s="131"/>
      <c r="C130" s="132" t="s">
        <v>79</v>
      </c>
      <c r="D130" s="132" t="s">
        <v>136</v>
      </c>
      <c r="E130" s="133" t="s">
        <v>612</v>
      </c>
      <c r="F130" s="134" t="s">
        <v>613</v>
      </c>
      <c r="G130" s="135" t="s">
        <v>239</v>
      </c>
      <c r="H130" s="136">
        <v>4</v>
      </c>
      <c r="I130" s="137">
        <v>0</v>
      </c>
      <c r="J130" s="137">
        <f>ROUND(I130*H130,2)</f>
        <v>0</v>
      </c>
      <c r="K130" s="134" t="s">
        <v>191</v>
      </c>
      <c r="L130" s="29"/>
      <c r="M130" s="138" t="s">
        <v>1</v>
      </c>
      <c r="N130" s="139" t="s">
        <v>37</v>
      </c>
      <c r="O130" s="140">
        <v>0</v>
      </c>
      <c r="P130" s="140">
        <f>O130*H130</f>
        <v>0</v>
      </c>
      <c r="Q130" s="140">
        <v>0</v>
      </c>
      <c r="R130" s="140">
        <f>Q130*H130</f>
        <v>0</v>
      </c>
      <c r="S130" s="140">
        <v>0</v>
      </c>
      <c r="T130" s="141">
        <f>S130*H130</f>
        <v>0</v>
      </c>
      <c r="AR130" s="142" t="s">
        <v>138</v>
      </c>
      <c r="AT130" s="142" t="s">
        <v>136</v>
      </c>
      <c r="AU130" s="142" t="s">
        <v>81</v>
      </c>
      <c r="AY130" s="17" t="s">
        <v>135</v>
      </c>
      <c r="BE130" s="143">
        <f>IF(N130="základní",J130,0)</f>
        <v>0</v>
      </c>
      <c r="BF130" s="143">
        <f>IF(N130="snížená",J130,0)</f>
        <v>0</v>
      </c>
      <c r="BG130" s="143">
        <f>IF(N130="zákl. přenesená",J130,0)</f>
        <v>0</v>
      </c>
      <c r="BH130" s="143">
        <f>IF(N130="sníž. přenesená",J130,0)</f>
        <v>0</v>
      </c>
      <c r="BI130" s="143">
        <f>IF(N130="nulová",J130,0)</f>
        <v>0</v>
      </c>
      <c r="BJ130" s="17" t="s">
        <v>79</v>
      </c>
      <c r="BK130" s="143">
        <f>ROUND(I130*H130,2)</f>
        <v>0</v>
      </c>
      <c r="BL130" s="17" t="s">
        <v>138</v>
      </c>
      <c r="BM130" s="142" t="s">
        <v>614</v>
      </c>
    </row>
    <row r="131" spans="2:65" s="1" customFormat="1" ht="16.5" customHeight="1">
      <c r="B131" s="131"/>
      <c r="C131" s="132" t="s">
        <v>81</v>
      </c>
      <c r="D131" s="132" t="s">
        <v>136</v>
      </c>
      <c r="E131" s="133" t="s">
        <v>615</v>
      </c>
      <c r="F131" s="134" t="s">
        <v>616</v>
      </c>
      <c r="G131" s="135" t="s">
        <v>239</v>
      </c>
      <c r="H131" s="136">
        <v>10</v>
      </c>
      <c r="I131" s="137">
        <v>0</v>
      </c>
      <c r="J131" s="137">
        <f>ROUND(I131*H131,2)</f>
        <v>0</v>
      </c>
      <c r="K131" s="134" t="s">
        <v>191</v>
      </c>
      <c r="L131" s="29"/>
      <c r="M131" s="138" t="s">
        <v>1</v>
      </c>
      <c r="N131" s="139" t="s">
        <v>37</v>
      </c>
      <c r="O131" s="140">
        <v>0</v>
      </c>
      <c r="P131" s="140">
        <f>O131*H131</f>
        <v>0</v>
      </c>
      <c r="Q131" s="140">
        <v>0</v>
      </c>
      <c r="R131" s="140">
        <f>Q131*H131</f>
        <v>0</v>
      </c>
      <c r="S131" s="140">
        <v>0</v>
      </c>
      <c r="T131" s="141">
        <f>S131*H131</f>
        <v>0</v>
      </c>
      <c r="AR131" s="142" t="s">
        <v>138</v>
      </c>
      <c r="AT131" s="142" t="s">
        <v>136</v>
      </c>
      <c r="AU131" s="142" t="s">
        <v>81</v>
      </c>
      <c r="AY131" s="17" t="s">
        <v>135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7" t="s">
        <v>79</v>
      </c>
      <c r="BK131" s="143">
        <f>ROUND(I131*H131,2)</f>
        <v>0</v>
      </c>
      <c r="BL131" s="17" t="s">
        <v>138</v>
      </c>
      <c r="BM131" s="142" t="s">
        <v>617</v>
      </c>
    </row>
    <row r="132" spans="2:65" s="11" customFormat="1" ht="25.9" customHeight="1">
      <c r="B132" s="122"/>
      <c r="D132" s="123" t="s">
        <v>71</v>
      </c>
      <c r="E132" s="124" t="s">
        <v>179</v>
      </c>
      <c r="F132" s="124" t="s">
        <v>180</v>
      </c>
      <c r="J132" s="125">
        <f>BK132</f>
        <v>0</v>
      </c>
      <c r="L132" s="122"/>
      <c r="M132" s="126"/>
      <c r="P132" s="127">
        <f>P133+P143</f>
        <v>98.36999999999999</v>
      </c>
      <c r="R132" s="127">
        <f>R133+R143</f>
        <v>8.8330400000000003E-3</v>
      </c>
      <c r="T132" s="128">
        <f>T133+T143</f>
        <v>0</v>
      </c>
      <c r="AR132" s="123" t="s">
        <v>81</v>
      </c>
      <c r="AT132" s="129" t="s">
        <v>71</v>
      </c>
      <c r="AU132" s="129" t="s">
        <v>72</v>
      </c>
      <c r="AY132" s="123" t="s">
        <v>135</v>
      </c>
      <c r="BK132" s="130">
        <f>BK133+BK143</f>
        <v>0</v>
      </c>
    </row>
    <row r="133" spans="2:65" s="11" customFormat="1" ht="22.9" customHeight="1">
      <c r="B133" s="122"/>
      <c r="D133" s="123" t="s">
        <v>71</v>
      </c>
      <c r="E133" s="168" t="s">
        <v>559</v>
      </c>
      <c r="F133" s="168" t="s">
        <v>560</v>
      </c>
      <c r="J133" s="169">
        <f>BK133</f>
        <v>0</v>
      </c>
      <c r="L133" s="122"/>
      <c r="M133" s="126"/>
      <c r="P133" s="127">
        <f>SUM(P134:P142)</f>
        <v>63.124999999999993</v>
      </c>
      <c r="R133" s="127">
        <f>SUM(R134:R142)</f>
        <v>1.4680399999999999E-3</v>
      </c>
      <c r="T133" s="128">
        <f>SUM(T134:T142)</f>
        <v>0</v>
      </c>
      <c r="AR133" s="123" t="s">
        <v>81</v>
      </c>
      <c r="AT133" s="129" t="s">
        <v>71</v>
      </c>
      <c r="AU133" s="129" t="s">
        <v>79</v>
      </c>
      <c r="AY133" s="123" t="s">
        <v>135</v>
      </c>
      <c r="BK133" s="130">
        <f>SUM(BK134:BK142)</f>
        <v>0</v>
      </c>
    </row>
    <row r="134" spans="2:65" s="1" customFormat="1" ht="49.15" customHeight="1">
      <c r="B134" s="131"/>
      <c r="C134" s="132" t="s">
        <v>142</v>
      </c>
      <c r="D134" s="132" t="s">
        <v>136</v>
      </c>
      <c r="E134" s="133" t="s">
        <v>597</v>
      </c>
      <c r="F134" s="134" t="s">
        <v>598</v>
      </c>
      <c r="G134" s="135" t="s">
        <v>182</v>
      </c>
      <c r="H134" s="136">
        <v>1</v>
      </c>
      <c r="I134" s="137">
        <v>0</v>
      </c>
      <c r="J134" s="137">
        <f t="shared" ref="J134:J142" si="0">ROUND(I134*H134,2)</f>
        <v>0</v>
      </c>
      <c r="K134" s="134" t="s">
        <v>137</v>
      </c>
      <c r="L134" s="29"/>
      <c r="M134" s="138" t="s">
        <v>1</v>
      </c>
      <c r="N134" s="139" t="s">
        <v>37</v>
      </c>
      <c r="O134" s="140">
        <v>23.504999999999999</v>
      </c>
      <c r="P134" s="140">
        <f t="shared" ref="P134:P142" si="1">O134*H134</f>
        <v>23.504999999999999</v>
      </c>
      <c r="Q134" s="140">
        <v>0</v>
      </c>
      <c r="R134" s="140">
        <f t="shared" ref="R134:R142" si="2">Q134*H134</f>
        <v>0</v>
      </c>
      <c r="S134" s="140">
        <v>0</v>
      </c>
      <c r="T134" s="141">
        <f t="shared" ref="T134:T142" si="3">S134*H134</f>
        <v>0</v>
      </c>
      <c r="AR134" s="142" t="s">
        <v>211</v>
      </c>
      <c r="AT134" s="142" t="s">
        <v>136</v>
      </c>
      <c r="AU134" s="142" t="s">
        <v>81</v>
      </c>
      <c r="AY134" s="17" t="s">
        <v>135</v>
      </c>
      <c r="BE134" s="143">
        <f t="shared" ref="BE134:BE142" si="4">IF(N134="základní",J134,0)</f>
        <v>0</v>
      </c>
      <c r="BF134" s="143">
        <f t="shared" ref="BF134:BF142" si="5">IF(N134="snížená",J134,0)</f>
        <v>0</v>
      </c>
      <c r="BG134" s="143">
        <f t="shared" ref="BG134:BG142" si="6">IF(N134="zákl. přenesená",J134,0)</f>
        <v>0</v>
      </c>
      <c r="BH134" s="143">
        <f t="shared" ref="BH134:BH142" si="7">IF(N134="sníž. přenesená",J134,0)</f>
        <v>0</v>
      </c>
      <c r="BI134" s="143">
        <f t="shared" ref="BI134:BI142" si="8">IF(N134="nulová",J134,0)</f>
        <v>0</v>
      </c>
      <c r="BJ134" s="17" t="s">
        <v>79</v>
      </c>
      <c r="BK134" s="143">
        <f t="shared" ref="BK134:BK142" si="9">ROUND(I134*H134,2)</f>
        <v>0</v>
      </c>
      <c r="BL134" s="17" t="s">
        <v>211</v>
      </c>
      <c r="BM134" s="142" t="s">
        <v>618</v>
      </c>
    </row>
    <row r="135" spans="2:65" s="1" customFormat="1" ht="44.25" customHeight="1">
      <c r="B135" s="131"/>
      <c r="C135" s="132" t="s">
        <v>138</v>
      </c>
      <c r="D135" s="132" t="s">
        <v>136</v>
      </c>
      <c r="E135" s="133" t="s">
        <v>619</v>
      </c>
      <c r="F135" s="134" t="s">
        <v>620</v>
      </c>
      <c r="G135" s="135" t="s">
        <v>146</v>
      </c>
      <c r="H135" s="136">
        <v>150</v>
      </c>
      <c r="I135" s="137">
        <v>0</v>
      </c>
      <c r="J135" s="137">
        <f t="shared" si="0"/>
        <v>0</v>
      </c>
      <c r="K135" s="134" t="s">
        <v>137</v>
      </c>
      <c r="L135" s="29"/>
      <c r="M135" s="138" t="s">
        <v>1</v>
      </c>
      <c r="N135" s="139" t="s">
        <v>37</v>
      </c>
      <c r="O135" s="140">
        <v>0.09</v>
      </c>
      <c r="P135" s="140">
        <f t="shared" si="1"/>
        <v>13.5</v>
      </c>
      <c r="Q135" s="140">
        <v>0</v>
      </c>
      <c r="R135" s="140">
        <f t="shared" si="2"/>
        <v>0</v>
      </c>
      <c r="S135" s="140">
        <v>0</v>
      </c>
      <c r="T135" s="141">
        <f t="shared" si="3"/>
        <v>0</v>
      </c>
      <c r="AR135" s="142" t="s">
        <v>183</v>
      </c>
      <c r="AT135" s="142" t="s">
        <v>136</v>
      </c>
      <c r="AU135" s="142" t="s">
        <v>81</v>
      </c>
      <c r="AY135" s="17" t="s">
        <v>135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17" t="s">
        <v>79</v>
      </c>
      <c r="BK135" s="143">
        <f t="shared" si="9"/>
        <v>0</v>
      </c>
      <c r="BL135" s="17" t="s">
        <v>183</v>
      </c>
      <c r="BM135" s="142" t="s">
        <v>621</v>
      </c>
    </row>
    <row r="136" spans="2:65" s="1" customFormat="1" ht="16.5" customHeight="1">
      <c r="B136" s="131"/>
      <c r="C136" s="170" t="s">
        <v>153</v>
      </c>
      <c r="D136" s="170" t="s">
        <v>151</v>
      </c>
      <c r="E136" s="171" t="s">
        <v>622</v>
      </c>
      <c r="F136" s="172" t="s">
        <v>623</v>
      </c>
      <c r="G136" s="173" t="s">
        <v>146</v>
      </c>
      <c r="H136" s="174">
        <v>150</v>
      </c>
      <c r="I136" s="175">
        <v>0</v>
      </c>
      <c r="J136" s="175">
        <f t="shared" si="0"/>
        <v>0</v>
      </c>
      <c r="K136" s="172" t="s">
        <v>191</v>
      </c>
      <c r="L136" s="176"/>
      <c r="M136" s="177" t="s">
        <v>1</v>
      </c>
      <c r="N136" s="178" t="s">
        <v>37</v>
      </c>
      <c r="O136" s="140">
        <v>0</v>
      </c>
      <c r="P136" s="140">
        <f t="shared" si="1"/>
        <v>0</v>
      </c>
      <c r="Q136" s="140">
        <v>0</v>
      </c>
      <c r="R136" s="140">
        <f t="shared" si="2"/>
        <v>0</v>
      </c>
      <c r="S136" s="140">
        <v>0</v>
      </c>
      <c r="T136" s="141">
        <f t="shared" si="3"/>
        <v>0</v>
      </c>
      <c r="AR136" s="142" t="s">
        <v>189</v>
      </c>
      <c r="AT136" s="142" t="s">
        <v>151</v>
      </c>
      <c r="AU136" s="142" t="s">
        <v>81</v>
      </c>
      <c r="AY136" s="17" t="s">
        <v>135</v>
      </c>
      <c r="BE136" s="143">
        <f t="shared" si="4"/>
        <v>0</v>
      </c>
      <c r="BF136" s="143">
        <f t="shared" si="5"/>
        <v>0</v>
      </c>
      <c r="BG136" s="143">
        <f t="shared" si="6"/>
        <v>0</v>
      </c>
      <c r="BH136" s="143">
        <f t="shared" si="7"/>
        <v>0</v>
      </c>
      <c r="BI136" s="143">
        <f t="shared" si="8"/>
        <v>0</v>
      </c>
      <c r="BJ136" s="17" t="s">
        <v>79</v>
      </c>
      <c r="BK136" s="143">
        <f t="shared" si="9"/>
        <v>0</v>
      </c>
      <c r="BL136" s="17" t="s">
        <v>183</v>
      </c>
      <c r="BM136" s="142" t="s">
        <v>624</v>
      </c>
    </row>
    <row r="137" spans="2:65" s="1" customFormat="1" ht="44.25" customHeight="1">
      <c r="B137" s="131"/>
      <c r="C137" s="132" t="s">
        <v>156</v>
      </c>
      <c r="D137" s="132" t="s">
        <v>136</v>
      </c>
      <c r="E137" s="133" t="s">
        <v>625</v>
      </c>
      <c r="F137" s="134" t="s">
        <v>626</v>
      </c>
      <c r="G137" s="135" t="s">
        <v>146</v>
      </c>
      <c r="H137" s="136">
        <v>250</v>
      </c>
      <c r="I137" s="137">
        <v>0</v>
      </c>
      <c r="J137" s="137">
        <f t="shared" si="0"/>
        <v>0</v>
      </c>
      <c r="K137" s="134" t="s">
        <v>137</v>
      </c>
      <c r="L137" s="29"/>
      <c r="M137" s="138" t="s">
        <v>1</v>
      </c>
      <c r="N137" s="139" t="s">
        <v>37</v>
      </c>
      <c r="O137" s="140">
        <v>0.09</v>
      </c>
      <c r="P137" s="140">
        <f t="shared" si="1"/>
        <v>22.5</v>
      </c>
      <c r="Q137" s="140">
        <v>0</v>
      </c>
      <c r="R137" s="140">
        <f t="shared" si="2"/>
        <v>0</v>
      </c>
      <c r="S137" s="140">
        <v>0</v>
      </c>
      <c r="T137" s="141">
        <f t="shared" si="3"/>
        <v>0</v>
      </c>
      <c r="AR137" s="142" t="s">
        <v>183</v>
      </c>
      <c r="AT137" s="142" t="s">
        <v>136</v>
      </c>
      <c r="AU137" s="142" t="s">
        <v>81</v>
      </c>
      <c r="AY137" s="17" t="s">
        <v>135</v>
      </c>
      <c r="BE137" s="143">
        <f t="shared" si="4"/>
        <v>0</v>
      </c>
      <c r="BF137" s="143">
        <f t="shared" si="5"/>
        <v>0</v>
      </c>
      <c r="BG137" s="143">
        <f t="shared" si="6"/>
        <v>0</v>
      </c>
      <c r="BH137" s="143">
        <f t="shared" si="7"/>
        <v>0</v>
      </c>
      <c r="BI137" s="143">
        <f t="shared" si="8"/>
        <v>0</v>
      </c>
      <c r="BJ137" s="17" t="s">
        <v>79</v>
      </c>
      <c r="BK137" s="143">
        <f t="shared" si="9"/>
        <v>0</v>
      </c>
      <c r="BL137" s="17" t="s">
        <v>183</v>
      </c>
      <c r="BM137" s="142" t="s">
        <v>627</v>
      </c>
    </row>
    <row r="138" spans="2:65" s="1" customFormat="1" ht="16.5" customHeight="1">
      <c r="B138" s="131"/>
      <c r="C138" s="170" t="s">
        <v>159</v>
      </c>
      <c r="D138" s="170" t="s">
        <v>151</v>
      </c>
      <c r="E138" s="171" t="s">
        <v>628</v>
      </c>
      <c r="F138" s="172" t="s">
        <v>629</v>
      </c>
      <c r="G138" s="173" t="s">
        <v>146</v>
      </c>
      <c r="H138" s="174">
        <v>250</v>
      </c>
      <c r="I138" s="175">
        <v>0</v>
      </c>
      <c r="J138" s="175">
        <f t="shared" si="0"/>
        <v>0</v>
      </c>
      <c r="K138" s="172" t="s">
        <v>191</v>
      </c>
      <c r="L138" s="176"/>
      <c r="M138" s="177" t="s">
        <v>1</v>
      </c>
      <c r="N138" s="178" t="s">
        <v>37</v>
      </c>
      <c r="O138" s="140">
        <v>0</v>
      </c>
      <c r="P138" s="140">
        <f t="shared" si="1"/>
        <v>0</v>
      </c>
      <c r="Q138" s="140">
        <v>0</v>
      </c>
      <c r="R138" s="140">
        <f t="shared" si="2"/>
        <v>0</v>
      </c>
      <c r="S138" s="140">
        <v>0</v>
      </c>
      <c r="T138" s="141">
        <f t="shared" si="3"/>
        <v>0</v>
      </c>
      <c r="AR138" s="142" t="s">
        <v>189</v>
      </c>
      <c r="AT138" s="142" t="s">
        <v>151</v>
      </c>
      <c r="AU138" s="142" t="s">
        <v>81</v>
      </c>
      <c r="AY138" s="17" t="s">
        <v>135</v>
      </c>
      <c r="BE138" s="143">
        <f t="shared" si="4"/>
        <v>0</v>
      </c>
      <c r="BF138" s="143">
        <f t="shared" si="5"/>
        <v>0</v>
      </c>
      <c r="BG138" s="143">
        <f t="shared" si="6"/>
        <v>0</v>
      </c>
      <c r="BH138" s="143">
        <f t="shared" si="7"/>
        <v>0</v>
      </c>
      <c r="BI138" s="143">
        <f t="shared" si="8"/>
        <v>0</v>
      </c>
      <c r="BJ138" s="17" t="s">
        <v>79</v>
      </c>
      <c r="BK138" s="143">
        <f t="shared" si="9"/>
        <v>0</v>
      </c>
      <c r="BL138" s="17" t="s">
        <v>183</v>
      </c>
      <c r="BM138" s="142" t="s">
        <v>630</v>
      </c>
    </row>
    <row r="139" spans="2:65" s="1" customFormat="1" ht="44.25" customHeight="1">
      <c r="B139" s="131"/>
      <c r="C139" s="132" t="s">
        <v>152</v>
      </c>
      <c r="D139" s="132" t="s">
        <v>136</v>
      </c>
      <c r="E139" s="133" t="s">
        <v>592</v>
      </c>
      <c r="F139" s="134" t="s">
        <v>593</v>
      </c>
      <c r="G139" s="135" t="s">
        <v>182</v>
      </c>
      <c r="H139" s="136">
        <v>10</v>
      </c>
      <c r="I139" s="137">
        <v>0</v>
      </c>
      <c r="J139" s="137">
        <f t="shared" si="0"/>
        <v>0</v>
      </c>
      <c r="K139" s="134" t="s">
        <v>137</v>
      </c>
      <c r="L139" s="29"/>
      <c r="M139" s="138" t="s">
        <v>1</v>
      </c>
      <c r="N139" s="139" t="s">
        <v>37</v>
      </c>
      <c r="O139" s="140">
        <v>0.25</v>
      </c>
      <c r="P139" s="140">
        <f t="shared" si="1"/>
        <v>2.5</v>
      </c>
      <c r="Q139" s="140">
        <v>1.0486E-4</v>
      </c>
      <c r="R139" s="140">
        <f t="shared" si="2"/>
        <v>1.0486E-3</v>
      </c>
      <c r="S139" s="140">
        <v>0</v>
      </c>
      <c r="T139" s="141">
        <f t="shared" si="3"/>
        <v>0</v>
      </c>
      <c r="AR139" s="142" t="s">
        <v>183</v>
      </c>
      <c r="AT139" s="142" t="s">
        <v>136</v>
      </c>
      <c r="AU139" s="142" t="s">
        <v>81</v>
      </c>
      <c r="AY139" s="17" t="s">
        <v>135</v>
      </c>
      <c r="BE139" s="143">
        <f t="shared" si="4"/>
        <v>0</v>
      </c>
      <c r="BF139" s="143">
        <f t="shared" si="5"/>
        <v>0</v>
      </c>
      <c r="BG139" s="143">
        <f t="shared" si="6"/>
        <v>0</v>
      </c>
      <c r="BH139" s="143">
        <f t="shared" si="7"/>
        <v>0</v>
      </c>
      <c r="BI139" s="143">
        <f t="shared" si="8"/>
        <v>0</v>
      </c>
      <c r="BJ139" s="17" t="s">
        <v>79</v>
      </c>
      <c r="BK139" s="143">
        <f t="shared" si="9"/>
        <v>0</v>
      </c>
      <c r="BL139" s="17" t="s">
        <v>183</v>
      </c>
      <c r="BM139" s="142" t="s">
        <v>631</v>
      </c>
    </row>
    <row r="140" spans="2:65" s="1" customFormat="1" ht="44.25" customHeight="1">
      <c r="B140" s="131"/>
      <c r="C140" s="132" t="s">
        <v>147</v>
      </c>
      <c r="D140" s="132" t="s">
        <v>136</v>
      </c>
      <c r="E140" s="133" t="s">
        <v>632</v>
      </c>
      <c r="F140" s="134" t="s">
        <v>633</v>
      </c>
      <c r="G140" s="135" t="s">
        <v>182</v>
      </c>
      <c r="H140" s="136">
        <v>4</v>
      </c>
      <c r="I140" s="137">
        <v>0</v>
      </c>
      <c r="J140" s="137">
        <f t="shared" si="0"/>
        <v>0</v>
      </c>
      <c r="K140" s="134" t="s">
        <v>137</v>
      </c>
      <c r="L140" s="29"/>
      <c r="M140" s="138" t="s">
        <v>1</v>
      </c>
      <c r="N140" s="139" t="s">
        <v>37</v>
      </c>
      <c r="O140" s="140">
        <v>0.28000000000000003</v>
      </c>
      <c r="P140" s="140">
        <f t="shared" si="1"/>
        <v>1.1200000000000001</v>
      </c>
      <c r="Q140" s="140">
        <v>1.0486E-4</v>
      </c>
      <c r="R140" s="140">
        <f t="shared" si="2"/>
        <v>4.1943999999999998E-4</v>
      </c>
      <c r="S140" s="140">
        <v>0</v>
      </c>
      <c r="T140" s="141">
        <f t="shared" si="3"/>
        <v>0</v>
      </c>
      <c r="AR140" s="142" t="s">
        <v>183</v>
      </c>
      <c r="AT140" s="142" t="s">
        <v>136</v>
      </c>
      <c r="AU140" s="142" t="s">
        <v>81</v>
      </c>
      <c r="AY140" s="17" t="s">
        <v>135</v>
      </c>
      <c r="BE140" s="143">
        <f t="shared" si="4"/>
        <v>0</v>
      </c>
      <c r="BF140" s="143">
        <f t="shared" si="5"/>
        <v>0</v>
      </c>
      <c r="BG140" s="143">
        <f t="shared" si="6"/>
        <v>0</v>
      </c>
      <c r="BH140" s="143">
        <f t="shared" si="7"/>
        <v>0</v>
      </c>
      <c r="BI140" s="143">
        <f t="shared" si="8"/>
        <v>0</v>
      </c>
      <c r="BJ140" s="17" t="s">
        <v>79</v>
      </c>
      <c r="BK140" s="143">
        <f t="shared" si="9"/>
        <v>0</v>
      </c>
      <c r="BL140" s="17" t="s">
        <v>183</v>
      </c>
      <c r="BM140" s="142" t="s">
        <v>634</v>
      </c>
    </row>
    <row r="141" spans="2:65" s="1" customFormat="1" ht="16.5" customHeight="1">
      <c r="B141" s="131"/>
      <c r="C141" s="132" t="s">
        <v>166</v>
      </c>
      <c r="D141" s="132" t="s">
        <v>136</v>
      </c>
      <c r="E141" s="133" t="s">
        <v>586</v>
      </c>
      <c r="F141" s="134" t="s">
        <v>635</v>
      </c>
      <c r="G141" s="135" t="s">
        <v>239</v>
      </c>
      <c r="H141" s="136">
        <v>350</v>
      </c>
      <c r="I141" s="137">
        <v>0</v>
      </c>
      <c r="J141" s="137">
        <f t="shared" si="0"/>
        <v>0</v>
      </c>
      <c r="K141" s="134" t="s">
        <v>191</v>
      </c>
      <c r="L141" s="29"/>
      <c r="M141" s="138" t="s">
        <v>1</v>
      </c>
      <c r="N141" s="139" t="s">
        <v>37</v>
      </c>
      <c r="O141" s="140">
        <v>0</v>
      </c>
      <c r="P141" s="140">
        <f t="shared" si="1"/>
        <v>0</v>
      </c>
      <c r="Q141" s="140">
        <v>0</v>
      </c>
      <c r="R141" s="140">
        <f t="shared" si="2"/>
        <v>0</v>
      </c>
      <c r="S141" s="140">
        <v>0</v>
      </c>
      <c r="T141" s="141">
        <f t="shared" si="3"/>
        <v>0</v>
      </c>
      <c r="AR141" s="142" t="s">
        <v>183</v>
      </c>
      <c r="AT141" s="142" t="s">
        <v>136</v>
      </c>
      <c r="AU141" s="142" t="s">
        <v>81</v>
      </c>
      <c r="AY141" s="17" t="s">
        <v>135</v>
      </c>
      <c r="BE141" s="143">
        <f t="shared" si="4"/>
        <v>0</v>
      </c>
      <c r="BF141" s="143">
        <f t="shared" si="5"/>
        <v>0</v>
      </c>
      <c r="BG141" s="143">
        <f t="shared" si="6"/>
        <v>0</v>
      </c>
      <c r="BH141" s="143">
        <f t="shared" si="7"/>
        <v>0</v>
      </c>
      <c r="BI141" s="143">
        <f t="shared" si="8"/>
        <v>0</v>
      </c>
      <c r="BJ141" s="17" t="s">
        <v>79</v>
      </c>
      <c r="BK141" s="143">
        <f t="shared" si="9"/>
        <v>0</v>
      </c>
      <c r="BL141" s="17" t="s">
        <v>183</v>
      </c>
      <c r="BM141" s="142" t="s">
        <v>636</v>
      </c>
    </row>
    <row r="142" spans="2:65" s="1" customFormat="1" ht="24.2" customHeight="1">
      <c r="B142" s="131"/>
      <c r="C142" s="170" t="s">
        <v>169</v>
      </c>
      <c r="D142" s="170" t="s">
        <v>151</v>
      </c>
      <c r="E142" s="171" t="s">
        <v>589</v>
      </c>
      <c r="F142" s="172" t="s">
        <v>637</v>
      </c>
      <c r="G142" s="173" t="s">
        <v>182</v>
      </c>
      <c r="H142" s="174">
        <v>350</v>
      </c>
      <c r="I142" s="175">
        <v>0</v>
      </c>
      <c r="J142" s="175">
        <f t="shared" si="0"/>
        <v>0</v>
      </c>
      <c r="K142" s="172" t="s">
        <v>191</v>
      </c>
      <c r="L142" s="176"/>
      <c r="M142" s="177" t="s">
        <v>1</v>
      </c>
      <c r="N142" s="178" t="s">
        <v>37</v>
      </c>
      <c r="O142" s="140">
        <v>0</v>
      </c>
      <c r="P142" s="140">
        <f t="shared" si="1"/>
        <v>0</v>
      </c>
      <c r="Q142" s="140">
        <v>0</v>
      </c>
      <c r="R142" s="140">
        <f t="shared" si="2"/>
        <v>0</v>
      </c>
      <c r="S142" s="140">
        <v>0</v>
      </c>
      <c r="T142" s="141">
        <f t="shared" si="3"/>
        <v>0</v>
      </c>
      <c r="AR142" s="142" t="s">
        <v>189</v>
      </c>
      <c r="AT142" s="142" t="s">
        <v>151</v>
      </c>
      <c r="AU142" s="142" t="s">
        <v>81</v>
      </c>
      <c r="AY142" s="17" t="s">
        <v>135</v>
      </c>
      <c r="BE142" s="143">
        <f t="shared" si="4"/>
        <v>0</v>
      </c>
      <c r="BF142" s="143">
        <f t="shared" si="5"/>
        <v>0</v>
      </c>
      <c r="BG142" s="143">
        <f t="shared" si="6"/>
        <v>0</v>
      </c>
      <c r="BH142" s="143">
        <f t="shared" si="7"/>
        <v>0</v>
      </c>
      <c r="BI142" s="143">
        <f t="shared" si="8"/>
        <v>0</v>
      </c>
      <c r="BJ142" s="17" t="s">
        <v>79</v>
      </c>
      <c r="BK142" s="143">
        <f t="shared" si="9"/>
        <v>0</v>
      </c>
      <c r="BL142" s="17" t="s">
        <v>183</v>
      </c>
      <c r="BM142" s="142" t="s">
        <v>638</v>
      </c>
    </row>
    <row r="143" spans="2:65" s="11" customFormat="1" ht="22.9" customHeight="1">
      <c r="B143" s="122"/>
      <c r="D143" s="123" t="s">
        <v>71</v>
      </c>
      <c r="E143" s="168" t="s">
        <v>639</v>
      </c>
      <c r="F143" s="168" t="s">
        <v>640</v>
      </c>
      <c r="J143" s="169">
        <f>BK143</f>
        <v>0</v>
      </c>
      <c r="L143" s="122"/>
      <c r="M143" s="126"/>
      <c r="P143" s="127">
        <f>SUM(P144:P158)</f>
        <v>35.244999999999997</v>
      </c>
      <c r="R143" s="127">
        <f>SUM(R144:R158)</f>
        <v>7.365E-3</v>
      </c>
      <c r="T143" s="128">
        <f>SUM(T144:T158)</f>
        <v>0</v>
      </c>
      <c r="AR143" s="123" t="s">
        <v>81</v>
      </c>
      <c r="AT143" s="129" t="s">
        <v>71</v>
      </c>
      <c r="AU143" s="129" t="s">
        <v>79</v>
      </c>
      <c r="AY143" s="123" t="s">
        <v>135</v>
      </c>
      <c r="BK143" s="130">
        <f>SUM(BK144:BK158)</f>
        <v>0</v>
      </c>
    </row>
    <row r="144" spans="2:65" s="1" customFormat="1" ht="24.2" customHeight="1">
      <c r="B144" s="131"/>
      <c r="C144" s="132" t="s">
        <v>8</v>
      </c>
      <c r="D144" s="132" t="s">
        <v>136</v>
      </c>
      <c r="E144" s="133" t="s">
        <v>641</v>
      </c>
      <c r="F144" s="134" t="s">
        <v>642</v>
      </c>
      <c r="G144" s="135" t="s">
        <v>182</v>
      </c>
      <c r="H144" s="136">
        <v>10</v>
      </c>
      <c r="I144" s="137">
        <v>0</v>
      </c>
      <c r="J144" s="137">
        <f t="shared" ref="J144:J158" si="10">ROUND(I144*H144,2)</f>
        <v>0</v>
      </c>
      <c r="K144" s="134" t="s">
        <v>191</v>
      </c>
      <c r="L144" s="29"/>
      <c r="M144" s="138" t="s">
        <v>1</v>
      </c>
      <c r="N144" s="139" t="s">
        <v>37</v>
      </c>
      <c r="O144" s="140">
        <v>0</v>
      </c>
      <c r="P144" s="140">
        <f t="shared" ref="P144:P158" si="11">O144*H144</f>
        <v>0</v>
      </c>
      <c r="Q144" s="140">
        <v>0</v>
      </c>
      <c r="R144" s="140">
        <f t="shared" ref="R144:R158" si="12">Q144*H144</f>
        <v>0</v>
      </c>
      <c r="S144" s="140">
        <v>0</v>
      </c>
      <c r="T144" s="141">
        <f t="shared" ref="T144:T158" si="13">S144*H144</f>
        <v>0</v>
      </c>
      <c r="AR144" s="142" t="s">
        <v>183</v>
      </c>
      <c r="AT144" s="142" t="s">
        <v>136</v>
      </c>
      <c r="AU144" s="142" t="s">
        <v>81</v>
      </c>
      <c r="AY144" s="17" t="s">
        <v>135</v>
      </c>
      <c r="BE144" s="143">
        <f t="shared" ref="BE144:BE158" si="14">IF(N144="základní",J144,0)</f>
        <v>0</v>
      </c>
      <c r="BF144" s="143">
        <f t="shared" ref="BF144:BF158" si="15">IF(N144="snížená",J144,0)</f>
        <v>0</v>
      </c>
      <c r="BG144" s="143">
        <f t="shared" ref="BG144:BG158" si="16">IF(N144="zákl. přenesená",J144,0)</f>
        <v>0</v>
      </c>
      <c r="BH144" s="143">
        <f t="shared" ref="BH144:BH158" si="17">IF(N144="sníž. přenesená",J144,0)</f>
        <v>0</v>
      </c>
      <c r="BI144" s="143">
        <f t="shared" ref="BI144:BI158" si="18">IF(N144="nulová",J144,0)</f>
        <v>0</v>
      </c>
      <c r="BJ144" s="17" t="s">
        <v>79</v>
      </c>
      <c r="BK144" s="143">
        <f t="shared" ref="BK144:BK158" si="19">ROUND(I144*H144,2)</f>
        <v>0</v>
      </c>
      <c r="BL144" s="17" t="s">
        <v>183</v>
      </c>
      <c r="BM144" s="142" t="s">
        <v>643</v>
      </c>
    </row>
    <row r="145" spans="2:65" s="1" customFormat="1" ht="21.75" customHeight="1">
      <c r="B145" s="131"/>
      <c r="C145" s="170" t="s">
        <v>176</v>
      </c>
      <c r="D145" s="170" t="s">
        <v>151</v>
      </c>
      <c r="E145" s="171" t="s">
        <v>644</v>
      </c>
      <c r="F145" s="172" t="s">
        <v>645</v>
      </c>
      <c r="G145" s="173" t="s">
        <v>182</v>
      </c>
      <c r="H145" s="174">
        <v>10</v>
      </c>
      <c r="I145" s="175">
        <v>0</v>
      </c>
      <c r="J145" s="175">
        <f t="shared" si="10"/>
        <v>0</v>
      </c>
      <c r="K145" s="172" t="s">
        <v>191</v>
      </c>
      <c r="L145" s="176"/>
      <c r="M145" s="177" t="s">
        <v>1</v>
      </c>
      <c r="N145" s="178" t="s">
        <v>37</v>
      </c>
      <c r="O145" s="140">
        <v>0</v>
      </c>
      <c r="P145" s="140">
        <f t="shared" si="11"/>
        <v>0</v>
      </c>
      <c r="Q145" s="140">
        <v>0</v>
      </c>
      <c r="R145" s="140">
        <f t="shared" si="12"/>
        <v>0</v>
      </c>
      <c r="S145" s="140">
        <v>0</v>
      </c>
      <c r="T145" s="141">
        <f t="shared" si="13"/>
        <v>0</v>
      </c>
      <c r="AR145" s="142" t="s">
        <v>189</v>
      </c>
      <c r="AT145" s="142" t="s">
        <v>151</v>
      </c>
      <c r="AU145" s="142" t="s">
        <v>81</v>
      </c>
      <c r="AY145" s="17" t="s">
        <v>135</v>
      </c>
      <c r="BE145" s="143">
        <f t="shared" si="14"/>
        <v>0</v>
      </c>
      <c r="BF145" s="143">
        <f t="shared" si="15"/>
        <v>0</v>
      </c>
      <c r="BG145" s="143">
        <f t="shared" si="16"/>
        <v>0</v>
      </c>
      <c r="BH145" s="143">
        <f t="shared" si="17"/>
        <v>0</v>
      </c>
      <c r="BI145" s="143">
        <f t="shared" si="18"/>
        <v>0</v>
      </c>
      <c r="BJ145" s="17" t="s">
        <v>79</v>
      </c>
      <c r="BK145" s="143">
        <f t="shared" si="19"/>
        <v>0</v>
      </c>
      <c r="BL145" s="17" t="s">
        <v>183</v>
      </c>
      <c r="BM145" s="142" t="s">
        <v>646</v>
      </c>
    </row>
    <row r="146" spans="2:65" s="1" customFormat="1" ht="24.2" customHeight="1">
      <c r="B146" s="131"/>
      <c r="C146" s="132" t="s">
        <v>181</v>
      </c>
      <c r="D146" s="132" t="s">
        <v>136</v>
      </c>
      <c r="E146" s="133" t="s">
        <v>647</v>
      </c>
      <c r="F146" s="134" t="s">
        <v>648</v>
      </c>
      <c r="G146" s="135" t="s">
        <v>146</v>
      </c>
      <c r="H146" s="136">
        <v>75</v>
      </c>
      <c r="I146" s="137">
        <v>0</v>
      </c>
      <c r="J146" s="137">
        <f t="shared" si="10"/>
        <v>0</v>
      </c>
      <c r="K146" s="134" t="s">
        <v>137</v>
      </c>
      <c r="L146" s="29"/>
      <c r="M146" s="138" t="s">
        <v>1</v>
      </c>
      <c r="N146" s="139" t="s">
        <v>37</v>
      </c>
      <c r="O146" s="140">
        <v>0.09</v>
      </c>
      <c r="P146" s="140">
        <f t="shared" si="11"/>
        <v>6.75</v>
      </c>
      <c r="Q146" s="140">
        <v>0</v>
      </c>
      <c r="R146" s="140">
        <f t="shared" si="12"/>
        <v>0</v>
      </c>
      <c r="S146" s="140">
        <v>0</v>
      </c>
      <c r="T146" s="141">
        <f t="shared" si="13"/>
        <v>0</v>
      </c>
      <c r="AR146" s="142" t="s">
        <v>183</v>
      </c>
      <c r="AT146" s="142" t="s">
        <v>136</v>
      </c>
      <c r="AU146" s="142" t="s">
        <v>81</v>
      </c>
      <c r="AY146" s="17" t="s">
        <v>135</v>
      </c>
      <c r="BE146" s="143">
        <f t="shared" si="14"/>
        <v>0</v>
      </c>
      <c r="BF146" s="143">
        <f t="shared" si="15"/>
        <v>0</v>
      </c>
      <c r="BG146" s="143">
        <f t="shared" si="16"/>
        <v>0</v>
      </c>
      <c r="BH146" s="143">
        <f t="shared" si="17"/>
        <v>0</v>
      </c>
      <c r="BI146" s="143">
        <f t="shared" si="18"/>
        <v>0</v>
      </c>
      <c r="BJ146" s="17" t="s">
        <v>79</v>
      </c>
      <c r="BK146" s="143">
        <f t="shared" si="19"/>
        <v>0</v>
      </c>
      <c r="BL146" s="17" t="s">
        <v>183</v>
      </c>
      <c r="BM146" s="142" t="s">
        <v>649</v>
      </c>
    </row>
    <row r="147" spans="2:65" s="1" customFormat="1" ht="24.2" customHeight="1">
      <c r="B147" s="131"/>
      <c r="C147" s="170" t="s">
        <v>184</v>
      </c>
      <c r="D147" s="170" t="s">
        <v>151</v>
      </c>
      <c r="E147" s="171" t="s">
        <v>650</v>
      </c>
      <c r="F147" s="172" t="s">
        <v>651</v>
      </c>
      <c r="G147" s="173" t="s">
        <v>146</v>
      </c>
      <c r="H147" s="174">
        <v>78.75</v>
      </c>
      <c r="I147" s="175">
        <v>0</v>
      </c>
      <c r="J147" s="175">
        <f t="shared" si="10"/>
        <v>0</v>
      </c>
      <c r="K147" s="172" t="s">
        <v>137</v>
      </c>
      <c r="L147" s="176"/>
      <c r="M147" s="177" t="s">
        <v>1</v>
      </c>
      <c r="N147" s="178" t="s">
        <v>37</v>
      </c>
      <c r="O147" s="140">
        <v>0</v>
      </c>
      <c r="P147" s="140">
        <f t="shared" si="11"/>
        <v>0</v>
      </c>
      <c r="Q147" s="140">
        <v>6.0000000000000002E-5</v>
      </c>
      <c r="R147" s="140">
        <f t="shared" si="12"/>
        <v>4.725E-3</v>
      </c>
      <c r="S147" s="140">
        <v>0</v>
      </c>
      <c r="T147" s="141">
        <f t="shared" si="13"/>
        <v>0</v>
      </c>
      <c r="AR147" s="142" t="s">
        <v>189</v>
      </c>
      <c r="AT147" s="142" t="s">
        <v>151</v>
      </c>
      <c r="AU147" s="142" t="s">
        <v>81</v>
      </c>
      <c r="AY147" s="17" t="s">
        <v>135</v>
      </c>
      <c r="BE147" s="143">
        <f t="shared" si="14"/>
        <v>0</v>
      </c>
      <c r="BF147" s="143">
        <f t="shared" si="15"/>
        <v>0</v>
      </c>
      <c r="BG147" s="143">
        <f t="shared" si="16"/>
        <v>0</v>
      </c>
      <c r="BH147" s="143">
        <f t="shared" si="17"/>
        <v>0</v>
      </c>
      <c r="BI147" s="143">
        <f t="shared" si="18"/>
        <v>0</v>
      </c>
      <c r="BJ147" s="17" t="s">
        <v>79</v>
      </c>
      <c r="BK147" s="143">
        <f t="shared" si="19"/>
        <v>0</v>
      </c>
      <c r="BL147" s="17" t="s">
        <v>183</v>
      </c>
      <c r="BM147" s="142" t="s">
        <v>652</v>
      </c>
    </row>
    <row r="148" spans="2:65" s="1" customFormat="1" ht="16.5" customHeight="1">
      <c r="B148" s="131"/>
      <c r="C148" s="132" t="s">
        <v>183</v>
      </c>
      <c r="D148" s="132" t="s">
        <v>136</v>
      </c>
      <c r="E148" s="133" t="s">
        <v>653</v>
      </c>
      <c r="F148" s="134" t="s">
        <v>654</v>
      </c>
      <c r="G148" s="135" t="s">
        <v>182</v>
      </c>
      <c r="H148" s="136">
        <v>20</v>
      </c>
      <c r="I148" s="137">
        <v>0</v>
      </c>
      <c r="J148" s="137">
        <f t="shared" si="10"/>
        <v>0</v>
      </c>
      <c r="K148" s="134" t="s">
        <v>137</v>
      </c>
      <c r="L148" s="29"/>
      <c r="M148" s="138" t="s">
        <v>1</v>
      </c>
      <c r="N148" s="139" t="s">
        <v>37</v>
      </c>
      <c r="O148" s="140">
        <v>0.93</v>
      </c>
      <c r="P148" s="140">
        <f t="shared" si="11"/>
        <v>18.600000000000001</v>
      </c>
      <c r="Q148" s="140">
        <v>0</v>
      </c>
      <c r="R148" s="140">
        <f t="shared" si="12"/>
        <v>0</v>
      </c>
      <c r="S148" s="140">
        <v>0</v>
      </c>
      <c r="T148" s="141">
        <f t="shared" si="13"/>
        <v>0</v>
      </c>
      <c r="AR148" s="142" t="s">
        <v>183</v>
      </c>
      <c r="AT148" s="142" t="s">
        <v>136</v>
      </c>
      <c r="AU148" s="142" t="s">
        <v>81</v>
      </c>
      <c r="AY148" s="17" t="s">
        <v>135</v>
      </c>
      <c r="BE148" s="143">
        <f t="shared" si="14"/>
        <v>0</v>
      </c>
      <c r="BF148" s="143">
        <f t="shared" si="15"/>
        <v>0</v>
      </c>
      <c r="BG148" s="143">
        <f t="shared" si="16"/>
        <v>0</v>
      </c>
      <c r="BH148" s="143">
        <f t="shared" si="17"/>
        <v>0</v>
      </c>
      <c r="BI148" s="143">
        <f t="shared" si="18"/>
        <v>0</v>
      </c>
      <c r="BJ148" s="17" t="s">
        <v>79</v>
      </c>
      <c r="BK148" s="143">
        <f t="shared" si="19"/>
        <v>0</v>
      </c>
      <c r="BL148" s="17" t="s">
        <v>183</v>
      </c>
      <c r="BM148" s="142" t="s">
        <v>655</v>
      </c>
    </row>
    <row r="149" spans="2:65" s="1" customFormat="1" ht="16.5" customHeight="1">
      <c r="B149" s="131"/>
      <c r="C149" s="170" t="s">
        <v>185</v>
      </c>
      <c r="D149" s="170" t="s">
        <v>151</v>
      </c>
      <c r="E149" s="171" t="s">
        <v>656</v>
      </c>
      <c r="F149" s="172" t="s">
        <v>657</v>
      </c>
      <c r="G149" s="173" t="s">
        <v>182</v>
      </c>
      <c r="H149" s="174">
        <v>20</v>
      </c>
      <c r="I149" s="175">
        <v>0</v>
      </c>
      <c r="J149" s="175">
        <f t="shared" si="10"/>
        <v>0</v>
      </c>
      <c r="K149" s="172" t="s">
        <v>191</v>
      </c>
      <c r="L149" s="176"/>
      <c r="M149" s="177" t="s">
        <v>1</v>
      </c>
      <c r="N149" s="178" t="s">
        <v>37</v>
      </c>
      <c r="O149" s="140">
        <v>0</v>
      </c>
      <c r="P149" s="140">
        <f t="shared" si="11"/>
        <v>0</v>
      </c>
      <c r="Q149" s="140">
        <v>0</v>
      </c>
      <c r="R149" s="140">
        <f t="shared" si="12"/>
        <v>0</v>
      </c>
      <c r="S149" s="140">
        <v>0</v>
      </c>
      <c r="T149" s="141">
        <f t="shared" si="13"/>
        <v>0</v>
      </c>
      <c r="AR149" s="142" t="s">
        <v>189</v>
      </c>
      <c r="AT149" s="142" t="s">
        <v>151</v>
      </c>
      <c r="AU149" s="142" t="s">
        <v>81</v>
      </c>
      <c r="AY149" s="17" t="s">
        <v>135</v>
      </c>
      <c r="BE149" s="143">
        <f t="shared" si="14"/>
        <v>0</v>
      </c>
      <c r="BF149" s="143">
        <f t="shared" si="15"/>
        <v>0</v>
      </c>
      <c r="BG149" s="143">
        <f t="shared" si="16"/>
        <v>0</v>
      </c>
      <c r="BH149" s="143">
        <f t="shared" si="17"/>
        <v>0</v>
      </c>
      <c r="BI149" s="143">
        <f t="shared" si="18"/>
        <v>0</v>
      </c>
      <c r="BJ149" s="17" t="s">
        <v>79</v>
      </c>
      <c r="BK149" s="143">
        <f t="shared" si="19"/>
        <v>0</v>
      </c>
      <c r="BL149" s="17" t="s">
        <v>183</v>
      </c>
      <c r="BM149" s="142" t="s">
        <v>658</v>
      </c>
    </row>
    <row r="150" spans="2:65" s="1" customFormat="1" ht="24.2" customHeight="1">
      <c r="B150" s="131"/>
      <c r="C150" s="132" t="s">
        <v>186</v>
      </c>
      <c r="D150" s="132" t="s">
        <v>136</v>
      </c>
      <c r="E150" s="133" t="s">
        <v>659</v>
      </c>
      <c r="F150" s="134" t="s">
        <v>660</v>
      </c>
      <c r="G150" s="135" t="s">
        <v>182</v>
      </c>
      <c r="H150" s="136">
        <v>1</v>
      </c>
      <c r="I150" s="137">
        <v>0</v>
      </c>
      <c r="J150" s="137">
        <f t="shared" si="10"/>
        <v>0</v>
      </c>
      <c r="K150" s="134" t="s">
        <v>191</v>
      </c>
      <c r="L150" s="29"/>
      <c r="M150" s="138" t="s">
        <v>1</v>
      </c>
      <c r="N150" s="139" t="s">
        <v>37</v>
      </c>
      <c r="O150" s="140">
        <v>2.4</v>
      </c>
      <c r="P150" s="140">
        <f t="shared" si="11"/>
        <v>2.4</v>
      </c>
      <c r="Q150" s="140">
        <v>0</v>
      </c>
      <c r="R150" s="140">
        <f t="shared" si="12"/>
        <v>0</v>
      </c>
      <c r="S150" s="140">
        <v>0</v>
      </c>
      <c r="T150" s="141">
        <f t="shared" si="13"/>
        <v>0</v>
      </c>
      <c r="AR150" s="142" t="s">
        <v>183</v>
      </c>
      <c r="AT150" s="142" t="s">
        <v>136</v>
      </c>
      <c r="AU150" s="142" t="s">
        <v>81</v>
      </c>
      <c r="AY150" s="17" t="s">
        <v>135</v>
      </c>
      <c r="BE150" s="143">
        <f t="shared" si="14"/>
        <v>0</v>
      </c>
      <c r="BF150" s="143">
        <f t="shared" si="15"/>
        <v>0</v>
      </c>
      <c r="BG150" s="143">
        <f t="shared" si="16"/>
        <v>0</v>
      </c>
      <c r="BH150" s="143">
        <f t="shared" si="17"/>
        <v>0</v>
      </c>
      <c r="BI150" s="143">
        <f t="shared" si="18"/>
        <v>0</v>
      </c>
      <c r="BJ150" s="17" t="s">
        <v>79</v>
      </c>
      <c r="BK150" s="143">
        <f t="shared" si="19"/>
        <v>0</v>
      </c>
      <c r="BL150" s="17" t="s">
        <v>183</v>
      </c>
      <c r="BM150" s="142" t="s">
        <v>661</v>
      </c>
    </row>
    <row r="151" spans="2:65" s="1" customFormat="1" ht="16.5" customHeight="1">
      <c r="B151" s="131"/>
      <c r="C151" s="132" t="s">
        <v>187</v>
      </c>
      <c r="D151" s="132" t="s">
        <v>136</v>
      </c>
      <c r="E151" s="133" t="s">
        <v>662</v>
      </c>
      <c r="F151" s="134" t="s">
        <v>663</v>
      </c>
      <c r="G151" s="135" t="s">
        <v>182</v>
      </c>
      <c r="H151" s="136">
        <v>1</v>
      </c>
      <c r="I151" s="137">
        <v>0</v>
      </c>
      <c r="J151" s="137">
        <f t="shared" si="10"/>
        <v>0</v>
      </c>
      <c r="K151" s="134" t="s">
        <v>137</v>
      </c>
      <c r="L151" s="29"/>
      <c r="M151" s="138" t="s">
        <v>1</v>
      </c>
      <c r="N151" s="139" t="s">
        <v>37</v>
      </c>
      <c r="O151" s="140">
        <v>0.155</v>
      </c>
      <c r="P151" s="140">
        <f t="shared" si="11"/>
        <v>0.155</v>
      </c>
      <c r="Q151" s="140">
        <v>0</v>
      </c>
      <c r="R151" s="140">
        <f t="shared" si="12"/>
        <v>0</v>
      </c>
      <c r="S151" s="140">
        <v>0</v>
      </c>
      <c r="T151" s="141">
        <f t="shared" si="13"/>
        <v>0</v>
      </c>
      <c r="AR151" s="142" t="s">
        <v>183</v>
      </c>
      <c r="AT151" s="142" t="s">
        <v>136</v>
      </c>
      <c r="AU151" s="142" t="s">
        <v>81</v>
      </c>
      <c r="AY151" s="17" t="s">
        <v>135</v>
      </c>
      <c r="BE151" s="143">
        <f t="shared" si="14"/>
        <v>0</v>
      </c>
      <c r="BF151" s="143">
        <f t="shared" si="15"/>
        <v>0</v>
      </c>
      <c r="BG151" s="143">
        <f t="shared" si="16"/>
        <v>0</v>
      </c>
      <c r="BH151" s="143">
        <f t="shared" si="17"/>
        <v>0</v>
      </c>
      <c r="BI151" s="143">
        <f t="shared" si="18"/>
        <v>0</v>
      </c>
      <c r="BJ151" s="17" t="s">
        <v>79</v>
      </c>
      <c r="BK151" s="143">
        <f t="shared" si="19"/>
        <v>0</v>
      </c>
      <c r="BL151" s="17" t="s">
        <v>183</v>
      </c>
      <c r="BM151" s="142" t="s">
        <v>664</v>
      </c>
    </row>
    <row r="152" spans="2:65" s="1" customFormat="1" ht="24.2" customHeight="1">
      <c r="B152" s="131"/>
      <c r="C152" s="132" t="s">
        <v>188</v>
      </c>
      <c r="D152" s="132" t="s">
        <v>136</v>
      </c>
      <c r="E152" s="133" t="s">
        <v>665</v>
      </c>
      <c r="F152" s="134" t="s">
        <v>666</v>
      </c>
      <c r="G152" s="135" t="s">
        <v>182</v>
      </c>
      <c r="H152" s="136">
        <v>10</v>
      </c>
      <c r="I152" s="137">
        <v>0</v>
      </c>
      <c r="J152" s="137">
        <f t="shared" si="10"/>
        <v>0</v>
      </c>
      <c r="K152" s="134" t="s">
        <v>137</v>
      </c>
      <c r="L152" s="29"/>
      <c r="M152" s="138" t="s">
        <v>1</v>
      </c>
      <c r="N152" s="139" t="s">
        <v>37</v>
      </c>
      <c r="O152" s="140">
        <v>0.51200000000000001</v>
      </c>
      <c r="P152" s="140">
        <f t="shared" si="11"/>
        <v>5.12</v>
      </c>
      <c r="Q152" s="140">
        <v>0</v>
      </c>
      <c r="R152" s="140">
        <f t="shared" si="12"/>
        <v>0</v>
      </c>
      <c r="S152" s="140">
        <v>0</v>
      </c>
      <c r="T152" s="141">
        <f t="shared" si="13"/>
        <v>0</v>
      </c>
      <c r="AR152" s="142" t="s">
        <v>183</v>
      </c>
      <c r="AT152" s="142" t="s">
        <v>136</v>
      </c>
      <c r="AU152" s="142" t="s">
        <v>81</v>
      </c>
      <c r="AY152" s="17" t="s">
        <v>135</v>
      </c>
      <c r="BE152" s="143">
        <f t="shared" si="14"/>
        <v>0</v>
      </c>
      <c r="BF152" s="143">
        <f t="shared" si="15"/>
        <v>0</v>
      </c>
      <c r="BG152" s="143">
        <f t="shared" si="16"/>
        <v>0</v>
      </c>
      <c r="BH152" s="143">
        <f t="shared" si="17"/>
        <v>0</v>
      </c>
      <c r="BI152" s="143">
        <f t="shared" si="18"/>
        <v>0</v>
      </c>
      <c r="BJ152" s="17" t="s">
        <v>79</v>
      </c>
      <c r="BK152" s="143">
        <f t="shared" si="19"/>
        <v>0</v>
      </c>
      <c r="BL152" s="17" t="s">
        <v>183</v>
      </c>
      <c r="BM152" s="142" t="s">
        <v>667</v>
      </c>
    </row>
    <row r="153" spans="2:65" s="1" customFormat="1" ht="24.2" customHeight="1">
      <c r="B153" s="131"/>
      <c r="C153" s="132" t="s">
        <v>7</v>
      </c>
      <c r="D153" s="132" t="s">
        <v>136</v>
      </c>
      <c r="E153" s="133" t="s">
        <v>668</v>
      </c>
      <c r="F153" s="134" t="s">
        <v>669</v>
      </c>
      <c r="G153" s="135" t="s">
        <v>182</v>
      </c>
      <c r="H153" s="136">
        <v>1</v>
      </c>
      <c r="I153" s="137">
        <v>0</v>
      </c>
      <c r="J153" s="137">
        <f t="shared" si="10"/>
        <v>0</v>
      </c>
      <c r="K153" s="134" t="s">
        <v>137</v>
      </c>
      <c r="L153" s="29"/>
      <c r="M153" s="138" t="s">
        <v>1</v>
      </c>
      <c r="N153" s="139" t="s">
        <v>37</v>
      </c>
      <c r="O153" s="140">
        <v>0.87</v>
      </c>
      <c r="P153" s="140">
        <f t="shared" si="11"/>
        <v>0.87</v>
      </c>
      <c r="Q153" s="140">
        <v>0</v>
      </c>
      <c r="R153" s="140">
        <f t="shared" si="12"/>
        <v>0</v>
      </c>
      <c r="S153" s="140">
        <v>0</v>
      </c>
      <c r="T153" s="141">
        <f t="shared" si="13"/>
        <v>0</v>
      </c>
      <c r="AR153" s="142" t="s">
        <v>183</v>
      </c>
      <c r="AT153" s="142" t="s">
        <v>136</v>
      </c>
      <c r="AU153" s="142" t="s">
        <v>81</v>
      </c>
      <c r="AY153" s="17" t="s">
        <v>135</v>
      </c>
      <c r="BE153" s="143">
        <f t="shared" si="14"/>
        <v>0</v>
      </c>
      <c r="BF153" s="143">
        <f t="shared" si="15"/>
        <v>0</v>
      </c>
      <c r="BG153" s="143">
        <f t="shared" si="16"/>
        <v>0</v>
      </c>
      <c r="BH153" s="143">
        <f t="shared" si="17"/>
        <v>0</v>
      </c>
      <c r="BI153" s="143">
        <f t="shared" si="18"/>
        <v>0</v>
      </c>
      <c r="BJ153" s="17" t="s">
        <v>79</v>
      </c>
      <c r="BK153" s="143">
        <f t="shared" si="19"/>
        <v>0</v>
      </c>
      <c r="BL153" s="17" t="s">
        <v>183</v>
      </c>
      <c r="BM153" s="142" t="s">
        <v>670</v>
      </c>
    </row>
    <row r="154" spans="2:65" s="1" customFormat="1" ht="21.75" customHeight="1">
      <c r="B154" s="131"/>
      <c r="C154" s="170" t="s">
        <v>190</v>
      </c>
      <c r="D154" s="170" t="s">
        <v>151</v>
      </c>
      <c r="E154" s="171" t="s">
        <v>671</v>
      </c>
      <c r="F154" s="172" t="s">
        <v>672</v>
      </c>
      <c r="G154" s="173" t="s">
        <v>239</v>
      </c>
      <c r="H154" s="174">
        <v>1</v>
      </c>
      <c r="I154" s="175">
        <v>0</v>
      </c>
      <c r="J154" s="175">
        <f t="shared" si="10"/>
        <v>0</v>
      </c>
      <c r="K154" s="172" t="s">
        <v>191</v>
      </c>
      <c r="L154" s="176"/>
      <c r="M154" s="177" t="s">
        <v>1</v>
      </c>
      <c r="N154" s="178" t="s">
        <v>37</v>
      </c>
      <c r="O154" s="140">
        <v>0</v>
      </c>
      <c r="P154" s="140">
        <f t="shared" si="11"/>
        <v>0</v>
      </c>
      <c r="Q154" s="140">
        <v>2.2000000000000001E-4</v>
      </c>
      <c r="R154" s="140">
        <f t="shared" si="12"/>
        <v>2.2000000000000001E-4</v>
      </c>
      <c r="S154" s="140">
        <v>0</v>
      </c>
      <c r="T154" s="141">
        <f t="shared" si="13"/>
        <v>0</v>
      </c>
      <c r="AR154" s="142" t="s">
        <v>189</v>
      </c>
      <c r="AT154" s="142" t="s">
        <v>151</v>
      </c>
      <c r="AU154" s="142" t="s">
        <v>81</v>
      </c>
      <c r="AY154" s="17" t="s">
        <v>135</v>
      </c>
      <c r="BE154" s="143">
        <f t="shared" si="14"/>
        <v>0</v>
      </c>
      <c r="BF154" s="143">
        <f t="shared" si="15"/>
        <v>0</v>
      </c>
      <c r="BG154" s="143">
        <f t="shared" si="16"/>
        <v>0</v>
      </c>
      <c r="BH154" s="143">
        <f t="shared" si="17"/>
        <v>0</v>
      </c>
      <c r="BI154" s="143">
        <f t="shared" si="18"/>
        <v>0</v>
      </c>
      <c r="BJ154" s="17" t="s">
        <v>79</v>
      </c>
      <c r="BK154" s="143">
        <f t="shared" si="19"/>
        <v>0</v>
      </c>
      <c r="BL154" s="17" t="s">
        <v>183</v>
      </c>
      <c r="BM154" s="142" t="s">
        <v>673</v>
      </c>
    </row>
    <row r="155" spans="2:65" s="1" customFormat="1" ht="24.2" customHeight="1">
      <c r="B155" s="131"/>
      <c r="C155" s="170" t="s">
        <v>192</v>
      </c>
      <c r="D155" s="170" t="s">
        <v>151</v>
      </c>
      <c r="E155" s="171" t="s">
        <v>674</v>
      </c>
      <c r="F155" s="172" t="s">
        <v>675</v>
      </c>
      <c r="G155" s="173" t="s">
        <v>239</v>
      </c>
      <c r="H155" s="174">
        <v>10</v>
      </c>
      <c r="I155" s="175">
        <v>0</v>
      </c>
      <c r="J155" s="175">
        <f t="shared" si="10"/>
        <v>0</v>
      </c>
      <c r="K155" s="172" t="s">
        <v>191</v>
      </c>
      <c r="L155" s="176"/>
      <c r="M155" s="177" t="s">
        <v>1</v>
      </c>
      <c r="N155" s="178" t="s">
        <v>37</v>
      </c>
      <c r="O155" s="140">
        <v>0</v>
      </c>
      <c r="P155" s="140">
        <f t="shared" si="11"/>
        <v>0</v>
      </c>
      <c r="Q155" s="140">
        <v>2.2000000000000001E-4</v>
      </c>
      <c r="R155" s="140">
        <f t="shared" si="12"/>
        <v>2.2000000000000001E-3</v>
      </c>
      <c r="S155" s="140">
        <v>0</v>
      </c>
      <c r="T155" s="141">
        <f t="shared" si="13"/>
        <v>0</v>
      </c>
      <c r="AR155" s="142" t="s">
        <v>189</v>
      </c>
      <c r="AT155" s="142" t="s">
        <v>151</v>
      </c>
      <c r="AU155" s="142" t="s">
        <v>81</v>
      </c>
      <c r="AY155" s="17" t="s">
        <v>135</v>
      </c>
      <c r="BE155" s="143">
        <f t="shared" si="14"/>
        <v>0</v>
      </c>
      <c r="BF155" s="143">
        <f t="shared" si="15"/>
        <v>0</v>
      </c>
      <c r="BG155" s="143">
        <f t="shared" si="16"/>
        <v>0</v>
      </c>
      <c r="BH155" s="143">
        <f t="shared" si="17"/>
        <v>0</v>
      </c>
      <c r="BI155" s="143">
        <f t="shared" si="18"/>
        <v>0</v>
      </c>
      <c r="BJ155" s="17" t="s">
        <v>79</v>
      </c>
      <c r="BK155" s="143">
        <f t="shared" si="19"/>
        <v>0</v>
      </c>
      <c r="BL155" s="17" t="s">
        <v>183</v>
      </c>
      <c r="BM155" s="142" t="s">
        <v>676</v>
      </c>
    </row>
    <row r="156" spans="2:65" s="1" customFormat="1" ht="16.5" customHeight="1">
      <c r="B156" s="131"/>
      <c r="C156" s="170" t="s">
        <v>193</v>
      </c>
      <c r="D156" s="170" t="s">
        <v>151</v>
      </c>
      <c r="E156" s="171" t="s">
        <v>677</v>
      </c>
      <c r="F156" s="172" t="s">
        <v>678</v>
      </c>
      <c r="G156" s="173" t="s">
        <v>239</v>
      </c>
      <c r="H156" s="174">
        <v>1</v>
      </c>
      <c r="I156" s="175">
        <v>0</v>
      </c>
      <c r="J156" s="175">
        <f t="shared" si="10"/>
        <v>0</v>
      </c>
      <c r="K156" s="172" t="s">
        <v>191</v>
      </c>
      <c r="L156" s="176"/>
      <c r="M156" s="177" t="s">
        <v>1</v>
      </c>
      <c r="N156" s="178" t="s">
        <v>37</v>
      </c>
      <c r="O156" s="140">
        <v>0</v>
      </c>
      <c r="P156" s="140">
        <f t="shared" si="11"/>
        <v>0</v>
      </c>
      <c r="Q156" s="140">
        <v>2.2000000000000001E-4</v>
      </c>
      <c r="R156" s="140">
        <f t="shared" si="12"/>
        <v>2.2000000000000001E-4</v>
      </c>
      <c r="S156" s="140">
        <v>0</v>
      </c>
      <c r="T156" s="141">
        <f t="shared" si="13"/>
        <v>0</v>
      </c>
      <c r="AR156" s="142" t="s">
        <v>189</v>
      </c>
      <c r="AT156" s="142" t="s">
        <v>151</v>
      </c>
      <c r="AU156" s="142" t="s">
        <v>81</v>
      </c>
      <c r="AY156" s="17" t="s">
        <v>135</v>
      </c>
      <c r="BE156" s="143">
        <f t="shared" si="14"/>
        <v>0</v>
      </c>
      <c r="BF156" s="143">
        <f t="shared" si="15"/>
        <v>0</v>
      </c>
      <c r="BG156" s="143">
        <f t="shared" si="16"/>
        <v>0</v>
      </c>
      <c r="BH156" s="143">
        <f t="shared" si="17"/>
        <v>0</v>
      </c>
      <c r="BI156" s="143">
        <f t="shared" si="18"/>
        <v>0</v>
      </c>
      <c r="BJ156" s="17" t="s">
        <v>79</v>
      </c>
      <c r="BK156" s="143">
        <f t="shared" si="19"/>
        <v>0</v>
      </c>
      <c r="BL156" s="17" t="s">
        <v>183</v>
      </c>
      <c r="BM156" s="142" t="s">
        <v>679</v>
      </c>
    </row>
    <row r="157" spans="2:65" s="1" customFormat="1" ht="24.2" customHeight="1">
      <c r="B157" s="131"/>
      <c r="C157" s="132" t="s">
        <v>194</v>
      </c>
      <c r="D157" s="132" t="s">
        <v>136</v>
      </c>
      <c r="E157" s="133" t="s">
        <v>680</v>
      </c>
      <c r="F157" s="134" t="s">
        <v>681</v>
      </c>
      <c r="G157" s="135" t="s">
        <v>182</v>
      </c>
      <c r="H157" s="136">
        <v>1</v>
      </c>
      <c r="I157" s="137">
        <v>0</v>
      </c>
      <c r="J157" s="137">
        <f t="shared" si="10"/>
        <v>0</v>
      </c>
      <c r="K157" s="134" t="s">
        <v>137</v>
      </c>
      <c r="L157" s="29"/>
      <c r="M157" s="138" t="s">
        <v>1</v>
      </c>
      <c r="N157" s="139" t="s">
        <v>37</v>
      </c>
      <c r="O157" s="140">
        <v>0.85</v>
      </c>
      <c r="P157" s="140">
        <f t="shared" si="11"/>
        <v>0.85</v>
      </c>
      <c r="Q157" s="140">
        <v>0</v>
      </c>
      <c r="R157" s="140">
        <f t="shared" si="12"/>
        <v>0</v>
      </c>
      <c r="S157" s="140">
        <v>0</v>
      </c>
      <c r="T157" s="141">
        <f t="shared" si="13"/>
        <v>0</v>
      </c>
      <c r="AR157" s="142" t="s">
        <v>183</v>
      </c>
      <c r="AT157" s="142" t="s">
        <v>136</v>
      </c>
      <c r="AU157" s="142" t="s">
        <v>81</v>
      </c>
      <c r="AY157" s="17" t="s">
        <v>135</v>
      </c>
      <c r="BE157" s="143">
        <f t="shared" si="14"/>
        <v>0</v>
      </c>
      <c r="BF157" s="143">
        <f t="shared" si="15"/>
        <v>0</v>
      </c>
      <c r="BG157" s="143">
        <f t="shared" si="16"/>
        <v>0</v>
      </c>
      <c r="BH157" s="143">
        <f t="shared" si="17"/>
        <v>0</v>
      </c>
      <c r="BI157" s="143">
        <f t="shared" si="18"/>
        <v>0</v>
      </c>
      <c r="BJ157" s="17" t="s">
        <v>79</v>
      </c>
      <c r="BK157" s="143">
        <f t="shared" si="19"/>
        <v>0</v>
      </c>
      <c r="BL157" s="17" t="s">
        <v>183</v>
      </c>
      <c r="BM157" s="142" t="s">
        <v>682</v>
      </c>
    </row>
    <row r="158" spans="2:65" s="1" customFormat="1" ht="24.2" customHeight="1">
      <c r="B158" s="131"/>
      <c r="C158" s="132" t="s">
        <v>195</v>
      </c>
      <c r="D158" s="132" t="s">
        <v>136</v>
      </c>
      <c r="E158" s="133" t="s">
        <v>683</v>
      </c>
      <c r="F158" s="134" t="s">
        <v>684</v>
      </c>
      <c r="G158" s="135" t="s">
        <v>182</v>
      </c>
      <c r="H158" s="136">
        <v>10</v>
      </c>
      <c r="I158" s="137">
        <v>0</v>
      </c>
      <c r="J158" s="137">
        <f t="shared" si="10"/>
        <v>0</v>
      </c>
      <c r="K158" s="134" t="s">
        <v>137</v>
      </c>
      <c r="L158" s="29"/>
      <c r="M158" s="138" t="s">
        <v>1</v>
      </c>
      <c r="N158" s="139" t="s">
        <v>37</v>
      </c>
      <c r="O158" s="140">
        <v>0.05</v>
      </c>
      <c r="P158" s="140">
        <f t="shared" si="11"/>
        <v>0.5</v>
      </c>
      <c r="Q158" s="140">
        <v>0</v>
      </c>
      <c r="R158" s="140">
        <f t="shared" si="12"/>
        <v>0</v>
      </c>
      <c r="S158" s="140">
        <v>0</v>
      </c>
      <c r="T158" s="141">
        <f t="shared" si="13"/>
        <v>0</v>
      </c>
      <c r="AR158" s="142" t="s">
        <v>183</v>
      </c>
      <c r="AT158" s="142" t="s">
        <v>136</v>
      </c>
      <c r="AU158" s="142" t="s">
        <v>81</v>
      </c>
      <c r="AY158" s="17" t="s">
        <v>135</v>
      </c>
      <c r="BE158" s="143">
        <f t="shared" si="14"/>
        <v>0</v>
      </c>
      <c r="BF158" s="143">
        <f t="shared" si="15"/>
        <v>0</v>
      </c>
      <c r="BG158" s="143">
        <f t="shared" si="16"/>
        <v>0</v>
      </c>
      <c r="BH158" s="143">
        <f t="shared" si="17"/>
        <v>0</v>
      </c>
      <c r="BI158" s="143">
        <f t="shared" si="18"/>
        <v>0</v>
      </c>
      <c r="BJ158" s="17" t="s">
        <v>79</v>
      </c>
      <c r="BK158" s="143">
        <f t="shared" si="19"/>
        <v>0</v>
      </c>
      <c r="BL158" s="17" t="s">
        <v>183</v>
      </c>
      <c r="BM158" s="142" t="s">
        <v>685</v>
      </c>
    </row>
    <row r="159" spans="2:65" s="11" customFormat="1" ht="25.9" customHeight="1">
      <c r="B159" s="122"/>
      <c r="D159" s="123" t="s">
        <v>71</v>
      </c>
      <c r="E159" s="124" t="s">
        <v>151</v>
      </c>
      <c r="F159" s="124" t="s">
        <v>507</v>
      </c>
      <c r="J159" s="125">
        <f>BK159</f>
        <v>0</v>
      </c>
      <c r="L159" s="122"/>
      <c r="M159" s="126"/>
      <c r="P159" s="127">
        <f>P160</f>
        <v>659.85470599999996</v>
      </c>
      <c r="R159" s="127">
        <f>R160</f>
        <v>1.7708560799999999</v>
      </c>
      <c r="T159" s="128">
        <f>T160</f>
        <v>0</v>
      </c>
      <c r="AR159" s="123" t="s">
        <v>138</v>
      </c>
      <c r="AT159" s="129" t="s">
        <v>71</v>
      </c>
      <c r="AU159" s="129" t="s">
        <v>72</v>
      </c>
      <c r="AY159" s="123" t="s">
        <v>135</v>
      </c>
      <c r="BK159" s="130">
        <f>BK160</f>
        <v>0</v>
      </c>
    </row>
    <row r="160" spans="2:65" s="11" customFormat="1" ht="22.9" customHeight="1">
      <c r="B160" s="122"/>
      <c r="D160" s="123" t="s">
        <v>71</v>
      </c>
      <c r="E160" s="168" t="s">
        <v>600</v>
      </c>
      <c r="F160" s="168" t="s">
        <v>601</v>
      </c>
      <c r="J160" s="169">
        <f>BK160</f>
        <v>0</v>
      </c>
      <c r="L160" s="122"/>
      <c r="M160" s="126"/>
      <c r="P160" s="127">
        <f>P161</f>
        <v>659.85470599999996</v>
      </c>
      <c r="R160" s="127">
        <f>R161</f>
        <v>1.7708560799999999</v>
      </c>
      <c r="T160" s="128">
        <f>T161</f>
        <v>0</v>
      </c>
      <c r="AR160" s="123" t="s">
        <v>138</v>
      </c>
      <c r="AT160" s="129" t="s">
        <v>71</v>
      </c>
      <c r="AU160" s="129" t="s">
        <v>79</v>
      </c>
      <c r="AY160" s="123" t="s">
        <v>135</v>
      </c>
      <c r="BK160" s="130">
        <f>BK161</f>
        <v>0</v>
      </c>
    </row>
    <row r="161" spans="2:65" s="1" customFormat="1" ht="16.5" customHeight="1">
      <c r="B161" s="131"/>
      <c r="C161" s="132" t="s">
        <v>196</v>
      </c>
      <c r="D161" s="132" t="s">
        <v>136</v>
      </c>
      <c r="E161" s="133" t="s">
        <v>602</v>
      </c>
      <c r="F161" s="134" t="s">
        <v>603</v>
      </c>
      <c r="G161" s="135" t="s">
        <v>604</v>
      </c>
      <c r="H161" s="136">
        <v>2108.1619999999998</v>
      </c>
      <c r="I161" s="137">
        <v>0</v>
      </c>
      <c r="J161" s="137">
        <f>ROUND(I161*H161,2)</f>
        <v>0</v>
      </c>
      <c r="K161" s="134" t="s">
        <v>191</v>
      </c>
      <c r="L161" s="29"/>
      <c r="M161" s="179" t="s">
        <v>1</v>
      </c>
      <c r="N161" s="180" t="s">
        <v>37</v>
      </c>
      <c r="O161" s="181">
        <v>0.313</v>
      </c>
      <c r="P161" s="181">
        <f>O161*H161</f>
        <v>659.85470599999996</v>
      </c>
      <c r="Q161" s="181">
        <v>8.4000000000000003E-4</v>
      </c>
      <c r="R161" s="181">
        <f>Q161*H161</f>
        <v>1.7708560799999999</v>
      </c>
      <c r="S161" s="181">
        <v>0</v>
      </c>
      <c r="T161" s="182">
        <f>S161*H161</f>
        <v>0</v>
      </c>
      <c r="AR161" s="142" t="s">
        <v>211</v>
      </c>
      <c r="AT161" s="142" t="s">
        <v>136</v>
      </c>
      <c r="AU161" s="142" t="s">
        <v>81</v>
      </c>
      <c r="AY161" s="17" t="s">
        <v>135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17" t="s">
        <v>79</v>
      </c>
      <c r="BK161" s="143">
        <f>ROUND(I161*H161,2)</f>
        <v>0</v>
      </c>
      <c r="BL161" s="17" t="s">
        <v>211</v>
      </c>
      <c r="BM161" s="142" t="s">
        <v>686</v>
      </c>
    </row>
    <row r="162" spans="2:65" s="1" customFormat="1" ht="6.95" customHeight="1">
      <c r="B162" s="41"/>
      <c r="C162" s="42"/>
      <c r="D162" s="42"/>
      <c r="E162" s="42"/>
      <c r="F162" s="42"/>
      <c r="G162" s="42"/>
      <c r="H162" s="42"/>
      <c r="I162" s="42"/>
      <c r="J162" s="42"/>
      <c r="K162" s="42"/>
      <c r="L162" s="29"/>
    </row>
  </sheetData>
  <autoFilter ref="C126:K161" xr:uid="{00000000-0009-0000-0000-000006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36"/>
  <sheetViews>
    <sheetView showGridLines="0" topLeftCell="A113" workbookViewId="0">
      <selection activeCell="I137" sqref="I13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1" t="s">
        <v>5</v>
      </c>
      <c r="M2" s="192"/>
      <c r="N2" s="192"/>
      <c r="O2" s="192"/>
      <c r="P2" s="192"/>
      <c r="Q2" s="192"/>
      <c r="R2" s="192"/>
      <c r="S2" s="192"/>
      <c r="T2" s="192"/>
      <c r="U2" s="192"/>
      <c r="V2" s="192"/>
      <c r="AT2" s="17" t="s">
        <v>101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hidden="1" customHeight="1">
      <c r="B4" s="20"/>
      <c r="D4" s="21" t="s">
        <v>105</v>
      </c>
      <c r="L4" s="20"/>
      <c r="M4" s="91" t="s">
        <v>10</v>
      </c>
      <c r="AT4" s="17" t="s">
        <v>3</v>
      </c>
    </row>
    <row r="5" spans="2:46" ht="6.95" hidden="1" customHeight="1">
      <c r="B5" s="20"/>
      <c r="L5" s="20"/>
    </row>
    <row r="6" spans="2:46" ht="12" hidden="1" customHeight="1">
      <c r="B6" s="20"/>
      <c r="D6" s="26" t="s">
        <v>14</v>
      </c>
      <c r="L6" s="20"/>
    </row>
    <row r="7" spans="2:46" ht="16.5" hidden="1" customHeight="1">
      <c r="B7" s="20"/>
      <c r="E7" s="230" t="str">
        <f>'Rekapitulace stavby'!K6</f>
        <v>Zpřístupnění objektu UJEP FSE Moskevská ul. Ústí nad Labem - REKONSTRUKCE VÝTAHU</v>
      </c>
      <c r="F7" s="231"/>
      <c r="G7" s="231"/>
      <c r="H7" s="231"/>
      <c r="L7" s="20"/>
    </row>
    <row r="8" spans="2:46" s="1" customFormat="1" ht="12" hidden="1" customHeight="1">
      <c r="B8" s="29"/>
      <c r="D8" s="26" t="s">
        <v>106</v>
      </c>
      <c r="L8" s="29"/>
    </row>
    <row r="9" spans="2:46" s="1" customFormat="1" ht="16.5" hidden="1" customHeight="1">
      <c r="B9" s="29"/>
      <c r="E9" s="220" t="s">
        <v>687</v>
      </c>
      <c r="F9" s="229"/>
      <c r="G9" s="229"/>
      <c r="H9" s="229"/>
      <c r="L9" s="29"/>
    </row>
    <row r="10" spans="2:46" s="1" customFormat="1" hidden="1">
      <c r="B10" s="29"/>
      <c r="L10" s="29"/>
    </row>
    <row r="11" spans="2:46" s="1" customFormat="1" ht="12" hidden="1" customHeight="1">
      <c r="B11" s="29"/>
      <c r="D11" s="26" t="s">
        <v>16</v>
      </c>
      <c r="F11" s="24" t="s">
        <v>1</v>
      </c>
      <c r="I11" s="26" t="s">
        <v>17</v>
      </c>
      <c r="J11" s="24" t="s">
        <v>1</v>
      </c>
      <c r="L11" s="29"/>
    </row>
    <row r="12" spans="2:46" s="1" customFormat="1" ht="12" hidden="1" customHeight="1">
      <c r="B12" s="29"/>
      <c r="D12" s="26" t="s">
        <v>18</v>
      </c>
      <c r="F12" s="24" t="s">
        <v>19</v>
      </c>
      <c r="I12" s="26" t="s">
        <v>20</v>
      </c>
      <c r="J12" s="49" t="str">
        <f>'Rekapitulace stavby'!AN8</f>
        <v>9. 1. 2025</v>
      </c>
      <c r="L12" s="29"/>
    </row>
    <row r="13" spans="2:46" s="1" customFormat="1" ht="10.9" hidden="1" customHeight="1">
      <c r="B13" s="29"/>
      <c r="L13" s="29"/>
    </row>
    <row r="14" spans="2:46" s="1" customFormat="1" ht="12" hidden="1" customHeight="1">
      <c r="B14" s="29"/>
      <c r="D14" s="26" t="s">
        <v>22</v>
      </c>
      <c r="I14" s="26" t="s">
        <v>23</v>
      </c>
      <c r="J14" s="24" t="s">
        <v>1</v>
      </c>
      <c r="L14" s="29"/>
    </row>
    <row r="15" spans="2:46" s="1" customFormat="1" ht="18" hidden="1" customHeight="1">
      <c r="B15" s="29"/>
      <c r="E15" s="24" t="s">
        <v>24</v>
      </c>
      <c r="I15" s="26" t="s">
        <v>25</v>
      </c>
      <c r="J15" s="24" t="s">
        <v>1</v>
      </c>
      <c r="L15" s="29"/>
    </row>
    <row r="16" spans="2:46" s="1" customFormat="1" ht="6.95" hidden="1" customHeight="1">
      <c r="B16" s="29"/>
      <c r="L16" s="29"/>
    </row>
    <row r="17" spans="2:12" s="1" customFormat="1" ht="12" hidden="1" customHeight="1">
      <c r="B17" s="29"/>
      <c r="D17" s="26" t="s">
        <v>26</v>
      </c>
      <c r="I17" s="26" t="s">
        <v>23</v>
      </c>
      <c r="J17" s="24" t="str">
        <f>'Rekapitulace stavby'!AN13</f>
        <v/>
      </c>
      <c r="L17" s="29"/>
    </row>
    <row r="18" spans="2:12" s="1" customFormat="1" ht="18" hidden="1" customHeight="1">
      <c r="B18" s="29"/>
      <c r="E18" s="200" t="str">
        <f>'Rekapitulace stavby'!E14</f>
        <v xml:space="preserve"> </v>
      </c>
      <c r="F18" s="200"/>
      <c r="G18" s="200"/>
      <c r="H18" s="200"/>
      <c r="I18" s="26" t="s">
        <v>25</v>
      </c>
      <c r="J18" s="24" t="str">
        <f>'Rekapitulace stavby'!AN14</f>
        <v/>
      </c>
      <c r="L18" s="29"/>
    </row>
    <row r="19" spans="2:12" s="1" customFormat="1" ht="6.95" hidden="1" customHeight="1">
      <c r="B19" s="29"/>
      <c r="L19" s="29"/>
    </row>
    <row r="20" spans="2:12" s="1" customFormat="1" ht="12" hidden="1" customHeight="1">
      <c r="B20" s="29"/>
      <c r="D20" s="26" t="s">
        <v>28</v>
      </c>
      <c r="I20" s="26" t="s">
        <v>23</v>
      </c>
      <c r="J20" s="24" t="s">
        <v>1</v>
      </c>
      <c r="L20" s="29"/>
    </row>
    <row r="21" spans="2:12" s="1" customFormat="1" ht="18" hidden="1" customHeight="1">
      <c r="B21" s="29"/>
      <c r="E21" s="24" t="s">
        <v>29</v>
      </c>
      <c r="I21" s="26" t="s">
        <v>25</v>
      </c>
      <c r="J21" s="24" t="s">
        <v>1</v>
      </c>
      <c r="L21" s="29"/>
    </row>
    <row r="22" spans="2:12" s="1" customFormat="1" ht="6.95" hidden="1" customHeight="1">
      <c r="B22" s="29"/>
      <c r="L22" s="29"/>
    </row>
    <row r="23" spans="2:12" s="1" customFormat="1" ht="12" hidden="1" customHeight="1">
      <c r="B23" s="29"/>
      <c r="D23" s="26" t="s">
        <v>30</v>
      </c>
      <c r="I23" s="26" t="s">
        <v>23</v>
      </c>
      <c r="J23" s="24" t="s">
        <v>1</v>
      </c>
      <c r="L23" s="29"/>
    </row>
    <row r="24" spans="2:12" s="1" customFormat="1" ht="18" hidden="1" customHeight="1">
      <c r="B24" s="29"/>
      <c r="E24" s="24" t="s">
        <v>29</v>
      </c>
      <c r="I24" s="26" t="s">
        <v>25</v>
      </c>
      <c r="J24" s="24" t="s">
        <v>1</v>
      </c>
      <c r="L24" s="29"/>
    </row>
    <row r="25" spans="2:12" s="1" customFormat="1" ht="6.95" hidden="1" customHeight="1">
      <c r="B25" s="29"/>
      <c r="L25" s="29"/>
    </row>
    <row r="26" spans="2:12" s="1" customFormat="1" ht="12" hidden="1" customHeight="1">
      <c r="B26" s="29"/>
      <c r="D26" s="26" t="s">
        <v>31</v>
      </c>
      <c r="L26" s="29"/>
    </row>
    <row r="27" spans="2:12" s="7" customFormat="1" ht="16.5" hidden="1" customHeight="1">
      <c r="B27" s="92"/>
      <c r="E27" s="202" t="s">
        <v>1</v>
      </c>
      <c r="F27" s="202"/>
      <c r="G27" s="202"/>
      <c r="H27" s="202"/>
      <c r="L27" s="92"/>
    </row>
    <row r="28" spans="2:12" s="1" customFormat="1" ht="6.95" hidden="1" customHeight="1">
      <c r="B28" s="29"/>
      <c r="L28" s="29"/>
    </row>
    <row r="29" spans="2:12" s="1" customFormat="1" ht="6.95" hidden="1" customHeight="1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25.35" hidden="1" customHeight="1">
      <c r="B30" s="29"/>
      <c r="D30" s="93" t="s">
        <v>32</v>
      </c>
      <c r="J30" s="63">
        <f>ROUND(J122, 2)</f>
        <v>0</v>
      </c>
      <c r="L30" s="29"/>
    </row>
    <row r="31" spans="2:12" s="1" customFormat="1" ht="6.95" hidden="1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45" hidden="1" customHeight="1">
      <c r="B32" s="29"/>
      <c r="F32" s="32" t="s">
        <v>34</v>
      </c>
      <c r="I32" s="32" t="s">
        <v>33</v>
      </c>
      <c r="J32" s="32" t="s">
        <v>35</v>
      </c>
      <c r="L32" s="29"/>
    </row>
    <row r="33" spans="2:12" s="1" customFormat="1" ht="14.45" hidden="1" customHeight="1">
      <c r="B33" s="29"/>
      <c r="D33" s="52" t="s">
        <v>36</v>
      </c>
      <c r="E33" s="26" t="s">
        <v>37</v>
      </c>
      <c r="F33" s="83">
        <f>ROUND((SUM(BE122:BE135)),  2)</f>
        <v>0</v>
      </c>
      <c r="I33" s="94">
        <v>0.21</v>
      </c>
      <c r="J33" s="83">
        <f>ROUND(((SUM(BE122:BE135))*I33),  2)</f>
        <v>0</v>
      </c>
      <c r="L33" s="29"/>
    </row>
    <row r="34" spans="2:12" s="1" customFormat="1" ht="14.45" hidden="1" customHeight="1">
      <c r="B34" s="29"/>
      <c r="E34" s="26" t="s">
        <v>38</v>
      </c>
      <c r="F34" s="83">
        <f>ROUND((SUM(BF122:BF135)),  2)</f>
        <v>0</v>
      </c>
      <c r="I34" s="94">
        <v>0.12</v>
      </c>
      <c r="J34" s="83">
        <f>ROUND(((SUM(BF122:BF135))*I34),  2)</f>
        <v>0</v>
      </c>
      <c r="L34" s="29"/>
    </row>
    <row r="35" spans="2:12" s="1" customFormat="1" ht="14.45" hidden="1" customHeight="1">
      <c r="B35" s="29"/>
      <c r="E35" s="26" t="s">
        <v>39</v>
      </c>
      <c r="F35" s="83">
        <f>ROUND((SUM(BG122:BG135)),  2)</f>
        <v>0</v>
      </c>
      <c r="I35" s="94">
        <v>0.21</v>
      </c>
      <c r="J35" s="83">
        <f>0</f>
        <v>0</v>
      </c>
      <c r="L35" s="29"/>
    </row>
    <row r="36" spans="2:12" s="1" customFormat="1" ht="14.45" hidden="1" customHeight="1">
      <c r="B36" s="29"/>
      <c r="E36" s="26" t="s">
        <v>40</v>
      </c>
      <c r="F36" s="83">
        <f>ROUND((SUM(BH122:BH135)),  2)</f>
        <v>0</v>
      </c>
      <c r="I36" s="94">
        <v>0.12</v>
      </c>
      <c r="J36" s="83">
        <f>0</f>
        <v>0</v>
      </c>
      <c r="L36" s="29"/>
    </row>
    <row r="37" spans="2:12" s="1" customFormat="1" ht="14.45" hidden="1" customHeight="1">
      <c r="B37" s="29"/>
      <c r="E37" s="26" t="s">
        <v>41</v>
      </c>
      <c r="F37" s="83">
        <f>ROUND((SUM(BI122:BI135)),  2)</f>
        <v>0</v>
      </c>
      <c r="I37" s="94">
        <v>0</v>
      </c>
      <c r="J37" s="83">
        <f>0</f>
        <v>0</v>
      </c>
      <c r="L37" s="29"/>
    </row>
    <row r="38" spans="2:12" s="1" customFormat="1" ht="6.95" hidden="1" customHeight="1">
      <c r="B38" s="29"/>
      <c r="L38" s="29"/>
    </row>
    <row r="39" spans="2:12" s="1" customFormat="1" ht="25.35" hidden="1" customHeight="1">
      <c r="B39" s="29"/>
      <c r="C39" s="95"/>
      <c r="D39" s="96" t="s">
        <v>42</v>
      </c>
      <c r="E39" s="54"/>
      <c r="F39" s="54"/>
      <c r="G39" s="97" t="s">
        <v>43</v>
      </c>
      <c r="H39" s="98" t="s">
        <v>44</v>
      </c>
      <c r="I39" s="54"/>
      <c r="J39" s="99">
        <f>SUM(J30:J37)</f>
        <v>0</v>
      </c>
      <c r="K39" s="100"/>
      <c r="L39" s="29"/>
    </row>
    <row r="40" spans="2:12" s="1" customFormat="1" ht="14.45" hidden="1" customHeight="1">
      <c r="B40" s="29"/>
      <c r="L40" s="29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29"/>
      <c r="D50" s="38" t="s">
        <v>45</v>
      </c>
      <c r="E50" s="39"/>
      <c r="F50" s="39"/>
      <c r="G50" s="38" t="s">
        <v>46</v>
      </c>
      <c r="H50" s="39"/>
      <c r="I50" s="39"/>
      <c r="J50" s="39"/>
      <c r="K50" s="39"/>
      <c r="L50" s="29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2.75" hidden="1">
      <c r="B61" s="29"/>
      <c r="D61" s="40" t="s">
        <v>47</v>
      </c>
      <c r="E61" s="31"/>
      <c r="F61" s="101" t="s">
        <v>48</v>
      </c>
      <c r="G61" s="40" t="s">
        <v>47</v>
      </c>
      <c r="H61" s="31"/>
      <c r="I61" s="31"/>
      <c r="J61" s="102" t="s">
        <v>48</v>
      </c>
      <c r="K61" s="31"/>
      <c r="L61" s="29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2.75" hidden="1">
      <c r="B65" s="29"/>
      <c r="D65" s="38" t="s">
        <v>49</v>
      </c>
      <c r="E65" s="39"/>
      <c r="F65" s="39"/>
      <c r="G65" s="38" t="s">
        <v>50</v>
      </c>
      <c r="H65" s="39"/>
      <c r="I65" s="39"/>
      <c r="J65" s="39"/>
      <c r="K65" s="39"/>
      <c r="L65" s="29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2.75" hidden="1">
      <c r="B76" s="29"/>
      <c r="D76" s="40" t="s">
        <v>47</v>
      </c>
      <c r="E76" s="31"/>
      <c r="F76" s="101" t="s">
        <v>48</v>
      </c>
      <c r="G76" s="40" t="s">
        <v>47</v>
      </c>
      <c r="H76" s="31"/>
      <c r="I76" s="31"/>
      <c r="J76" s="102" t="s">
        <v>48</v>
      </c>
      <c r="K76" s="31"/>
      <c r="L76" s="29"/>
    </row>
    <row r="77" spans="2:12" s="1" customFormat="1" ht="14.45" hidden="1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78" spans="2:12" hidden="1"/>
    <row r="79" spans="2:12" hidden="1"/>
    <row r="80" spans="2:12" hidden="1"/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5" customHeight="1">
      <c r="B82" s="29"/>
      <c r="C82" s="21" t="s">
        <v>109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6" t="s">
        <v>14</v>
      </c>
      <c r="L84" s="29"/>
    </row>
    <row r="85" spans="2:47" s="1" customFormat="1" ht="25.9" customHeight="1">
      <c r="B85" s="29"/>
      <c r="E85" s="230" t="str">
        <f>E7</f>
        <v>Zpřístupnění objektu UJEP FSE Moskevská ul. Ústí nad Labem - REKONSTRUKCE VÝTAHU</v>
      </c>
      <c r="F85" s="231"/>
      <c r="G85" s="231"/>
      <c r="H85" s="231"/>
      <c r="L85" s="29"/>
    </row>
    <row r="86" spans="2:47" s="1" customFormat="1" ht="12" customHeight="1">
      <c r="B86" s="29"/>
      <c r="C86" s="26" t="s">
        <v>106</v>
      </c>
      <c r="L86" s="29"/>
    </row>
    <row r="87" spans="2:47" s="1" customFormat="1" ht="16.5" customHeight="1">
      <c r="B87" s="29"/>
      <c r="E87" s="220" t="str">
        <f>E9</f>
        <v>VRN - Vedlejší rozpočtové náklady</v>
      </c>
      <c r="F87" s="229"/>
      <c r="G87" s="229"/>
      <c r="H87" s="229"/>
      <c r="L87" s="29"/>
    </row>
    <row r="88" spans="2:47" s="1" customFormat="1" ht="6.95" customHeight="1">
      <c r="B88" s="29"/>
      <c r="L88" s="29"/>
    </row>
    <row r="89" spans="2:47" s="1" customFormat="1" ht="12" customHeight="1">
      <c r="B89" s="29"/>
      <c r="C89" s="26" t="s">
        <v>18</v>
      </c>
      <c r="F89" s="24" t="str">
        <f>F12</f>
        <v>Moskevská Ústí nad Labem</v>
      </c>
      <c r="I89" s="26" t="s">
        <v>20</v>
      </c>
      <c r="J89" s="49" t="str">
        <f>IF(J12="","",J12)</f>
        <v>9. 1. 2025</v>
      </c>
      <c r="L89" s="29"/>
    </row>
    <row r="90" spans="2:47" s="1" customFormat="1" ht="6.95" customHeight="1">
      <c r="B90" s="29"/>
      <c r="L90" s="29"/>
    </row>
    <row r="91" spans="2:47" s="1" customFormat="1" ht="15.2" customHeight="1">
      <c r="B91" s="29"/>
      <c r="C91" s="26" t="s">
        <v>22</v>
      </c>
      <c r="F91" s="24" t="str">
        <f>E15</f>
        <v>Univerzita J.E.Purkyně, Ústí nad Labem</v>
      </c>
      <c r="I91" s="26" t="s">
        <v>28</v>
      </c>
      <c r="J91" s="27" t="str">
        <f>E21</f>
        <v>Correct BC s.r.o.,</v>
      </c>
      <c r="L91" s="29"/>
    </row>
    <row r="92" spans="2:47" s="1" customFormat="1" ht="15.2" customHeight="1">
      <c r="B92" s="29"/>
      <c r="C92" s="26" t="s">
        <v>26</v>
      </c>
      <c r="F92" s="24" t="str">
        <f>IF(E18="","",E18)</f>
        <v xml:space="preserve"> </v>
      </c>
      <c r="I92" s="26" t="s">
        <v>30</v>
      </c>
      <c r="J92" s="27" t="str">
        <f>E24</f>
        <v>Correct BC s.r.o.,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103" t="s">
        <v>110</v>
      </c>
      <c r="D94" s="95"/>
      <c r="E94" s="95"/>
      <c r="F94" s="95"/>
      <c r="G94" s="95"/>
      <c r="H94" s="95"/>
      <c r="I94" s="95"/>
      <c r="J94" s="104" t="s">
        <v>111</v>
      </c>
      <c r="K94" s="95"/>
      <c r="L94" s="29"/>
    </row>
    <row r="95" spans="2:47" s="1" customFormat="1" ht="10.35" customHeight="1">
      <c r="B95" s="29"/>
      <c r="L95" s="29"/>
    </row>
    <row r="96" spans="2:47" s="1" customFormat="1" ht="22.9" customHeight="1">
      <c r="B96" s="29"/>
      <c r="C96" s="105" t="s">
        <v>112</v>
      </c>
      <c r="J96" s="63">
        <f>J122</f>
        <v>0</v>
      </c>
      <c r="L96" s="29"/>
      <c r="AU96" s="17" t="s">
        <v>113</v>
      </c>
    </row>
    <row r="97" spans="2:12" s="8" customFormat="1" ht="24.95" customHeight="1">
      <c r="B97" s="106"/>
      <c r="D97" s="107" t="s">
        <v>687</v>
      </c>
      <c r="E97" s="108"/>
      <c r="F97" s="108"/>
      <c r="G97" s="108"/>
      <c r="H97" s="108"/>
      <c r="I97" s="108"/>
      <c r="J97" s="109">
        <f>J123</f>
        <v>0</v>
      </c>
      <c r="L97" s="106"/>
    </row>
    <row r="98" spans="2:12" s="9" customFormat="1" ht="19.899999999999999" customHeight="1">
      <c r="B98" s="110"/>
      <c r="D98" s="111" t="s">
        <v>688</v>
      </c>
      <c r="E98" s="112"/>
      <c r="F98" s="112"/>
      <c r="G98" s="112"/>
      <c r="H98" s="112"/>
      <c r="I98" s="112"/>
      <c r="J98" s="113">
        <f>J124</f>
        <v>0</v>
      </c>
      <c r="L98" s="110"/>
    </row>
    <row r="99" spans="2:12" s="9" customFormat="1" ht="19.899999999999999" customHeight="1">
      <c r="B99" s="110"/>
      <c r="D99" s="111" t="s">
        <v>689</v>
      </c>
      <c r="E99" s="112"/>
      <c r="F99" s="112"/>
      <c r="G99" s="112"/>
      <c r="H99" s="112"/>
      <c r="I99" s="112"/>
      <c r="J99" s="113">
        <f>J126</f>
        <v>0</v>
      </c>
      <c r="L99" s="110"/>
    </row>
    <row r="100" spans="2:12" s="9" customFormat="1" ht="19.899999999999999" customHeight="1">
      <c r="B100" s="110"/>
      <c r="D100" s="111" t="s">
        <v>690</v>
      </c>
      <c r="E100" s="112"/>
      <c r="F100" s="112"/>
      <c r="G100" s="112"/>
      <c r="H100" s="112"/>
      <c r="I100" s="112"/>
      <c r="J100" s="113">
        <f>J130</f>
        <v>0</v>
      </c>
      <c r="L100" s="110"/>
    </row>
    <row r="101" spans="2:12" s="9" customFormat="1" ht="19.899999999999999" customHeight="1">
      <c r="B101" s="110"/>
      <c r="D101" s="111" t="s">
        <v>691</v>
      </c>
      <c r="E101" s="112"/>
      <c r="F101" s="112"/>
      <c r="G101" s="112"/>
      <c r="H101" s="112"/>
      <c r="I101" s="112"/>
      <c r="J101" s="113">
        <f>J132</f>
        <v>0</v>
      </c>
      <c r="L101" s="110"/>
    </row>
    <row r="102" spans="2:12" s="9" customFormat="1" ht="19.899999999999999" customHeight="1">
      <c r="B102" s="110"/>
      <c r="D102" s="111" t="s">
        <v>692</v>
      </c>
      <c r="E102" s="112"/>
      <c r="F102" s="112"/>
      <c r="G102" s="112"/>
      <c r="H102" s="112"/>
      <c r="I102" s="112"/>
      <c r="J102" s="113">
        <f>J134</f>
        <v>0</v>
      </c>
      <c r="L102" s="110"/>
    </row>
    <row r="103" spans="2:12" s="1" customFormat="1" ht="21.75" customHeight="1">
      <c r="B103" s="29"/>
      <c r="L103" s="29"/>
    </row>
    <row r="104" spans="2:12" s="1" customFormat="1" ht="6.95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9"/>
    </row>
    <row r="108" spans="2:12" s="1" customFormat="1" ht="6.95" customHeight="1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29"/>
    </row>
    <row r="109" spans="2:12" s="1" customFormat="1" ht="24.95" customHeight="1">
      <c r="B109" s="29"/>
      <c r="C109" s="21" t="s">
        <v>121</v>
      </c>
      <c r="L109" s="29"/>
    </row>
    <row r="110" spans="2:12" s="1" customFormat="1" ht="6.95" customHeight="1">
      <c r="B110" s="29"/>
      <c r="L110" s="29"/>
    </row>
    <row r="111" spans="2:12" s="1" customFormat="1" ht="12" customHeight="1">
      <c r="B111" s="29"/>
      <c r="C111" s="26" t="s">
        <v>14</v>
      </c>
      <c r="L111" s="29"/>
    </row>
    <row r="112" spans="2:12" s="1" customFormat="1" ht="22.9" customHeight="1">
      <c r="B112" s="29"/>
      <c r="E112" s="230" t="str">
        <f>E7</f>
        <v>Zpřístupnění objektu UJEP FSE Moskevská ul. Ústí nad Labem - REKONSTRUKCE VÝTAHU</v>
      </c>
      <c r="F112" s="231"/>
      <c r="G112" s="231"/>
      <c r="H112" s="231"/>
      <c r="L112" s="29"/>
    </row>
    <row r="113" spans="2:65" s="1" customFormat="1" ht="12" customHeight="1">
      <c r="B113" s="29"/>
      <c r="C113" s="26" t="s">
        <v>106</v>
      </c>
      <c r="L113" s="29"/>
    </row>
    <row r="114" spans="2:65" s="1" customFormat="1" ht="16.5" customHeight="1">
      <c r="B114" s="29"/>
      <c r="E114" s="220" t="str">
        <f>E9</f>
        <v>VRN - Vedlejší rozpočtové náklady</v>
      </c>
      <c r="F114" s="229"/>
      <c r="G114" s="229"/>
      <c r="H114" s="229"/>
      <c r="L114" s="29"/>
    </row>
    <row r="115" spans="2:65" s="1" customFormat="1" ht="6.95" customHeight="1">
      <c r="B115" s="29"/>
      <c r="L115" s="29"/>
    </row>
    <row r="116" spans="2:65" s="1" customFormat="1" ht="12" customHeight="1">
      <c r="B116" s="29"/>
      <c r="C116" s="26" t="s">
        <v>18</v>
      </c>
      <c r="F116" s="24" t="str">
        <f>F12</f>
        <v>Moskevská Ústí nad Labem</v>
      </c>
      <c r="I116" s="26" t="s">
        <v>20</v>
      </c>
      <c r="J116" s="49" t="str">
        <f>IF(J12="","",J12)</f>
        <v>9. 1. 2025</v>
      </c>
      <c r="L116" s="29"/>
    </row>
    <row r="117" spans="2:65" s="1" customFormat="1" ht="6.95" customHeight="1">
      <c r="B117" s="29"/>
      <c r="L117" s="29"/>
    </row>
    <row r="118" spans="2:65" s="1" customFormat="1" ht="15.2" customHeight="1">
      <c r="B118" s="29"/>
      <c r="C118" s="26" t="s">
        <v>22</v>
      </c>
      <c r="F118" s="24" t="str">
        <f>E15</f>
        <v>Univerzita J.E.Purkyně, Ústí nad Labem</v>
      </c>
      <c r="I118" s="26" t="s">
        <v>28</v>
      </c>
      <c r="J118" s="27" t="str">
        <f>E21</f>
        <v>Correct BC s.r.o.,</v>
      </c>
      <c r="L118" s="29"/>
    </row>
    <row r="119" spans="2:65" s="1" customFormat="1" ht="15.2" customHeight="1">
      <c r="B119" s="29"/>
      <c r="C119" s="26" t="s">
        <v>26</v>
      </c>
      <c r="F119" s="24" t="str">
        <f>IF(E18="","",E18)</f>
        <v xml:space="preserve"> </v>
      </c>
      <c r="I119" s="26" t="s">
        <v>30</v>
      </c>
      <c r="J119" s="27" t="str">
        <f>E24</f>
        <v>Correct BC s.r.o.,</v>
      </c>
      <c r="L119" s="29"/>
    </row>
    <row r="120" spans="2:65" s="1" customFormat="1" ht="10.35" customHeight="1">
      <c r="B120" s="29"/>
      <c r="L120" s="29"/>
    </row>
    <row r="121" spans="2:65" s="10" customFormat="1" ht="29.25" customHeight="1">
      <c r="B121" s="114"/>
      <c r="C121" s="115" t="s">
        <v>122</v>
      </c>
      <c r="D121" s="116" t="s">
        <v>57</v>
      </c>
      <c r="E121" s="116" t="s">
        <v>53</v>
      </c>
      <c r="F121" s="116" t="s">
        <v>54</v>
      </c>
      <c r="G121" s="116" t="s">
        <v>123</v>
      </c>
      <c r="H121" s="116" t="s">
        <v>124</v>
      </c>
      <c r="I121" s="116" t="s">
        <v>125</v>
      </c>
      <c r="J121" s="116" t="s">
        <v>111</v>
      </c>
      <c r="K121" s="117" t="s">
        <v>126</v>
      </c>
      <c r="L121" s="114"/>
      <c r="M121" s="56" t="s">
        <v>1</v>
      </c>
      <c r="N121" s="57" t="s">
        <v>36</v>
      </c>
      <c r="O121" s="57" t="s">
        <v>127</v>
      </c>
      <c r="P121" s="57" t="s">
        <v>128</v>
      </c>
      <c r="Q121" s="57" t="s">
        <v>129</v>
      </c>
      <c r="R121" s="57" t="s">
        <v>130</v>
      </c>
      <c r="S121" s="57" t="s">
        <v>131</v>
      </c>
      <c r="T121" s="58" t="s">
        <v>132</v>
      </c>
    </row>
    <row r="122" spans="2:65" s="1" customFormat="1" ht="22.9" customHeight="1">
      <c r="B122" s="29"/>
      <c r="C122" s="61" t="s">
        <v>133</v>
      </c>
      <c r="J122" s="118">
        <f>BK122</f>
        <v>0</v>
      </c>
      <c r="L122" s="29"/>
      <c r="M122" s="59"/>
      <c r="N122" s="50"/>
      <c r="O122" s="50"/>
      <c r="P122" s="119">
        <f>P123</f>
        <v>0</v>
      </c>
      <c r="Q122" s="50"/>
      <c r="R122" s="119">
        <f>R123</f>
        <v>0</v>
      </c>
      <c r="S122" s="50"/>
      <c r="T122" s="120">
        <f>T123</f>
        <v>0</v>
      </c>
      <c r="AT122" s="17" t="s">
        <v>71</v>
      </c>
      <c r="AU122" s="17" t="s">
        <v>113</v>
      </c>
      <c r="BK122" s="121">
        <f>BK123</f>
        <v>0</v>
      </c>
    </row>
    <row r="123" spans="2:65" s="11" customFormat="1" ht="25.9" customHeight="1">
      <c r="B123" s="122"/>
      <c r="D123" s="123" t="s">
        <v>71</v>
      </c>
      <c r="E123" s="124" t="s">
        <v>99</v>
      </c>
      <c r="F123" s="124" t="s">
        <v>100</v>
      </c>
      <c r="J123" s="125">
        <f>BK123</f>
        <v>0</v>
      </c>
      <c r="L123" s="122"/>
      <c r="M123" s="126"/>
      <c r="P123" s="127">
        <f>P124+P126+P130+P132+P134</f>
        <v>0</v>
      </c>
      <c r="R123" s="127">
        <f>R124+R126+R130+R132+R134</f>
        <v>0</v>
      </c>
      <c r="T123" s="128">
        <f>T124+T126+T130+T132+T134</f>
        <v>0</v>
      </c>
      <c r="AR123" s="123" t="s">
        <v>153</v>
      </c>
      <c r="AT123" s="129" t="s">
        <v>71</v>
      </c>
      <c r="AU123" s="129" t="s">
        <v>72</v>
      </c>
      <c r="AY123" s="123" t="s">
        <v>135</v>
      </c>
      <c r="BK123" s="130">
        <f>BK124+BK126+BK130+BK132+BK134</f>
        <v>0</v>
      </c>
    </row>
    <row r="124" spans="2:65" s="11" customFormat="1" ht="22.9" customHeight="1">
      <c r="B124" s="122"/>
      <c r="D124" s="123" t="s">
        <v>71</v>
      </c>
      <c r="E124" s="168" t="s">
        <v>693</v>
      </c>
      <c r="F124" s="168" t="s">
        <v>694</v>
      </c>
      <c r="J124" s="169">
        <f>BK124</f>
        <v>0</v>
      </c>
      <c r="L124" s="122"/>
      <c r="M124" s="126"/>
      <c r="P124" s="127">
        <f>P125</f>
        <v>0</v>
      </c>
      <c r="R124" s="127">
        <f>R125</f>
        <v>0</v>
      </c>
      <c r="T124" s="128">
        <f>T125</f>
        <v>0</v>
      </c>
      <c r="AR124" s="123" t="s">
        <v>153</v>
      </c>
      <c r="AT124" s="129" t="s">
        <v>71</v>
      </c>
      <c r="AU124" s="129" t="s">
        <v>79</v>
      </c>
      <c r="AY124" s="123" t="s">
        <v>135</v>
      </c>
      <c r="BK124" s="130">
        <f>BK125</f>
        <v>0</v>
      </c>
    </row>
    <row r="125" spans="2:65" s="1" customFormat="1" ht="16.5" customHeight="1">
      <c r="B125" s="131"/>
      <c r="C125" s="132" t="s">
        <v>79</v>
      </c>
      <c r="D125" s="132" t="s">
        <v>136</v>
      </c>
      <c r="E125" s="133" t="s">
        <v>695</v>
      </c>
      <c r="F125" s="134" t="s">
        <v>696</v>
      </c>
      <c r="G125" s="135" t="s">
        <v>512</v>
      </c>
      <c r="H125" s="136">
        <v>1</v>
      </c>
      <c r="I125" s="137">
        <v>0</v>
      </c>
      <c r="J125" s="137">
        <f>ROUND(I125*H125,2)</f>
        <v>0</v>
      </c>
      <c r="K125" s="134" t="s">
        <v>1</v>
      </c>
      <c r="L125" s="29"/>
      <c r="M125" s="138" t="s">
        <v>1</v>
      </c>
      <c r="N125" s="139" t="s">
        <v>37</v>
      </c>
      <c r="O125" s="140">
        <v>0</v>
      </c>
      <c r="P125" s="140">
        <f>O125*H125</f>
        <v>0</v>
      </c>
      <c r="Q125" s="140">
        <v>0</v>
      </c>
      <c r="R125" s="140">
        <f>Q125*H125</f>
        <v>0</v>
      </c>
      <c r="S125" s="140">
        <v>0</v>
      </c>
      <c r="T125" s="141">
        <f>S125*H125</f>
        <v>0</v>
      </c>
      <c r="AR125" s="142" t="s">
        <v>563</v>
      </c>
      <c r="AT125" s="142" t="s">
        <v>136</v>
      </c>
      <c r="AU125" s="142" t="s">
        <v>81</v>
      </c>
      <c r="AY125" s="17" t="s">
        <v>135</v>
      </c>
      <c r="BE125" s="143">
        <f>IF(N125="základní",J125,0)</f>
        <v>0</v>
      </c>
      <c r="BF125" s="143">
        <f>IF(N125="snížená",J125,0)</f>
        <v>0</v>
      </c>
      <c r="BG125" s="143">
        <f>IF(N125="zákl. přenesená",J125,0)</f>
        <v>0</v>
      </c>
      <c r="BH125" s="143">
        <f>IF(N125="sníž. přenesená",J125,0)</f>
        <v>0</v>
      </c>
      <c r="BI125" s="143">
        <f>IF(N125="nulová",J125,0)</f>
        <v>0</v>
      </c>
      <c r="BJ125" s="17" t="s">
        <v>79</v>
      </c>
      <c r="BK125" s="143">
        <f>ROUND(I125*H125,2)</f>
        <v>0</v>
      </c>
      <c r="BL125" s="17" t="s">
        <v>563</v>
      </c>
      <c r="BM125" s="142" t="s">
        <v>697</v>
      </c>
    </row>
    <row r="126" spans="2:65" s="11" customFormat="1" ht="22.9" customHeight="1">
      <c r="B126" s="122"/>
      <c r="D126" s="123" t="s">
        <v>71</v>
      </c>
      <c r="E126" s="168" t="s">
        <v>698</v>
      </c>
      <c r="F126" s="168" t="s">
        <v>699</v>
      </c>
      <c r="J126" s="169">
        <f>BK126</f>
        <v>0</v>
      </c>
      <c r="L126" s="122"/>
      <c r="M126" s="126"/>
      <c r="P126" s="127">
        <f>SUM(P127:P129)</f>
        <v>0</v>
      </c>
      <c r="R126" s="127">
        <f>SUM(R127:R129)</f>
        <v>0</v>
      </c>
      <c r="T126" s="128">
        <f>SUM(T127:T129)</f>
        <v>0</v>
      </c>
      <c r="AR126" s="123" t="s">
        <v>153</v>
      </c>
      <c r="AT126" s="129" t="s">
        <v>71</v>
      </c>
      <c r="AU126" s="129" t="s">
        <v>79</v>
      </c>
      <c r="AY126" s="123" t="s">
        <v>135</v>
      </c>
      <c r="BK126" s="130">
        <f>SUM(BK127:BK129)</f>
        <v>0</v>
      </c>
    </row>
    <row r="127" spans="2:65" s="1" customFormat="1" ht="21.75" customHeight="1">
      <c r="B127" s="131"/>
      <c r="C127" s="132" t="s">
        <v>81</v>
      </c>
      <c r="D127" s="132" t="s">
        <v>136</v>
      </c>
      <c r="E127" s="133" t="s">
        <v>700</v>
      </c>
      <c r="F127" s="134" t="s">
        <v>701</v>
      </c>
      <c r="G127" s="135" t="s">
        <v>512</v>
      </c>
      <c r="H127" s="136">
        <v>1</v>
      </c>
      <c r="I127" s="137">
        <v>0</v>
      </c>
      <c r="J127" s="137">
        <f>ROUND(I127*H127,2)</f>
        <v>0</v>
      </c>
      <c r="K127" s="134" t="s">
        <v>1</v>
      </c>
      <c r="L127" s="29"/>
      <c r="M127" s="138" t="s">
        <v>1</v>
      </c>
      <c r="N127" s="139" t="s">
        <v>37</v>
      </c>
      <c r="O127" s="140">
        <v>0</v>
      </c>
      <c r="P127" s="140">
        <f>O127*H127</f>
        <v>0</v>
      </c>
      <c r="Q127" s="140">
        <v>0</v>
      </c>
      <c r="R127" s="140">
        <f>Q127*H127</f>
        <v>0</v>
      </c>
      <c r="S127" s="140">
        <v>0</v>
      </c>
      <c r="T127" s="141">
        <f>S127*H127</f>
        <v>0</v>
      </c>
      <c r="AR127" s="142" t="s">
        <v>563</v>
      </c>
      <c r="AT127" s="142" t="s">
        <v>136</v>
      </c>
      <c r="AU127" s="142" t="s">
        <v>81</v>
      </c>
      <c r="AY127" s="17" t="s">
        <v>135</v>
      </c>
      <c r="BE127" s="143">
        <f>IF(N127="základní",J127,0)</f>
        <v>0</v>
      </c>
      <c r="BF127" s="143">
        <f>IF(N127="snížená",J127,0)</f>
        <v>0</v>
      </c>
      <c r="BG127" s="143">
        <f>IF(N127="zákl. přenesená",J127,0)</f>
        <v>0</v>
      </c>
      <c r="BH127" s="143">
        <f>IF(N127="sníž. přenesená",J127,0)</f>
        <v>0</v>
      </c>
      <c r="BI127" s="143">
        <f>IF(N127="nulová",J127,0)</f>
        <v>0</v>
      </c>
      <c r="BJ127" s="17" t="s">
        <v>79</v>
      </c>
      <c r="BK127" s="143">
        <f>ROUND(I127*H127,2)</f>
        <v>0</v>
      </c>
      <c r="BL127" s="17" t="s">
        <v>563</v>
      </c>
      <c r="BM127" s="142" t="s">
        <v>702</v>
      </c>
    </row>
    <row r="128" spans="2:65" s="1" customFormat="1" ht="16.5" customHeight="1">
      <c r="B128" s="131"/>
      <c r="C128" s="132" t="s">
        <v>142</v>
      </c>
      <c r="D128" s="132" t="s">
        <v>136</v>
      </c>
      <c r="E128" s="133" t="s">
        <v>703</v>
      </c>
      <c r="F128" s="134" t="s">
        <v>704</v>
      </c>
      <c r="G128" s="135" t="s">
        <v>512</v>
      </c>
      <c r="H128" s="136">
        <v>1</v>
      </c>
      <c r="I128" s="137">
        <v>0</v>
      </c>
      <c r="J128" s="137">
        <f>ROUND(I128*H128,2)</f>
        <v>0</v>
      </c>
      <c r="K128" s="134" t="s">
        <v>1</v>
      </c>
      <c r="L128" s="29"/>
      <c r="M128" s="138" t="s">
        <v>1</v>
      </c>
      <c r="N128" s="139" t="s">
        <v>37</v>
      </c>
      <c r="O128" s="140">
        <v>0</v>
      </c>
      <c r="P128" s="140">
        <f>O128*H128</f>
        <v>0</v>
      </c>
      <c r="Q128" s="140">
        <v>0</v>
      </c>
      <c r="R128" s="140">
        <f>Q128*H128</f>
        <v>0</v>
      </c>
      <c r="S128" s="140">
        <v>0</v>
      </c>
      <c r="T128" s="141">
        <f>S128*H128</f>
        <v>0</v>
      </c>
      <c r="AR128" s="142" t="s">
        <v>563</v>
      </c>
      <c r="AT128" s="142" t="s">
        <v>136</v>
      </c>
      <c r="AU128" s="142" t="s">
        <v>81</v>
      </c>
      <c r="AY128" s="17" t="s">
        <v>135</v>
      </c>
      <c r="BE128" s="143">
        <f>IF(N128="základní",J128,0)</f>
        <v>0</v>
      </c>
      <c r="BF128" s="143">
        <f>IF(N128="snížená",J128,0)</f>
        <v>0</v>
      </c>
      <c r="BG128" s="143">
        <f>IF(N128="zákl. přenesená",J128,0)</f>
        <v>0</v>
      </c>
      <c r="BH128" s="143">
        <f>IF(N128="sníž. přenesená",J128,0)</f>
        <v>0</v>
      </c>
      <c r="BI128" s="143">
        <f>IF(N128="nulová",J128,0)</f>
        <v>0</v>
      </c>
      <c r="BJ128" s="17" t="s">
        <v>79</v>
      </c>
      <c r="BK128" s="143">
        <f>ROUND(I128*H128,2)</f>
        <v>0</v>
      </c>
      <c r="BL128" s="17" t="s">
        <v>563</v>
      </c>
      <c r="BM128" s="142" t="s">
        <v>705</v>
      </c>
    </row>
    <row r="129" spans="2:65" s="1" customFormat="1" ht="16.5" customHeight="1">
      <c r="B129" s="131"/>
      <c r="C129" s="132" t="s">
        <v>138</v>
      </c>
      <c r="D129" s="132" t="s">
        <v>136</v>
      </c>
      <c r="E129" s="133" t="s">
        <v>706</v>
      </c>
      <c r="F129" s="134" t="s">
        <v>707</v>
      </c>
      <c r="G129" s="135" t="s">
        <v>512</v>
      </c>
      <c r="H129" s="136">
        <v>1</v>
      </c>
      <c r="I129" s="137">
        <v>0</v>
      </c>
      <c r="J129" s="137">
        <f>ROUND(I129*H129,2)</f>
        <v>0</v>
      </c>
      <c r="K129" s="134" t="s">
        <v>1</v>
      </c>
      <c r="L129" s="29"/>
      <c r="M129" s="138" t="s">
        <v>1</v>
      </c>
      <c r="N129" s="139" t="s">
        <v>37</v>
      </c>
      <c r="O129" s="140">
        <v>0</v>
      </c>
      <c r="P129" s="140">
        <f>O129*H129</f>
        <v>0</v>
      </c>
      <c r="Q129" s="140">
        <v>0</v>
      </c>
      <c r="R129" s="140">
        <f>Q129*H129</f>
        <v>0</v>
      </c>
      <c r="S129" s="140">
        <v>0</v>
      </c>
      <c r="T129" s="141">
        <f>S129*H129</f>
        <v>0</v>
      </c>
      <c r="AR129" s="142" t="s">
        <v>563</v>
      </c>
      <c r="AT129" s="142" t="s">
        <v>136</v>
      </c>
      <c r="AU129" s="142" t="s">
        <v>81</v>
      </c>
      <c r="AY129" s="17" t="s">
        <v>135</v>
      </c>
      <c r="BE129" s="143">
        <f>IF(N129="základní",J129,0)</f>
        <v>0</v>
      </c>
      <c r="BF129" s="143">
        <f>IF(N129="snížená",J129,0)</f>
        <v>0</v>
      </c>
      <c r="BG129" s="143">
        <f>IF(N129="zákl. přenesená",J129,0)</f>
        <v>0</v>
      </c>
      <c r="BH129" s="143">
        <f>IF(N129="sníž. přenesená",J129,0)</f>
        <v>0</v>
      </c>
      <c r="BI129" s="143">
        <f>IF(N129="nulová",J129,0)</f>
        <v>0</v>
      </c>
      <c r="BJ129" s="17" t="s">
        <v>79</v>
      </c>
      <c r="BK129" s="143">
        <f>ROUND(I129*H129,2)</f>
        <v>0</v>
      </c>
      <c r="BL129" s="17" t="s">
        <v>563</v>
      </c>
      <c r="BM129" s="142" t="s">
        <v>708</v>
      </c>
    </row>
    <row r="130" spans="2:65" s="11" customFormat="1" ht="22.9" customHeight="1">
      <c r="B130" s="122"/>
      <c r="D130" s="123" t="s">
        <v>71</v>
      </c>
      <c r="E130" s="168" t="s">
        <v>709</v>
      </c>
      <c r="F130" s="168" t="s">
        <v>710</v>
      </c>
      <c r="J130" s="169">
        <f>BK130</f>
        <v>0</v>
      </c>
      <c r="L130" s="122"/>
      <c r="M130" s="126"/>
      <c r="P130" s="127">
        <f>P131</f>
        <v>0</v>
      </c>
      <c r="R130" s="127">
        <f>R131</f>
        <v>0</v>
      </c>
      <c r="T130" s="128">
        <f>T131</f>
        <v>0</v>
      </c>
      <c r="AR130" s="123" t="s">
        <v>153</v>
      </c>
      <c r="AT130" s="129" t="s">
        <v>71</v>
      </c>
      <c r="AU130" s="129" t="s">
        <v>79</v>
      </c>
      <c r="AY130" s="123" t="s">
        <v>135</v>
      </c>
      <c r="BK130" s="130">
        <f>BK131</f>
        <v>0</v>
      </c>
    </row>
    <row r="131" spans="2:65" s="1" customFormat="1" ht="21.75" customHeight="1">
      <c r="B131" s="131"/>
      <c r="C131" s="132" t="s">
        <v>153</v>
      </c>
      <c r="D131" s="132" t="s">
        <v>136</v>
      </c>
      <c r="E131" s="133" t="s">
        <v>711</v>
      </c>
      <c r="F131" s="134" t="s">
        <v>712</v>
      </c>
      <c r="G131" s="135" t="s">
        <v>512</v>
      </c>
      <c r="H131" s="136">
        <v>1</v>
      </c>
      <c r="I131" s="137">
        <v>0</v>
      </c>
      <c r="J131" s="137">
        <f>ROUND(I131*H131,2)</f>
        <v>0</v>
      </c>
      <c r="K131" s="134" t="s">
        <v>1</v>
      </c>
      <c r="L131" s="29"/>
      <c r="M131" s="138" t="s">
        <v>1</v>
      </c>
      <c r="N131" s="139" t="s">
        <v>37</v>
      </c>
      <c r="O131" s="140">
        <v>0</v>
      </c>
      <c r="P131" s="140">
        <f>O131*H131</f>
        <v>0</v>
      </c>
      <c r="Q131" s="140">
        <v>0</v>
      </c>
      <c r="R131" s="140">
        <f>Q131*H131</f>
        <v>0</v>
      </c>
      <c r="S131" s="140">
        <v>0</v>
      </c>
      <c r="T131" s="141">
        <f>S131*H131</f>
        <v>0</v>
      </c>
      <c r="AR131" s="142" t="s">
        <v>563</v>
      </c>
      <c r="AT131" s="142" t="s">
        <v>136</v>
      </c>
      <c r="AU131" s="142" t="s">
        <v>81</v>
      </c>
      <c r="AY131" s="17" t="s">
        <v>135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7" t="s">
        <v>79</v>
      </c>
      <c r="BK131" s="143">
        <f>ROUND(I131*H131,2)</f>
        <v>0</v>
      </c>
      <c r="BL131" s="17" t="s">
        <v>563</v>
      </c>
      <c r="BM131" s="142" t="s">
        <v>713</v>
      </c>
    </row>
    <row r="132" spans="2:65" s="11" customFormat="1" ht="22.9" customHeight="1">
      <c r="B132" s="122"/>
      <c r="D132" s="123" t="s">
        <v>71</v>
      </c>
      <c r="E132" s="168" t="s">
        <v>714</v>
      </c>
      <c r="F132" s="168" t="s">
        <v>715</v>
      </c>
      <c r="J132" s="169">
        <f>BK132</f>
        <v>0</v>
      </c>
      <c r="L132" s="122"/>
      <c r="M132" s="126"/>
      <c r="P132" s="127">
        <f>P133</f>
        <v>0</v>
      </c>
      <c r="R132" s="127">
        <f>R133</f>
        <v>0</v>
      </c>
      <c r="T132" s="128">
        <f>T133</f>
        <v>0</v>
      </c>
      <c r="AR132" s="123" t="s">
        <v>153</v>
      </c>
      <c r="AT132" s="129" t="s">
        <v>71</v>
      </c>
      <c r="AU132" s="129" t="s">
        <v>79</v>
      </c>
      <c r="AY132" s="123" t="s">
        <v>135</v>
      </c>
      <c r="BK132" s="130">
        <f>BK133</f>
        <v>0</v>
      </c>
    </row>
    <row r="133" spans="2:65" s="1" customFormat="1" ht="21.75" customHeight="1">
      <c r="B133" s="131"/>
      <c r="C133" s="132" t="s">
        <v>156</v>
      </c>
      <c r="D133" s="132" t="s">
        <v>136</v>
      </c>
      <c r="E133" s="133" t="s">
        <v>716</v>
      </c>
      <c r="F133" s="134" t="s">
        <v>717</v>
      </c>
      <c r="G133" s="135" t="s">
        <v>512</v>
      </c>
      <c r="H133" s="136">
        <v>1</v>
      </c>
      <c r="I133" s="137">
        <v>0</v>
      </c>
      <c r="J133" s="137">
        <f>ROUND(I133*H133,2)</f>
        <v>0</v>
      </c>
      <c r="K133" s="134" t="s">
        <v>1</v>
      </c>
      <c r="L133" s="29"/>
      <c r="M133" s="138" t="s">
        <v>1</v>
      </c>
      <c r="N133" s="139" t="s">
        <v>37</v>
      </c>
      <c r="O133" s="140">
        <v>0</v>
      </c>
      <c r="P133" s="140">
        <f>O133*H133</f>
        <v>0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AR133" s="142" t="s">
        <v>563</v>
      </c>
      <c r="AT133" s="142" t="s">
        <v>136</v>
      </c>
      <c r="AU133" s="142" t="s">
        <v>81</v>
      </c>
      <c r="AY133" s="17" t="s">
        <v>135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7" t="s">
        <v>79</v>
      </c>
      <c r="BK133" s="143">
        <f>ROUND(I133*H133,2)</f>
        <v>0</v>
      </c>
      <c r="BL133" s="17" t="s">
        <v>563</v>
      </c>
      <c r="BM133" s="142" t="s">
        <v>718</v>
      </c>
    </row>
    <row r="134" spans="2:65" s="11" customFormat="1" ht="22.9" customHeight="1">
      <c r="B134" s="122"/>
      <c r="D134" s="123" t="s">
        <v>71</v>
      </c>
      <c r="E134" s="168" t="s">
        <v>719</v>
      </c>
      <c r="F134" s="168" t="s">
        <v>720</v>
      </c>
      <c r="J134" s="169">
        <f>BK134</f>
        <v>0</v>
      </c>
      <c r="L134" s="122"/>
      <c r="M134" s="126"/>
      <c r="P134" s="127">
        <f>P135</f>
        <v>0</v>
      </c>
      <c r="R134" s="127">
        <f>R135</f>
        <v>0</v>
      </c>
      <c r="T134" s="128">
        <f>T135</f>
        <v>0</v>
      </c>
      <c r="AR134" s="123" t="s">
        <v>153</v>
      </c>
      <c r="AT134" s="129" t="s">
        <v>71</v>
      </c>
      <c r="AU134" s="129" t="s">
        <v>79</v>
      </c>
      <c r="AY134" s="123" t="s">
        <v>135</v>
      </c>
      <c r="BK134" s="130">
        <f>BK135</f>
        <v>0</v>
      </c>
    </row>
    <row r="135" spans="2:65" s="1" customFormat="1" ht="16.5" customHeight="1">
      <c r="B135" s="131"/>
      <c r="C135" s="132" t="s">
        <v>159</v>
      </c>
      <c r="D135" s="132" t="s">
        <v>136</v>
      </c>
      <c r="E135" s="133" t="s">
        <v>721</v>
      </c>
      <c r="F135" s="134" t="s">
        <v>722</v>
      </c>
      <c r="G135" s="135" t="s">
        <v>512</v>
      </c>
      <c r="H135" s="136">
        <v>1</v>
      </c>
      <c r="I135" s="137">
        <v>0</v>
      </c>
      <c r="J135" s="137">
        <f>ROUND(I135*H135,2)</f>
        <v>0</v>
      </c>
      <c r="K135" s="134" t="s">
        <v>1</v>
      </c>
      <c r="L135" s="29"/>
      <c r="M135" s="179" t="s">
        <v>1</v>
      </c>
      <c r="N135" s="180" t="s">
        <v>37</v>
      </c>
      <c r="O135" s="181">
        <v>0</v>
      </c>
      <c r="P135" s="181">
        <f>O135*H135</f>
        <v>0</v>
      </c>
      <c r="Q135" s="181">
        <v>0</v>
      </c>
      <c r="R135" s="181">
        <f>Q135*H135</f>
        <v>0</v>
      </c>
      <c r="S135" s="181">
        <v>0</v>
      </c>
      <c r="T135" s="182">
        <f>S135*H135</f>
        <v>0</v>
      </c>
      <c r="AR135" s="142" t="s">
        <v>563</v>
      </c>
      <c r="AT135" s="142" t="s">
        <v>136</v>
      </c>
      <c r="AU135" s="142" t="s">
        <v>81</v>
      </c>
      <c r="AY135" s="17" t="s">
        <v>135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7" t="s">
        <v>79</v>
      </c>
      <c r="BK135" s="143">
        <f>ROUND(I135*H135,2)</f>
        <v>0</v>
      </c>
      <c r="BL135" s="17" t="s">
        <v>563</v>
      </c>
      <c r="BM135" s="142" t="s">
        <v>723</v>
      </c>
    </row>
    <row r="136" spans="2:65" s="1" customFormat="1" ht="6.95" customHeight="1">
      <c r="B136" s="41"/>
      <c r="C136" s="42"/>
      <c r="D136" s="42"/>
      <c r="E136" s="42"/>
      <c r="F136" s="42"/>
      <c r="G136" s="42"/>
      <c r="H136" s="42"/>
      <c r="I136" s="42"/>
      <c r="J136" s="42"/>
      <c r="K136" s="42"/>
      <c r="L136" s="29"/>
    </row>
  </sheetData>
  <autoFilter ref="C121:K135" xr:uid="{00000000-0009-0000-0000-000007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H91"/>
  <sheetViews>
    <sheetView showGridLines="0" workbookViewId="0">
      <selection activeCell="K8" sqref="K8"/>
    </sheetView>
  </sheetViews>
  <sheetFormatPr defaultRowHeight="11.25"/>
  <cols>
    <col min="1" max="1" width="8.33203125" customWidth="1"/>
    <col min="2" max="2" width="1.6640625" customWidth="1"/>
    <col min="3" max="3" width="25" customWidth="1"/>
    <col min="4" max="4" width="75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50000000000003" customHeight="1"/>
    <row r="3" spans="2:8" ht="6.95" customHeight="1">
      <c r="B3" s="18"/>
      <c r="C3" s="19"/>
      <c r="D3" s="19"/>
      <c r="E3" s="19"/>
      <c r="F3" s="19"/>
      <c r="G3" s="19"/>
      <c r="H3" s="20"/>
    </row>
    <row r="4" spans="2:8" ht="24.95" customHeight="1">
      <c r="B4" s="20"/>
      <c r="C4" s="21" t="s">
        <v>724</v>
      </c>
      <c r="H4" s="20"/>
    </row>
    <row r="5" spans="2:8" ht="12" customHeight="1">
      <c r="B5" s="20"/>
      <c r="C5" s="23" t="s">
        <v>12</v>
      </c>
      <c r="D5" s="202" t="s">
        <v>13</v>
      </c>
      <c r="E5" s="192"/>
      <c r="F5" s="192"/>
      <c r="H5" s="20"/>
    </row>
    <row r="6" spans="2:8" ht="36.950000000000003" customHeight="1">
      <c r="B6" s="20"/>
      <c r="C6" s="25" t="s">
        <v>14</v>
      </c>
      <c r="D6" s="201" t="s">
        <v>15</v>
      </c>
      <c r="E6" s="192"/>
      <c r="F6" s="192"/>
      <c r="H6" s="20"/>
    </row>
    <row r="7" spans="2:8" ht="16.5" customHeight="1">
      <c r="B7" s="20"/>
      <c r="C7" s="26" t="s">
        <v>20</v>
      </c>
      <c r="D7" s="49" t="str">
        <f>'Rekapitulace stavby'!AN8</f>
        <v>9. 1. 2025</v>
      </c>
      <c r="H7" s="20"/>
    </row>
    <row r="8" spans="2:8" s="1" customFormat="1" ht="10.9" customHeight="1">
      <c r="B8" s="29"/>
      <c r="H8" s="29"/>
    </row>
    <row r="9" spans="2:8" s="10" customFormat="1" ht="29.25" customHeight="1">
      <c r="B9" s="114"/>
      <c r="C9" s="115" t="s">
        <v>53</v>
      </c>
      <c r="D9" s="116" t="s">
        <v>54</v>
      </c>
      <c r="E9" s="116" t="s">
        <v>123</v>
      </c>
      <c r="F9" s="117" t="s">
        <v>725</v>
      </c>
      <c r="H9" s="114"/>
    </row>
    <row r="10" spans="2:8" s="1" customFormat="1" ht="26.45" customHeight="1">
      <c r="B10" s="29"/>
      <c r="C10" s="183" t="s">
        <v>730</v>
      </c>
      <c r="D10" s="183" t="s">
        <v>85</v>
      </c>
      <c r="H10" s="29"/>
    </row>
    <row r="11" spans="2:8" s="1" customFormat="1" ht="16.899999999999999" customHeight="1">
      <c r="B11" s="29"/>
      <c r="C11" s="184" t="s">
        <v>237</v>
      </c>
      <c r="D11" s="185" t="s">
        <v>238</v>
      </c>
      <c r="E11" s="186" t="s">
        <v>239</v>
      </c>
      <c r="F11" s="187">
        <v>5</v>
      </c>
      <c r="H11" s="29"/>
    </row>
    <row r="12" spans="2:8" s="1" customFormat="1" ht="16.899999999999999" customHeight="1">
      <c r="B12" s="29"/>
      <c r="C12" s="188" t="s">
        <v>1</v>
      </c>
      <c r="D12" s="188" t="s">
        <v>345</v>
      </c>
      <c r="E12" s="17" t="s">
        <v>1</v>
      </c>
      <c r="F12" s="189">
        <v>0</v>
      </c>
      <c r="H12" s="29"/>
    </row>
    <row r="13" spans="2:8" s="1" customFormat="1" ht="16.899999999999999" customHeight="1">
      <c r="B13" s="29"/>
      <c r="C13" s="188" t="s">
        <v>1</v>
      </c>
      <c r="D13" s="188" t="s">
        <v>79</v>
      </c>
      <c r="E13" s="17" t="s">
        <v>1</v>
      </c>
      <c r="F13" s="189">
        <v>1</v>
      </c>
      <c r="H13" s="29"/>
    </row>
    <row r="14" spans="2:8" s="1" customFormat="1" ht="16.899999999999999" customHeight="1">
      <c r="B14" s="29"/>
      <c r="C14" s="188" t="s">
        <v>1</v>
      </c>
      <c r="D14" s="188" t="s">
        <v>346</v>
      </c>
      <c r="E14" s="17" t="s">
        <v>1</v>
      </c>
      <c r="F14" s="189">
        <v>0</v>
      </c>
      <c r="H14" s="29"/>
    </row>
    <row r="15" spans="2:8" s="1" customFormat="1" ht="16.899999999999999" customHeight="1">
      <c r="B15" s="29"/>
      <c r="C15" s="188" t="s">
        <v>1</v>
      </c>
      <c r="D15" s="188" t="s">
        <v>79</v>
      </c>
      <c r="E15" s="17" t="s">
        <v>1</v>
      </c>
      <c r="F15" s="189">
        <v>1</v>
      </c>
      <c r="H15" s="29"/>
    </row>
    <row r="16" spans="2:8" s="1" customFormat="1" ht="16.899999999999999" customHeight="1">
      <c r="B16" s="29"/>
      <c r="C16" s="188" t="s">
        <v>1</v>
      </c>
      <c r="D16" s="188" t="s">
        <v>347</v>
      </c>
      <c r="E16" s="17" t="s">
        <v>1</v>
      </c>
      <c r="F16" s="189">
        <v>0</v>
      </c>
      <c r="H16" s="29"/>
    </row>
    <row r="17" spans="2:8" s="1" customFormat="1" ht="16.899999999999999" customHeight="1">
      <c r="B17" s="29"/>
      <c r="C17" s="188" t="s">
        <v>1</v>
      </c>
      <c r="D17" s="188" t="s">
        <v>79</v>
      </c>
      <c r="E17" s="17" t="s">
        <v>1</v>
      </c>
      <c r="F17" s="189">
        <v>1</v>
      </c>
      <c r="H17" s="29"/>
    </row>
    <row r="18" spans="2:8" s="1" customFormat="1" ht="16.899999999999999" customHeight="1">
      <c r="B18" s="29"/>
      <c r="C18" s="188" t="s">
        <v>1</v>
      </c>
      <c r="D18" s="188" t="s">
        <v>348</v>
      </c>
      <c r="E18" s="17" t="s">
        <v>1</v>
      </c>
      <c r="F18" s="189">
        <v>0</v>
      </c>
      <c r="H18" s="29"/>
    </row>
    <row r="19" spans="2:8" s="1" customFormat="1" ht="16.899999999999999" customHeight="1">
      <c r="B19" s="29"/>
      <c r="C19" s="188" t="s">
        <v>1</v>
      </c>
      <c r="D19" s="188" t="s">
        <v>79</v>
      </c>
      <c r="E19" s="17" t="s">
        <v>1</v>
      </c>
      <c r="F19" s="189">
        <v>1</v>
      </c>
      <c r="H19" s="29"/>
    </row>
    <row r="20" spans="2:8" s="1" customFormat="1" ht="16.899999999999999" customHeight="1">
      <c r="B20" s="29"/>
      <c r="C20" s="188" t="s">
        <v>1</v>
      </c>
      <c r="D20" s="188" t="s">
        <v>349</v>
      </c>
      <c r="E20" s="17" t="s">
        <v>1</v>
      </c>
      <c r="F20" s="189">
        <v>0</v>
      </c>
      <c r="H20" s="29"/>
    </row>
    <row r="21" spans="2:8" s="1" customFormat="1" ht="16.899999999999999" customHeight="1">
      <c r="B21" s="29"/>
      <c r="C21" s="188" t="s">
        <v>1</v>
      </c>
      <c r="D21" s="188" t="s">
        <v>79</v>
      </c>
      <c r="E21" s="17" t="s">
        <v>1</v>
      </c>
      <c r="F21" s="189">
        <v>1</v>
      </c>
      <c r="H21" s="29"/>
    </row>
    <row r="22" spans="2:8" s="1" customFormat="1" ht="16.899999999999999" customHeight="1">
      <c r="B22" s="29"/>
      <c r="C22" s="188" t="s">
        <v>237</v>
      </c>
      <c r="D22" s="188" t="s">
        <v>143</v>
      </c>
      <c r="E22" s="17" t="s">
        <v>1</v>
      </c>
      <c r="F22" s="189">
        <v>5</v>
      </c>
      <c r="H22" s="29"/>
    </row>
    <row r="23" spans="2:8" s="1" customFormat="1" ht="16.899999999999999" customHeight="1">
      <c r="B23" s="29"/>
      <c r="C23" s="190" t="s">
        <v>726</v>
      </c>
      <c r="H23" s="29"/>
    </row>
    <row r="24" spans="2:8" s="1" customFormat="1" ht="16.899999999999999" customHeight="1">
      <c r="B24" s="29"/>
      <c r="C24" s="188" t="s">
        <v>342</v>
      </c>
      <c r="D24" s="188" t="s">
        <v>731</v>
      </c>
      <c r="E24" s="17" t="s">
        <v>182</v>
      </c>
      <c r="F24" s="189">
        <v>5</v>
      </c>
      <c r="H24" s="29"/>
    </row>
    <row r="25" spans="2:8" s="1" customFormat="1" ht="22.5">
      <c r="B25" s="29"/>
      <c r="C25" s="188" t="s">
        <v>154</v>
      </c>
      <c r="D25" s="188" t="s">
        <v>732</v>
      </c>
      <c r="E25" s="17" t="s">
        <v>103</v>
      </c>
      <c r="F25" s="189">
        <v>10</v>
      </c>
      <c r="H25" s="29"/>
    </row>
    <row r="26" spans="2:8" s="1" customFormat="1" ht="16.899999999999999" customHeight="1">
      <c r="B26" s="29"/>
      <c r="C26" s="188" t="s">
        <v>323</v>
      </c>
      <c r="D26" s="188" t="s">
        <v>733</v>
      </c>
      <c r="E26" s="17" t="s">
        <v>103</v>
      </c>
      <c r="F26" s="189">
        <v>5</v>
      </c>
      <c r="H26" s="29"/>
    </row>
    <row r="27" spans="2:8" s="1" customFormat="1" ht="16.899999999999999" customHeight="1">
      <c r="B27" s="29"/>
      <c r="C27" s="184" t="s">
        <v>240</v>
      </c>
      <c r="D27" s="185" t="s">
        <v>102</v>
      </c>
      <c r="E27" s="186" t="s">
        <v>103</v>
      </c>
      <c r="F27" s="187">
        <v>135.23750000000001</v>
      </c>
      <c r="H27" s="29"/>
    </row>
    <row r="28" spans="2:8" s="1" customFormat="1" ht="16.899999999999999" customHeight="1">
      <c r="B28" s="29"/>
      <c r="C28" s="188" t="s">
        <v>1</v>
      </c>
      <c r="D28" s="188" t="s">
        <v>375</v>
      </c>
      <c r="E28" s="17" t="s">
        <v>1</v>
      </c>
      <c r="F28" s="189">
        <v>121.35</v>
      </c>
      <c r="H28" s="29"/>
    </row>
    <row r="29" spans="2:8" s="1" customFormat="1" ht="16.899999999999999" customHeight="1">
      <c r="B29" s="29"/>
      <c r="C29" s="188" t="s">
        <v>1</v>
      </c>
      <c r="D29" s="188" t="s">
        <v>244</v>
      </c>
      <c r="E29" s="17" t="s">
        <v>1</v>
      </c>
      <c r="F29" s="189">
        <v>13.887499999999999</v>
      </c>
      <c r="H29" s="29"/>
    </row>
    <row r="30" spans="2:8" s="1" customFormat="1" ht="16.899999999999999" customHeight="1">
      <c r="B30" s="29"/>
      <c r="C30" s="188" t="s">
        <v>240</v>
      </c>
      <c r="D30" s="188" t="s">
        <v>143</v>
      </c>
      <c r="E30" s="17" t="s">
        <v>1</v>
      </c>
      <c r="F30" s="189">
        <v>135.23750000000001</v>
      </c>
      <c r="H30" s="29"/>
    </row>
    <row r="31" spans="2:8" s="1" customFormat="1" ht="16.899999999999999" customHeight="1">
      <c r="B31" s="29"/>
      <c r="C31" s="190" t="s">
        <v>726</v>
      </c>
      <c r="H31" s="29"/>
    </row>
    <row r="32" spans="2:8" s="1" customFormat="1" ht="16.899999999999999" customHeight="1">
      <c r="B32" s="29"/>
      <c r="C32" s="188" t="s">
        <v>220</v>
      </c>
      <c r="D32" s="188" t="s">
        <v>727</v>
      </c>
      <c r="E32" s="17" t="s">
        <v>103</v>
      </c>
      <c r="F32" s="189">
        <v>135.23750000000001</v>
      </c>
      <c r="H32" s="29"/>
    </row>
    <row r="33" spans="2:8" s="1" customFormat="1" ht="16.899999999999999" customHeight="1">
      <c r="B33" s="29"/>
      <c r="C33" s="188" t="s">
        <v>229</v>
      </c>
      <c r="D33" s="188" t="s">
        <v>728</v>
      </c>
      <c r="E33" s="17" t="s">
        <v>103</v>
      </c>
      <c r="F33" s="189">
        <v>135.238</v>
      </c>
      <c r="H33" s="29"/>
    </row>
    <row r="34" spans="2:8" s="1" customFormat="1" ht="22.5">
      <c r="B34" s="29"/>
      <c r="C34" s="188" t="s">
        <v>231</v>
      </c>
      <c r="D34" s="188" t="s">
        <v>729</v>
      </c>
      <c r="E34" s="17" t="s">
        <v>103</v>
      </c>
      <c r="F34" s="189">
        <v>135.238</v>
      </c>
      <c r="H34" s="29"/>
    </row>
    <row r="35" spans="2:8" s="1" customFormat="1" ht="16.899999999999999" customHeight="1">
      <c r="B35" s="29"/>
      <c r="C35" s="184" t="s">
        <v>104</v>
      </c>
      <c r="D35" s="185" t="s">
        <v>242</v>
      </c>
      <c r="E35" s="186" t="s">
        <v>103</v>
      </c>
      <c r="F35" s="187">
        <v>60.674999999999997</v>
      </c>
      <c r="H35" s="29"/>
    </row>
    <row r="36" spans="2:8" s="1" customFormat="1" ht="16.899999999999999" customHeight="1">
      <c r="B36" s="29"/>
      <c r="C36" s="188" t="s">
        <v>1</v>
      </c>
      <c r="D36" s="188" t="s">
        <v>242</v>
      </c>
      <c r="E36" s="17" t="s">
        <v>1</v>
      </c>
      <c r="F36" s="189">
        <v>0</v>
      </c>
      <c r="H36" s="29"/>
    </row>
    <row r="37" spans="2:8" s="1" customFormat="1" ht="16.899999999999999" customHeight="1">
      <c r="B37" s="29"/>
      <c r="C37" s="188" t="s">
        <v>1</v>
      </c>
      <c r="D37" s="188" t="s">
        <v>265</v>
      </c>
      <c r="E37" s="17" t="s">
        <v>1</v>
      </c>
      <c r="F37" s="189">
        <v>0</v>
      </c>
      <c r="H37" s="29"/>
    </row>
    <row r="38" spans="2:8" s="1" customFormat="1" ht="16.899999999999999" customHeight="1">
      <c r="B38" s="29"/>
      <c r="C38" s="188" t="s">
        <v>1</v>
      </c>
      <c r="D38" s="188" t="s">
        <v>266</v>
      </c>
      <c r="E38" s="17" t="s">
        <v>1</v>
      </c>
      <c r="F38" s="189">
        <v>30.675000000000001</v>
      </c>
      <c r="H38" s="29"/>
    </row>
    <row r="39" spans="2:8" s="1" customFormat="1" ht="16.899999999999999" customHeight="1">
      <c r="B39" s="29"/>
      <c r="C39" s="188" t="s">
        <v>1</v>
      </c>
      <c r="D39" s="188" t="s">
        <v>267</v>
      </c>
      <c r="E39" s="17" t="s">
        <v>1</v>
      </c>
      <c r="F39" s="189">
        <v>0</v>
      </c>
      <c r="H39" s="29"/>
    </row>
    <row r="40" spans="2:8" s="1" customFormat="1" ht="16.899999999999999" customHeight="1">
      <c r="B40" s="29"/>
      <c r="C40" s="188" t="s">
        <v>1</v>
      </c>
      <c r="D40" s="188" t="s">
        <v>268</v>
      </c>
      <c r="E40" s="17" t="s">
        <v>1</v>
      </c>
      <c r="F40" s="189">
        <v>30</v>
      </c>
      <c r="H40" s="29"/>
    </row>
    <row r="41" spans="2:8" s="1" customFormat="1" ht="16.899999999999999" customHeight="1">
      <c r="B41" s="29"/>
      <c r="C41" s="188" t="s">
        <v>104</v>
      </c>
      <c r="D41" s="188" t="s">
        <v>143</v>
      </c>
      <c r="E41" s="17" t="s">
        <v>1</v>
      </c>
      <c r="F41" s="189">
        <v>60.674999999999997</v>
      </c>
      <c r="H41" s="29"/>
    </row>
    <row r="42" spans="2:8" s="1" customFormat="1" ht="16.899999999999999" customHeight="1">
      <c r="B42" s="29"/>
      <c r="C42" s="190" t="s">
        <v>726</v>
      </c>
      <c r="H42" s="29"/>
    </row>
    <row r="43" spans="2:8" s="1" customFormat="1" ht="22.5">
      <c r="B43" s="29"/>
      <c r="C43" s="188" t="s">
        <v>262</v>
      </c>
      <c r="D43" s="188" t="s">
        <v>734</v>
      </c>
      <c r="E43" s="17" t="s">
        <v>103</v>
      </c>
      <c r="F43" s="189">
        <v>60.674999999999997</v>
      </c>
      <c r="H43" s="29"/>
    </row>
    <row r="44" spans="2:8" s="1" customFormat="1" ht="16.899999999999999" customHeight="1">
      <c r="B44" s="29"/>
      <c r="C44" s="188" t="s">
        <v>273</v>
      </c>
      <c r="D44" s="188" t="s">
        <v>735</v>
      </c>
      <c r="E44" s="17" t="s">
        <v>103</v>
      </c>
      <c r="F44" s="189">
        <v>104.9</v>
      </c>
      <c r="H44" s="29"/>
    </row>
    <row r="45" spans="2:8" s="1" customFormat="1" ht="16.899999999999999" customHeight="1">
      <c r="B45" s="29"/>
      <c r="C45" s="188" t="s">
        <v>220</v>
      </c>
      <c r="D45" s="188" t="s">
        <v>727</v>
      </c>
      <c r="E45" s="17" t="s">
        <v>103</v>
      </c>
      <c r="F45" s="189">
        <v>135.238</v>
      </c>
      <c r="H45" s="29"/>
    </row>
    <row r="46" spans="2:8" s="1" customFormat="1" ht="22.5">
      <c r="B46" s="29"/>
      <c r="C46" s="188" t="s">
        <v>326</v>
      </c>
      <c r="D46" s="188" t="s">
        <v>736</v>
      </c>
      <c r="E46" s="17" t="s">
        <v>103</v>
      </c>
      <c r="F46" s="189">
        <v>74.563000000000002</v>
      </c>
      <c r="H46" s="29"/>
    </row>
    <row r="47" spans="2:8" s="1" customFormat="1" ht="16.899999999999999" customHeight="1">
      <c r="B47" s="29"/>
      <c r="C47" s="184" t="s">
        <v>244</v>
      </c>
      <c r="D47" s="185" t="s">
        <v>245</v>
      </c>
      <c r="E47" s="186" t="s">
        <v>103</v>
      </c>
      <c r="F47" s="187">
        <v>13.887499999999999</v>
      </c>
      <c r="H47" s="29"/>
    </row>
    <row r="48" spans="2:8" s="1" customFormat="1" ht="16.899999999999999" customHeight="1">
      <c r="B48" s="29"/>
      <c r="C48" s="188" t="s">
        <v>1</v>
      </c>
      <c r="D48" s="188" t="s">
        <v>245</v>
      </c>
      <c r="E48" s="17" t="s">
        <v>1</v>
      </c>
      <c r="F48" s="189">
        <v>0</v>
      </c>
      <c r="H48" s="29"/>
    </row>
    <row r="49" spans="2:8" s="1" customFormat="1" ht="16.899999999999999" customHeight="1">
      <c r="B49" s="29"/>
      <c r="C49" s="188" t="s">
        <v>1</v>
      </c>
      <c r="D49" s="188" t="s">
        <v>272</v>
      </c>
      <c r="E49" s="17" t="s">
        <v>1</v>
      </c>
      <c r="F49" s="189">
        <v>13.887499999999999</v>
      </c>
      <c r="H49" s="29"/>
    </row>
    <row r="50" spans="2:8" s="1" customFormat="1" ht="16.899999999999999" customHeight="1">
      <c r="B50" s="29"/>
      <c r="C50" s="188" t="s">
        <v>244</v>
      </c>
      <c r="D50" s="188" t="s">
        <v>143</v>
      </c>
      <c r="E50" s="17" t="s">
        <v>1</v>
      </c>
      <c r="F50" s="189">
        <v>13.887499999999999</v>
      </c>
      <c r="H50" s="29"/>
    </row>
    <row r="51" spans="2:8" s="1" customFormat="1" ht="16.899999999999999" customHeight="1">
      <c r="B51" s="29"/>
      <c r="C51" s="190" t="s">
        <v>726</v>
      </c>
      <c r="H51" s="29"/>
    </row>
    <row r="52" spans="2:8" s="1" customFormat="1" ht="16.899999999999999" customHeight="1">
      <c r="B52" s="29"/>
      <c r="C52" s="188" t="s">
        <v>269</v>
      </c>
      <c r="D52" s="188" t="s">
        <v>737</v>
      </c>
      <c r="E52" s="17" t="s">
        <v>103</v>
      </c>
      <c r="F52" s="189">
        <v>13.887499999999999</v>
      </c>
      <c r="H52" s="29"/>
    </row>
    <row r="53" spans="2:8" s="1" customFormat="1" ht="16.899999999999999" customHeight="1">
      <c r="B53" s="29"/>
      <c r="C53" s="188" t="s">
        <v>273</v>
      </c>
      <c r="D53" s="188" t="s">
        <v>735</v>
      </c>
      <c r="E53" s="17" t="s">
        <v>103</v>
      </c>
      <c r="F53" s="189">
        <v>104.9</v>
      </c>
      <c r="H53" s="29"/>
    </row>
    <row r="54" spans="2:8" s="1" customFormat="1" ht="16.899999999999999" customHeight="1">
      <c r="B54" s="29"/>
      <c r="C54" s="188" t="s">
        <v>220</v>
      </c>
      <c r="D54" s="188" t="s">
        <v>727</v>
      </c>
      <c r="E54" s="17" t="s">
        <v>103</v>
      </c>
      <c r="F54" s="189">
        <v>135.238</v>
      </c>
      <c r="H54" s="29"/>
    </row>
    <row r="55" spans="2:8" s="1" customFormat="1" ht="22.5">
      <c r="B55" s="29"/>
      <c r="C55" s="188" t="s">
        <v>326</v>
      </c>
      <c r="D55" s="188" t="s">
        <v>736</v>
      </c>
      <c r="E55" s="17" t="s">
        <v>103</v>
      </c>
      <c r="F55" s="189">
        <v>74.563000000000002</v>
      </c>
      <c r="H55" s="29"/>
    </row>
    <row r="56" spans="2:8" s="1" customFormat="1" ht="16.899999999999999" customHeight="1">
      <c r="B56" s="29"/>
      <c r="C56" s="184" t="s">
        <v>247</v>
      </c>
      <c r="D56" s="185" t="s">
        <v>248</v>
      </c>
      <c r="E56" s="186" t="s">
        <v>146</v>
      </c>
      <c r="F56" s="187">
        <v>40.25</v>
      </c>
      <c r="H56" s="29"/>
    </row>
    <row r="57" spans="2:8" s="1" customFormat="1" ht="16.899999999999999" customHeight="1">
      <c r="B57" s="29"/>
      <c r="C57" s="188" t="s">
        <v>1</v>
      </c>
      <c r="D57" s="188" t="s">
        <v>248</v>
      </c>
      <c r="E57" s="17" t="s">
        <v>1</v>
      </c>
      <c r="F57" s="189">
        <v>0</v>
      </c>
      <c r="H57" s="29"/>
    </row>
    <row r="58" spans="2:8" s="1" customFormat="1" ht="16.899999999999999" customHeight="1">
      <c r="B58" s="29"/>
      <c r="C58" s="188" t="s">
        <v>1</v>
      </c>
      <c r="D58" s="188" t="s">
        <v>281</v>
      </c>
      <c r="E58" s="17" t="s">
        <v>1</v>
      </c>
      <c r="F58" s="189">
        <v>40.25</v>
      </c>
      <c r="H58" s="29"/>
    </row>
    <row r="59" spans="2:8" s="1" customFormat="1" ht="16.899999999999999" customHeight="1">
      <c r="B59" s="29"/>
      <c r="C59" s="188" t="s">
        <v>247</v>
      </c>
      <c r="D59" s="188" t="s">
        <v>143</v>
      </c>
      <c r="E59" s="17" t="s">
        <v>1</v>
      </c>
      <c r="F59" s="189">
        <v>40.25</v>
      </c>
      <c r="H59" s="29"/>
    </row>
    <row r="60" spans="2:8" s="1" customFormat="1" ht="16.899999999999999" customHeight="1">
      <c r="B60" s="29"/>
      <c r="C60" s="190" t="s">
        <v>726</v>
      </c>
      <c r="H60" s="29"/>
    </row>
    <row r="61" spans="2:8" s="1" customFormat="1" ht="16.899999999999999" customHeight="1">
      <c r="B61" s="29"/>
      <c r="C61" s="188" t="s">
        <v>144</v>
      </c>
      <c r="D61" s="188" t="s">
        <v>738</v>
      </c>
      <c r="E61" s="17" t="s">
        <v>146</v>
      </c>
      <c r="F61" s="189">
        <v>40.25</v>
      </c>
      <c r="H61" s="29"/>
    </row>
    <row r="62" spans="2:8" s="1" customFormat="1" ht="16.899999999999999" customHeight="1">
      <c r="B62" s="29"/>
      <c r="C62" s="188" t="s">
        <v>320</v>
      </c>
      <c r="D62" s="188" t="s">
        <v>739</v>
      </c>
      <c r="E62" s="17" t="s">
        <v>103</v>
      </c>
      <c r="F62" s="189">
        <v>40.25</v>
      </c>
      <c r="H62" s="29"/>
    </row>
    <row r="63" spans="2:8" s="1" customFormat="1" ht="16.899999999999999" customHeight="1">
      <c r="B63" s="29"/>
      <c r="C63" s="184" t="s">
        <v>250</v>
      </c>
      <c r="D63" s="185" t="s">
        <v>251</v>
      </c>
      <c r="E63" s="186" t="s">
        <v>103</v>
      </c>
      <c r="F63" s="187">
        <v>13.112500000000001</v>
      </c>
      <c r="H63" s="29"/>
    </row>
    <row r="64" spans="2:8" s="1" customFormat="1" ht="16.899999999999999" customHeight="1">
      <c r="B64" s="29"/>
      <c r="C64" s="188" t="s">
        <v>1</v>
      </c>
      <c r="D64" s="188" t="s">
        <v>285</v>
      </c>
      <c r="E64" s="17" t="s">
        <v>1</v>
      </c>
      <c r="F64" s="189">
        <v>0</v>
      </c>
      <c r="H64" s="29"/>
    </row>
    <row r="65" spans="2:8" s="1" customFormat="1" ht="16.899999999999999" customHeight="1">
      <c r="B65" s="29"/>
      <c r="C65" s="188" t="s">
        <v>1</v>
      </c>
      <c r="D65" s="188" t="s">
        <v>286</v>
      </c>
      <c r="E65" s="17" t="s">
        <v>1</v>
      </c>
      <c r="F65" s="189">
        <v>0</v>
      </c>
      <c r="H65" s="29"/>
    </row>
    <row r="66" spans="2:8" s="1" customFormat="1" ht="16.899999999999999" customHeight="1">
      <c r="B66" s="29"/>
      <c r="C66" s="188" t="s">
        <v>1</v>
      </c>
      <c r="D66" s="188" t="s">
        <v>287</v>
      </c>
      <c r="E66" s="17" t="s">
        <v>1</v>
      </c>
      <c r="F66" s="189">
        <v>2.8875000000000002</v>
      </c>
      <c r="H66" s="29"/>
    </row>
    <row r="67" spans="2:8" s="1" customFormat="1" ht="16.899999999999999" customHeight="1">
      <c r="B67" s="29"/>
      <c r="C67" s="188" t="s">
        <v>1</v>
      </c>
      <c r="D67" s="188" t="s">
        <v>288</v>
      </c>
      <c r="E67" s="17" t="s">
        <v>1</v>
      </c>
      <c r="F67" s="189">
        <v>0</v>
      </c>
      <c r="H67" s="29"/>
    </row>
    <row r="68" spans="2:8" s="1" customFormat="1" ht="16.899999999999999" customHeight="1">
      <c r="B68" s="29"/>
      <c r="C68" s="188" t="s">
        <v>1</v>
      </c>
      <c r="D68" s="188" t="s">
        <v>289</v>
      </c>
      <c r="E68" s="17" t="s">
        <v>1</v>
      </c>
      <c r="F68" s="189">
        <v>10.225</v>
      </c>
      <c r="H68" s="29"/>
    </row>
    <row r="69" spans="2:8" s="1" customFormat="1" ht="16.899999999999999" customHeight="1">
      <c r="B69" s="29"/>
      <c r="C69" s="188" t="s">
        <v>250</v>
      </c>
      <c r="D69" s="188" t="s">
        <v>143</v>
      </c>
      <c r="E69" s="17" t="s">
        <v>1</v>
      </c>
      <c r="F69" s="189">
        <v>13.112500000000001</v>
      </c>
      <c r="H69" s="29"/>
    </row>
    <row r="70" spans="2:8" s="1" customFormat="1" ht="16.899999999999999" customHeight="1">
      <c r="B70" s="29"/>
      <c r="C70" s="190" t="s">
        <v>726</v>
      </c>
      <c r="H70" s="29"/>
    </row>
    <row r="71" spans="2:8" s="1" customFormat="1" ht="16.899999999999999" customHeight="1">
      <c r="B71" s="29"/>
      <c r="C71" s="188" t="s">
        <v>282</v>
      </c>
      <c r="D71" s="188" t="s">
        <v>740</v>
      </c>
      <c r="E71" s="17" t="s">
        <v>103</v>
      </c>
      <c r="F71" s="189">
        <v>13.112500000000001</v>
      </c>
      <c r="H71" s="29"/>
    </row>
    <row r="72" spans="2:8" s="1" customFormat="1" ht="16.899999999999999" customHeight="1">
      <c r="B72" s="29"/>
      <c r="C72" s="188" t="s">
        <v>350</v>
      </c>
      <c r="D72" s="188" t="s">
        <v>741</v>
      </c>
      <c r="E72" s="17" t="s">
        <v>103</v>
      </c>
      <c r="F72" s="189">
        <v>13.113</v>
      </c>
      <c r="H72" s="29"/>
    </row>
    <row r="73" spans="2:8" s="1" customFormat="1" ht="16.899999999999999" customHeight="1">
      <c r="B73" s="29"/>
      <c r="C73" s="188" t="s">
        <v>353</v>
      </c>
      <c r="D73" s="188" t="s">
        <v>742</v>
      </c>
      <c r="E73" s="17" t="s">
        <v>103</v>
      </c>
      <c r="F73" s="189">
        <v>13.113</v>
      </c>
      <c r="H73" s="29"/>
    </row>
    <row r="74" spans="2:8" s="1" customFormat="1" ht="16.899999999999999" customHeight="1">
      <c r="B74" s="29"/>
      <c r="C74" s="188" t="s">
        <v>214</v>
      </c>
      <c r="D74" s="188" t="s">
        <v>743</v>
      </c>
      <c r="E74" s="17" t="s">
        <v>182</v>
      </c>
      <c r="F74" s="189">
        <v>157.35</v>
      </c>
      <c r="H74" s="29"/>
    </row>
    <row r="75" spans="2:8" s="1" customFormat="1" ht="16.899999999999999" customHeight="1">
      <c r="B75" s="29"/>
      <c r="C75" s="188" t="s">
        <v>362</v>
      </c>
      <c r="D75" s="188" t="s">
        <v>744</v>
      </c>
      <c r="E75" s="17" t="s">
        <v>103</v>
      </c>
      <c r="F75" s="189">
        <v>23.603000000000002</v>
      </c>
      <c r="H75" s="29"/>
    </row>
    <row r="76" spans="2:8" s="1" customFormat="1" ht="16.899999999999999" customHeight="1">
      <c r="B76" s="29"/>
      <c r="C76" s="188" t="s">
        <v>367</v>
      </c>
      <c r="D76" s="188" t="s">
        <v>745</v>
      </c>
      <c r="E76" s="17" t="s">
        <v>103</v>
      </c>
      <c r="F76" s="189">
        <v>13.113</v>
      </c>
      <c r="H76" s="29"/>
    </row>
    <row r="77" spans="2:8" s="1" customFormat="1" ht="16.899999999999999" customHeight="1">
      <c r="B77" s="29"/>
      <c r="C77" s="188" t="s">
        <v>314</v>
      </c>
      <c r="D77" s="188" t="s">
        <v>746</v>
      </c>
      <c r="E77" s="17" t="s">
        <v>103</v>
      </c>
      <c r="F77" s="189">
        <v>13.113</v>
      </c>
      <c r="H77" s="29"/>
    </row>
    <row r="78" spans="2:8" s="1" customFormat="1" ht="16.899999999999999" customHeight="1">
      <c r="B78" s="29"/>
      <c r="C78" s="188" t="s">
        <v>317</v>
      </c>
      <c r="D78" s="188" t="s">
        <v>747</v>
      </c>
      <c r="E78" s="17" t="s">
        <v>103</v>
      </c>
      <c r="F78" s="189">
        <v>13.113</v>
      </c>
      <c r="H78" s="29"/>
    </row>
    <row r="79" spans="2:8" s="1" customFormat="1" ht="22.5">
      <c r="B79" s="29"/>
      <c r="C79" s="188" t="s">
        <v>358</v>
      </c>
      <c r="D79" s="188" t="s">
        <v>359</v>
      </c>
      <c r="E79" s="17" t="s">
        <v>103</v>
      </c>
      <c r="F79" s="189">
        <v>15.734999999999999</v>
      </c>
      <c r="H79" s="29"/>
    </row>
    <row r="80" spans="2:8" s="1" customFormat="1" ht="16.899999999999999" customHeight="1">
      <c r="B80" s="29"/>
      <c r="C80" s="184" t="s">
        <v>253</v>
      </c>
      <c r="D80" s="185" t="s">
        <v>254</v>
      </c>
      <c r="E80" s="186" t="s">
        <v>103</v>
      </c>
      <c r="F80" s="187">
        <v>20.45</v>
      </c>
      <c r="H80" s="29"/>
    </row>
    <row r="81" spans="2:8" s="1" customFormat="1" ht="16.899999999999999" customHeight="1">
      <c r="B81" s="29"/>
      <c r="C81" s="188" t="s">
        <v>1</v>
      </c>
      <c r="D81" s="188" t="s">
        <v>291</v>
      </c>
      <c r="E81" s="17" t="s">
        <v>1</v>
      </c>
      <c r="F81" s="189">
        <v>0</v>
      </c>
      <c r="H81" s="29"/>
    </row>
    <row r="82" spans="2:8" s="1" customFormat="1" ht="16.899999999999999" customHeight="1">
      <c r="B82" s="29"/>
      <c r="C82" s="188" t="s">
        <v>1</v>
      </c>
      <c r="D82" s="188" t="s">
        <v>292</v>
      </c>
      <c r="E82" s="17" t="s">
        <v>1</v>
      </c>
      <c r="F82" s="189">
        <v>20.45</v>
      </c>
      <c r="H82" s="29"/>
    </row>
    <row r="83" spans="2:8" s="1" customFormat="1" ht="16.899999999999999" customHeight="1">
      <c r="B83" s="29"/>
      <c r="C83" s="188" t="s">
        <v>253</v>
      </c>
      <c r="D83" s="188" t="s">
        <v>143</v>
      </c>
      <c r="E83" s="17" t="s">
        <v>1</v>
      </c>
      <c r="F83" s="189">
        <v>20.45</v>
      </c>
      <c r="H83" s="29"/>
    </row>
    <row r="84" spans="2:8" s="1" customFormat="1" ht="16.899999999999999" customHeight="1">
      <c r="B84" s="29"/>
      <c r="C84" s="190" t="s">
        <v>726</v>
      </c>
      <c r="H84" s="29"/>
    </row>
    <row r="85" spans="2:8" s="1" customFormat="1" ht="16.899999999999999" customHeight="1">
      <c r="B85" s="29"/>
      <c r="C85" s="188" t="s">
        <v>149</v>
      </c>
      <c r="D85" s="188" t="s">
        <v>748</v>
      </c>
      <c r="E85" s="17" t="s">
        <v>103</v>
      </c>
      <c r="F85" s="189">
        <v>20.45</v>
      </c>
      <c r="H85" s="29"/>
    </row>
    <row r="86" spans="2:8" s="1" customFormat="1" ht="16.899999999999999" customHeight="1">
      <c r="B86" s="29"/>
      <c r="C86" s="188" t="s">
        <v>222</v>
      </c>
      <c r="D86" s="188" t="s">
        <v>749</v>
      </c>
      <c r="E86" s="17" t="s">
        <v>103</v>
      </c>
      <c r="F86" s="189">
        <v>20.45</v>
      </c>
      <c r="H86" s="29"/>
    </row>
    <row r="87" spans="2:8" s="1" customFormat="1" ht="16.899999999999999" customHeight="1">
      <c r="B87" s="29"/>
      <c r="C87" s="188" t="s">
        <v>310</v>
      </c>
      <c r="D87" s="188" t="s">
        <v>750</v>
      </c>
      <c r="E87" s="17" t="s">
        <v>103</v>
      </c>
      <c r="F87" s="189">
        <v>40.9</v>
      </c>
      <c r="H87" s="29"/>
    </row>
    <row r="88" spans="2:8" s="1" customFormat="1" ht="16.899999999999999" customHeight="1">
      <c r="B88" s="29"/>
      <c r="C88" s="188" t="s">
        <v>224</v>
      </c>
      <c r="D88" s="188" t="s">
        <v>225</v>
      </c>
      <c r="E88" s="17" t="s">
        <v>103</v>
      </c>
      <c r="F88" s="189">
        <v>21.472999999999999</v>
      </c>
      <c r="H88" s="29"/>
    </row>
    <row r="89" spans="2:8" s="1" customFormat="1" ht="16.899999999999999" customHeight="1">
      <c r="B89" s="29"/>
      <c r="C89" s="188" t="s">
        <v>293</v>
      </c>
      <c r="D89" s="188" t="s">
        <v>294</v>
      </c>
      <c r="E89" s="17" t="s">
        <v>103</v>
      </c>
      <c r="F89" s="189">
        <v>20.45</v>
      </c>
      <c r="H89" s="29"/>
    </row>
    <row r="90" spans="2:8" s="1" customFormat="1" ht="7.35" customHeight="1">
      <c r="B90" s="41"/>
      <c r="C90" s="42"/>
      <c r="D90" s="42"/>
      <c r="E90" s="42"/>
      <c r="F90" s="42"/>
      <c r="G90" s="42"/>
      <c r="H90" s="29"/>
    </row>
    <row r="91" spans="2:8" s="1" customFormat="1"/>
  </sheetData>
  <mergeCells count="2">
    <mergeCell ref="D5:F5"/>
    <mergeCell ref="D6:F6"/>
  </mergeCells>
  <pageMargins left="0.7" right="0.7" top="0.78740157499999996" bottom="0.78740157499999996" header="0.3" footer="0.3"/>
  <pageSetup paperSize="9" fitToHeight="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14</vt:i4>
      </vt:variant>
    </vt:vector>
  </HeadingPairs>
  <TitlesOfParts>
    <vt:vector size="21" baseType="lpstr">
      <vt:lpstr>Rekapitulace stavby</vt:lpstr>
      <vt:lpstr>SO-03 - Vybourání šachetn...</vt:lpstr>
      <vt:lpstr>SO-04 - Nový osobní výtah</vt:lpstr>
      <vt:lpstr>01 - Elektroinstalace NN</vt:lpstr>
      <vt:lpstr>02 - Kouřová čidla, ovlád...</vt:lpstr>
      <vt:lpstr>VRN - Vedlejší rozpočtové...</vt:lpstr>
      <vt:lpstr>Seznam figur</vt:lpstr>
      <vt:lpstr>'01 - Elektroinstalace NN'!Názvy_tisku</vt:lpstr>
      <vt:lpstr>'02 - Kouřová čidla, ovlád...'!Názvy_tisku</vt:lpstr>
      <vt:lpstr>'Rekapitulace stavby'!Názvy_tisku</vt:lpstr>
      <vt:lpstr>'Seznam figur'!Názvy_tisku</vt:lpstr>
      <vt:lpstr>'SO-03 - Vybourání šachetn...'!Názvy_tisku</vt:lpstr>
      <vt:lpstr>'SO-04 - Nový osobní výtah'!Názvy_tisku</vt:lpstr>
      <vt:lpstr>'VRN - Vedlejší rozpočtové...'!Názvy_tisku</vt:lpstr>
      <vt:lpstr>'01 - Elektroinstalace NN'!Oblast_tisku</vt:lpstr>
      <vt:lpstr>'02 - Kouřová čidla, ovlád...'!Oblast_tisku</vt:lpstr>
      <vt:lpstr>'Rekapitulace stavby'!Oblast_tisku</vt:lpstr>
      <vt:lpstr>'Seznam figur'!Oblast_tisku</vt:lpstr>
      <vt:lpstr>'SO-03 - Vybourání šachetn...'!Oblast_tisku</vt:lpstr>
      <vt:lpstr>'SO-04 - Nový osobní výtah'!Oblast_tisku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dell-supita\Supita</dc:creator>
  <cp:lastModifiedBy>potmesill</cp:lastModifiedBy>
  <dcterms:created xsi:type="dcterms:W3CDTF">2025-02-03T19:36:25Z</dcterms:created>
  <dcterms:modified xsi:type="dcterms:W3CDTF">2026-02-13T09:32:41Z</dcterms:modified>
</cp:coreProperties>
</file>