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vlkri\Downloads\"/>
    </mc:Choice>
  </mc:AlternateContent>
  <bookViews>
    <workbookView xWindow="0" yWindow="0" windowWidth="0" windowHeight="0"/>
  </bookViews>
  <sheets>
    <sheet name="Rekapitulace stavby" sheetId="1" r:id="rId1"/>
    <sheet name="01 - Elektroinstalace FVE" sheetId="2" r:id="rId2"/>
    <sheet name="02 - Rozvaděč FVE-AC" sheetId="3" r:id="rId3"/>
    <sheet name="03 - Rozvaděč FVE-DC" sheetId="4" r:id="rId4"/>
    <sheet name="04 - Řídící jednotka umís..." sheetId="5" r:id="rId5"/>
    <sheet name="Pokyny pro vyplnění" sheetId="6" r:id="rId6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'01 - Elektroinstalace FVE'!$C$87:$K$151</definedName>
    <definedName name="_xlnm.Print_Area" localSheetId="1">'01 - Elektroinstalace FVE'!$C$4:$J$39,'01 - Elektroinstalace FVE'!$C$45:$J$69,'01 - Elektroinstalace FVE'!$C$75:$K$151</definedName>
    <definedName name="_xlnm.Print_Titles" localSheetId="1">'01 - Elektroinstalace FVE'!$87:$87</definedName>
    <definedName name="_xlnm._FilterDatabase" localSheetId="2" hidden="1">'02 - Rozvaděč FVE-AC'!$C$82:$K$131</definedName>
    <definedName name="_xlnm.Print_Area" localSheetId="2">'02 - Rozvaděč FVE-AC'!$C$4:$J$39,'02 - Rozvaděč FVE-AC'!$C$45:$J$64,'02 - Rozvaděč FVE-AC'!$C$70:$K$131</definedName>
    <definedName name="_xlnm.Print_Titles" localSheetId="2">'02 - Rozvaděč FVE-AC'!$82:$82</definedName>
    <definedName name="_xlnm._FilterDatabase" localSheetId="3" hidden="1">'03 - Rozvaděč FVE-DC'!$C$80:$K$98</definedName>
    <definedName name="_xlnm.Print_Area" localSheetId="3">'03 - Rozvaděč FVE-DC'!$C$4:$J$39,'03 - Rozvaděč FVE-DC'!$C$45:$J$62,'03 - Rozvaděč FVE-DC'!$C$68:$K$98</definedName>
    <definedName name="_xlnm.Print_Titles" localSheetId="3">'03 - Rozvaděč FVE-DC'!$80:$80</definedName>
    <definedName name="_xlnm._FilterDatabase" localSheetId="4" hidden="1">'04 - Řídící jednotka umís...'!$C$82:$K$104</definedName>
    <definedName name="_xlnm.Print_Area" localSheetId="4">'04 - Řídící jednotka umís...'!$C$4:$J$39,'04 - Řídící jednotka umís...'!$C$45:$J$64,'04 - Řídící jednotka umís...'!$C$70:$K$104</definedName>
    <definedName name="_xlnm.Print_Titles" localSheetId="4">'04 - Řídící jednotka umís...'!$82:$82</definedName>
    <definedName name="_xlnm.Print_Area" localSheetId="5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5" l="1" r="J37"/>
  <c r="J36"/>
  <c i="1" r="AY58"/>
  <c i="5" r="J35"/>
  <c i="1" r="AX58"/>
  <c i="5" r="BI104"/>
  <c r="BH104"/>
  <c r="BG104"/>
  <c r="BF104"/>
  <c r="T104"/>
  <c r="R104"/>
  <c r="P104"/>
  <c r="BI103"/>
  <c r="BH103"/>
  <c r="BG103"/>
  <c r="BF103"/>
  <c r="T103"/>
  <c r="R103"/>
  <c r="P103"/>
  <c r="BI101"/>
  <c r="BH101"/>
  <c r="BG101"/>
  <c r="BF101"/>
  <c r="T101"/>
  <c r="R101"/>
  <c r="P101"/>
  <c r="BI100"/>
  <c r="BH100"/>
  <c r="BG100"/>
  <c r="BF100"/>
  <c r="T100"/>
  <c r="R100"/>
  <c r="P100"/>
  <c r="BI98"/>
  <c r="BH98"/>
  <c r="BG98"/>
  <c r="BF98"/>
  <c r="T98"/>
  <c r="R98"/>
  <c r="P98"/>
  <c r="BI97"/>
  <c r="BH97"/>
  <c r="BG97"/>
  <c r="BF97"/>
  <c r="T97"/>
  <c r="R97"/>
  <c r="P97"/>
  <c r="BI95"/>
  <c r="BH95"/>
  <c r="BG95"/>
  <c r="BF95"/>
  <c r="T95"/>
  <c r="R95"/>
  <c r="P95"/>
  <c r="BI94"/>
  <c r="BH94"/>
  <c r="BG94"/>
  <c r="BF94"/>
  <c r="T94"/>
  <c r="R94"/>
  <c r="P94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F77"/>
  <c r="E75"/>
  <c r="F52"/>
  <c r="E50"/>
  <c r="J24"/>
  <c r="E24"/>
  <c r="J80"/>
  <c r="J23"/>
  <c r="J21"/>
  <c r="E21"/>
  <c r="J79"/>
  <c r="J20"/>
  <c r="J18"/>
  <c r="E18"/>
  <c r="F80"/>
  <c r="J17"/>
  <c r="J15"/>
  <c r="E15"/>
  <c r="F79"/>
  <c r="J14"/>
  <c r="J12"/>
  <c r="J52"/>
  <c r="E7"/>
  <c r="E48"/>
  <c i="4" r="J37"/>
  <c r="J36"/>
  <c i="1" r="AY57"/>
  <c i="4" r="J35"/>
  <c i="1" r="AX57"/>
  <c i="4"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F75"/>
  <c r="E73"/>
  <c r="F52"/>
  <c r="E50"/>
  <c r="J24"/>
  <c r="E24"/>
  <c r="J78"/>
  <c r="J23"/>
  <c r="J21"/>
  <c r="E21"/>
  <c r="J54"/>
  <c r="J20"/>
  <c r="J18"/>
  <c r="E18"/>
  <c r="F55"/>
  <c r="J17"/>
  <c r="J15"/>
  <c r="E15"/>
  <c r="F77"/>
  <c r="J14"/>
  <c r="J12"/>
  <c r="J52"/>
  <c r="E7"/>
  <c r="E48"/>
  <c i="3" r="J37"/>
  <c r="J36"/>
  <c i="1" r="AY56"/>
  <c i="3" r="J35"/>
  <c i="1" r="AX56"/>
  <c i="3" r="BI131"/>
  <c r="BH131"/>
  <c r="BG131"/>
  <c r="BF131"/>
  <c r="T131"/>
  <c r="R131"/>
  <c r="P131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4"/>
  <c r="BH114"/>
  <c r="BG114"/>
  <c r="BF114"/>
  <c r="T114"/>
  <c r="R114"/>
  <c r="P114"/>
  <c r="BI113"/>
  <c r="BH113"/>
  <c r="BG113"/>
  <c r="BF113"/>
  <c r="T113"/>
  <c r="R113"/>
  <c r="P113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6"/>
  <c r="BH106"/>
  <c r="BG106"/>
  <c r="BF106"/>
  <c r="T106"/>
  <c r="R106"/>
  <c r="P106"/>
  <c r="BI105"/>
  <c r="BH105"/>
  <c r="BG105"/>
  <c r="BF105"/>
  <c r="T105"/>
  <c r="R105"/>
  <c r="P105"/>
  <c r="BI103"/>
  <c r="BH103"/>
  <c r="BG103"/>
  <c r="BF103"/>
  <c r="T103"/>
  <c r="R103"/>
  <c r="P103"/>
  <c r="BI102"/>
  <c r="BH102"/>
  <c r="BG102"/>
  <c r="BF102"/>
  <c r="T102"/>
  <c r="R102"/>
  <c r="P102"/>
  <c r="BI100"/>
  <c r="BH100"/>
  <c r="BG100"/>
  <c r="BF100"/>
  <c r="T100"/>
  <c r="R100"/>
  <c r="P100"/>
  <c r="BI99"/>
  <c r="BH99"/>
  <c r="BG99"/>
  <c r="BF99"/>
  <c r="T99"/>
  <c r="R99"/>
  <c r="P99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3"/>
  <c r="BH93"/>
  <c r="BG93"/>
  <c r="BF93"/>
  <c r="T93"/>
  <c r="R93"/>
  <c r="P93"/>
  <c r="BI92"/>
  <c r="BH92"/>
  <c r="BG92"/>
  <c r="BF92"/>
  <c r="T92"/>
  <c r="R92"/>
  <c r="P92"/>
  <c r="BI90"/>
  <c r="BH90"/>
  <c r="BG90"/>
  <c r="BF90"/>
  <c r="T90"/>
  <c r="R90"/>
  <c r="P90"/>
  <c r="BI89"/>
  <c r="BH89"/>
  <c r="BG89"/>
  <c r="BF89"/>
  <c r="T89"/>
  <c r="R89"/>
  <c r="P89"/>
  <c r="BI87"/>
  <c r="BH87"/>
  <c r="BG87"/>
  <c r="BF87"/>
  <c r="T87"/>
  <c r="R87"/>
  <c r="P87"/>
  <c r="BI86"/>
  <c r="BH86"/>
  <c r="BG86"/>
  <c r="BF86"/>
  <c r="T86"/>
  <c r="R86"/>
  <c r="P86"/>
  <c r="F77"/>
  <c r="E75"/>
  <c r="F52"/>
  <c r="E50"/>
  <c r="J24"/>
  <c r="E24"/>
  <c r="J80"/>
  <c r="J23"/>
  <c r="J21"/>
  <c r="E21"/>
  <c r="J54"/>
  <c r="J20"/>
  <c r="J18"/>
  <c r="E18"/>
  <c r="F80"/>
  <c r="J17"/>
  <c r="J15"/>
  <c r="E15"/>
  <c r="F54"/>
  <c r="J14"/>
  <c r="J12"/>
  <c r="J52"/>
  <c r="E7"/>
  <c r="E73"/>
  <c i="2" r="J37"/>
  <c r="J36"/>
  <c i="1" r="AY55"/>
  <c i="2" r="J35"/>
  <c i="1" r="AX55"/>
  <c i="2" r="BI151"/>
  <c r="BH151"/>
  <c r="BG151"/>
  <c r="BF151"/>
  <c r="T151"/>
  <c r="R151"/>
  <c r="P151"/>
  <c r="BI150"/>
  <c r="BH150"/>
  <c r="BG150"/>
  <c r="BF150"/>
  <c r="T150"/>
  <c r="R150"/>
  <c r="P150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T141"/>
  <c r="R142"/>
  <c r="R141"/>
  <c r="P142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R128"/>
  <c r="P128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99"/>
  <c r="BH99"/>
  <c r="BG99"/>
  <c r="BF99"/>
  <c r="T99"/>
  <c r="R99"/>
  <c r="P99"/>
  <c r="BI98"/>
  <c r="BH98"/>
  <c r="BG98"/>
  <c r="BF98"/>
  <c r="T98"/>
  <c r="R98"/>
  <c r="P98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1"/>
  <c r="BH91"/>
  <c r="BG91"/>
  <c r="BF91"/>
  <c r="T91"/>
  <c r="R91"/>
  <c r="P91"/>
  <c r="F82"/>
  <c r="E80"/>
  <c r="F52"/>
  <c r="E50"/>
  <c r="J24"/>
  <c r="E24"/>
  <c r="J55"/>
  <c r="J23"/>
  <c r="J21"/>
  <c r="E21"/>
  <c r="J84"/>
  <c r="J20"/>
  <c r="J18"/>
  <c r="E18"/>
  <c r="F55"/>
  <c r="J17"/>
  <c r="J15"/>
  <c r="E15"/>
  <c r="F54"/>
  <c r="J14"/>
  <c r="J12"/>
  <c r="J82"/>
  <c r="E7"/>
  <c r="E48"/>
  <c i="1" r="L50"/>
  <c r="AM50"/>
  <c r="AM49"/>
  <c r="L49"/>
  <c r="AM47"/>
  <c r="L47"/>
  <c r="L45"/>
  <c r="L44"/>
  <c i="5" r="J98"/>
  <c i="3" r="J106"/>
  <c i="2" r="J138"/>
  <c r="J94"/>
  <c i="4" r="BK92"/>
  <c i="2" r="BK147"/>
  <c r="BK111"/>
  <c i="4" r="J97"/>
  <c i="2" r="BK144"/>
  <c i="5" r="BK104"/>
  <c i="4" r="BK85"/>
  <c i="3" r="J100"/>
  <c i="2" r="J108"/>
  <c i="4" r="J85"/>
  <c i="2" r="BK140"/>
  <c r="BK102"/>
  <c i="4" r="J90"/>
  <c i="3" r="BK114"/>
  <c r="J93"/>
  <c i="2" r="J118"/>
  <c i="5" r="BK91"/>
  <c i="4" r="BK86"/>
  <c i="3" r="BK93"/>
  <c i="2" r="BK133"/>
  <c r="J96"/>
  <c r="BK135"/>
  <c r="BK109"/>
  <c r="BK99"/>
  <c i="5" r="J103"/>
  <c i="3" r="BK86"/>
  <c i="2" r="J99"/>
  <c i="5" r="J101"/>
  <c i="3" r="J117"/>
  <c i="2" r="BK130"/>
  <c r="BK110"/>
  <c i="4" r="J95"/>
  <c i="2" r="J134"/>
  <c i="5" r="BK97"/>
  <c i="3" r="J129"/>
  <c r="J99"/>
  <c i="2" r="BK112"/>
  <c i="4" r="J86"/>
  <c i="2" r="BK124"/>
  <c i="4" r="J91"/>
  <c i="3" r="J119"/>
  <c r="J90"/>
  <c i="2" r="BK103"/>
  <c i="5" r="J87"/>
  <c i="3" r="J103"/>
  <c i="2" r="BK151"/>
  <c r="J114"/>
  <c i="3" r="J111"/>
  <c i="2" r="J125"/>
  <c r="J102"/>
  <c i="5" r="J89"/>
  <c i="3" r="BK111"/>
  <c i="2" r="J124"/>
  <c i="5" r="J104"/>
  <c i="3" r="J116"/>
  <c i="2" r="BK123"/>
  <c i="5" r="BK92"/>
  <c i="3" r="J118"/>
  <c i="5" r="BK103"/>
  <c i="4" r="J88"/>
  <c i="3" r="BK103"/>
  <c i="2" r="BK139"/>
  <c r="BK101"/>
  <c i="4" r="BK98"/>
  <c i="3" r="J87"/>
  <c i="2" r="BK113"/>
  <c i="4" r="BK93"/>
  <c i="3" r="BK129"/>
  <c r="J110"/>
  <c r="BK89"/>
  <c i="2" r="J115"/>
  <c i="5" r="BK94"/>
  <c i="4" r="BK94"/>
  <c i="3" r="BK127"/>
  <c r="BK87"/>
  <c i="2" r="J103"/>
  <c i="3" r="BK105"/>
  <c i="2" r="J123"/>
  <c i="4" r="BK90"/>
  <c i="3" r="BK117"/>
  <c i="2" r="BK142"/>
  <c r="J98"/>
  <c i="5" r="J88"/>
  <c i="3" r="J86"/>
  <c i="2" r="J112"/>
  <c i="5" r="BK87"/>
  <c i="3" r="J109"/>
  <c i="2" r="J110"/>
  <c i="4" r="BK89"/>
  <c i="2" r="BK121"/>
  <c r="BK91"/>
  <c i="3" r="BK125"/>
  <c i="2" r="BK116"/>
  <c i="5" r="J86"/>
  <c i="3" r="BK118"/>
  <c r="J95"/>
  <c i="2" r="J117"/>
  <c r="BK93"/>
  <c i="4" r="BK91"/>
  <c i="3" r="BK102"/>
  <c i="2" r="J135"/>
  <c r="BK98"/>
  <c r="J151"/>
  <c r="J113"/>
  <c r="J101"/>
  <c i="3" r="J127"/>
  <c i="2" r="J144"/>
  <c r="J93"/>
  <c i="3" r="J128"/>
  <c i="2" r="BK138"/>
  <c i="5" r="BK101"/>
  <c i="4" r="J93"/>
  <c i="2" r="BK125"/>
  <c i="4" r="J94"/>
  <c i="3" r="BK110"/>
  <c r="J92"/>
  <c i="2" r="J111"/>
  <c i="5" r="BK89"/>
  <c i="3" r="BK100"/>
  <c i="2" r="BK105"/>
  <c i="4" r="J92"/>
  <c i="3" r="J123"/>
  <c r="BK106"/>
  <c i="2" r="J120"/>
  <c i="5" r="BK100"/>
  <c i="4" r="BK97"/>
  <c i="3" r="BK119"/>
  <c r="BK90"/>
  <c i="2" r="BK106"/>
  <c i="3" r="BK99"/>
  <c i="2" r="J131"/>
  <c r="J105"/>
  <c i="3" r="BK123"/>
  <c r="BK108"/>
  <c i="2" r="J130"/>
  <c i="5" r="J97"/>
  <c i="3" r="BK97"/>
  <c i="2" r="J119"/>
  <c i="5" r="BK98"/>
  <c i="4" r="BK88"/>
  <c i="2" r="J133"/>
  <c i="5" r="J90"/>
  <c i="3" r="J105"/>
  <c i="2" r="BK134"/>
  <c i="5" r="J100"/>
  <c i="3" r="J113"/>
  <c i="2" r="J128"/>
  <c r="J91"/>
  <c i="4" r="J89"/>
  <c i="3" r="BK113"/>
  <c i="2" r="J139"/>
  <c r="BK107"/>
  <c i="5" r="J92"/>
  <c i="4" r="BK84"/>
  <c i="3" r="J97"/>
  <c i="2" r="J121"/>
  <c r="BK94"/>
  <c r="J147"/>
  <c r="BK118"/>
  <c r="BK95"/>
  <c i="5" r="BK86"/>
  <c i="2" r="J150"/>
  <c r="BK119"/>
  <c i="5" r="J95"/>
  <c i="2" r="J142"/>
  <c r="J116"/>
  <c i="5" r="BK90"/>
  <c i="3" r="BK96"/>
  <c i="5" r="J91"/>
  <c i="3" r="BK116"/>
  <c r="BK95"/>
  <c i="2" r="BK120"/>
  <c i="5" r="BK95"/>
  <c i="3" r="J89"/>
  <c i="2" r="BK96"/>
  <c i="3" r="J125"/>
  <c r="J108"/>
  <c i="2" r="J140"/>
  <c r="J109"/>
  <c i="5" r="BK88"/>
  <c i="3" r="BK131"/>
  <c r="BK92"/>
  <c i="2" r="BK117"/>
  <c i="3" r="J96"/>
  <c i="2" r="J107"/>
  <c i="5" r="J94"/>
  <c i="2" r="J146"/>
  <c r="BK115"/>
  <c i="4" r="BK95"/>
  <c i="2" r="BK150"/>
  <c r="BK108"/>
  <c i="3" r="J114"/>
  <c i="2" r="BK131"/>
  <c i="4" r="BK96"/>
  <c i="3" r="BK109"/>
  <c i="2" r="BK146"/>
  <c r="J95"/>
  <c i="3" r="J131"/>
  <c i="2" r="BK114"/>
  <c i="4" r="J98"/>
  <c r="J84"/>
  <c i="3" r="J102"/>
  <c i="2" r="J106"/>
  <c i="4" r="J96"/>
  <c i="3" r="BK128"/>
  <c i="2" r="BK128"/>
  <c i="1" r="AS54"/>
  <c i="2" l="1" r="BK90"/>
  <c r="R122"/>
  <c r="BK149"/>
  <c r="J149"/>
  <c r="J68"/>
  <c r="BK122"/>
  <c r="J122"/>
  <c r="J62"/>
  <c r="P127"/>
  <c r="P143"/>
  <c i="3" r="P85"/>
  <c r="P84"/>
  <c i="4" r="P83"/>
  <c r="P82"/>
  <c r="P81"/>
  <c i="1" r="AU57"/>
  <c i="2" r="T122"/>
  <c r="BK137"/>
  <c r="R143"/>
  <c i="3" r="T85"/>
  <c r="T84"/>
  <c i="4" r="R83"/>
  <c r="R82"/>
  <c r="R81"/>
  <c i="2" r="P122"/>
  <c r="P137"/>
  <c r="T149"/>
  <c i="3" r="R85"/>
  <c r="R84"/>
  <c r="R83"/>
  <c i="2" r="T90"/>
  <c r="R127"/>
  <c r="R137"/>
  <c r="T143"/>
  <c i="3" r="R122"/>
  <c r="R121"/>
  <c i="2" r="BK127"/>
  <c r="J127"/>
  <c r="J63"/>
  <c r="BK143"/>
  <c r="J143"/>
  <c r="J67"/>
  <c i="3" r="T122"/>
  <c r="T121"/>
  <c i="5" r="R85"/>
  <c i="2" r="P90"/>
  <c r="P89"/>
  <c r="R149"/>
  <c i="3" r="BK85"/>
  <c r="J85"/>
  <c r="J61"/>
  <c r="P122"/>
  <c r="P121"/>
  <c i="4" r="BK83"/>
  <c r="J83"/>
  <c r="J61"/>
  <c i="5" r="BK85"/>
  <c r="J85"/>
  <c r="J61"/>
  <c r="T85"/>
  <c r="P96"/>
  <c r="BK99"/>
  <c r="J99"/>
  <c r="J63"/>
  <c i="2" r="R90"/>
  <c r="R89"/>
  <c r="T127"/>
  <c r="T137"/>
  <c r="T136"/>
  <c r="P149"/>
  <c i="3" r="BK122"/>
  <c r="J122"/>
  <c r="J63"/>
  <c i="4" r="T83"/>
  <c r="T82"/>
  <c r="T81"/>
  <c i="5" r="P85"/>
  <c r="BK96"/>
  <c r="J96"/>
  <c r="J62"/>
  <c r="R96"/>
  <c r="T96"/>
  <c r="P99"/>
  <c r="R99"/>
  <c r="T99"/>
  <c i="2" r="J85"/>
  <c r="BE93"/>
  <c r="BE120"/>
  <c r="BE138"/>
  <c r="BK141"/>
  <c r="J141"/>
  <c r="J66"/>
  <c i="3" r="E48"/>
  <c r="F55"/>
  <c r="F79"/>
  <c r="BE90"/>
  <c r="BE93"/>
  <c r="BE108"/>
  <c r="BE109"/>
  <c r="BE118"/>
  <c i="2" r="J54"/>
  <c r="F84"/>
  <c r="F85"/>
  <c r="BE108"/>
  <c r="BE115"/>
  <c r="BE118"/>
  <c r="BE119"/>
  <c r="BE140"/>
  <c r="BE142"/>
  <c r="BE147"/>
  <c r="BE151"/>
  <c i="3" r="J55"/>
  <c r="BE125"/>
  <c r="BE129"/>
  <c i="4" r="J77"/>
  <c r="BE85"/>
  <c r="BE90"/>
  <c r="BE95"/>
  <c i="5" r="F55"/>
  <c r="BE101"/>
  <c i="2" r="BE95"/>
  <c r="BE96"/>
  <c r="BE113"/>
  <c r="BE123"/>
  <c r="BE125"/>
  <c r="BE146"/>
  <c i="3" r="J79"/>
  <c r="BE96"/>
  <c r="BE103"/>
  <c r="BE116"/>
  <c r="BE117"/>
  <c r="BE131"/>
  <c i="4" r="E71"/>
  <c r="J75"/>
  <c r="BE88"/>
  <c i="5" r="E73"/>
  <c r="BE94"/>
  <c r="BE103"/>
  <c i="2" r="E78"/>
  <c r="BE94"/>
  <c r="BE111"/>
  <c r="BE150"/>
  <c i="3" r="J77"/>
  <c r="BE106"/>
  <c r="BE111"/>
  <c r="BE119"/>
  <c i="4" r="BE93"/>
  <c r="BE94"/>
  <c i="5" r="F54"/>
  <c r="J77"/>
  <c r="BE88"/>
  <c r="BE98"/>
  <c i="2" r="BE99"/>
  <c r="BE106"/>
  <c r="BE109"/>
  <c r="BE114"/>
  <c r="BE116"/>
  <c r="BE124"/>
  <c r="BE144"/>
  <c i="3" r="BE86"/>
  <c r="BE128"/>
  <c i="4" r="F78"/>
  <c r="BE92"/>
  <c i="5" r="J54"/>
  <c r="BE87"/>
  <c i="2" r="J52"/>
  <c r="BE98"/>
  <c r="BE102"/>
  <c r="BE107"/>
  <c r="BE128"/>
  <c r="BE130"/>
  <c r="BE135"/>
  <c i="3" r="BE127"/>
  <c i="4" r="J55"/>
  <c r="BE91"/>
  <c i="5" r="BE86"/>
  <c r="BE89"/>
  <c r="BE100"/>
  <c i="2" r="BE103"/>
  <c r="BE105"/>
  <c r="BE121"/>
  <c r="BE131"/>
  <c r="BE134"/>
  <c i="3" r="BE87"/>
  <c r="BE89"/>
  <c r="BE99"/>
  <c r="BE100"/>
  <c r="BE102"/>
  <c r="BE105"/>
  <c r="BE110"/>
  <c r="BE113"/>
  <c r="BE123"/>
  <c i="4" r="F54"/>
  <c r="BE86"/>
  <c i="5" r="J55"/>
  <c r="BE92"/>
  <c i="2" r="BE91"/>
  <c r="BE101"/>
  <c r="BE110"/>
  <c r="BE112"/>
  <c r="BE117"/>
  <c r="BE133"/>
  <c r="BE139"/>
  <c i="3" r="BE92"/>
  <c r="BE95"/>
  <c r="BE97"/>
  <c r="BE114"/>
  <c i="4" r="BE84"/>
  <c r="BE89"/>
  <c r="BE96"/>
  <c r="BE97"/>
  <c r="BE98"/>
  <c i="5" r="BE90"/>
  <c r="BE91"/>
  <c r="BE95"/>
  <c r="BE97"/>
  <c r="BE104"/>
  <c r="F36"/>
  <c i="1" r="BC58"/>
  <c i="2" r="F34"/>
  <c i="1" r="BA55"/>
  <c i="4" r="F36"/>
  <c i="1" r="BC57"/>
  <c i="4" r="F37"/>
  <c i="1" r="BD57"/>
  <c i="4" r="J34"/>
  <c i="1" r="AW57"/>
  <c i="3" r="F36"/>
  <c i="1" r="BC56"/>
  <c i="5" r="F37"/>
  <c i="1" r="BD58"/>
  <c i="3" r="F35"/>
  <c i="1" r="BB56"/>
  <c i="5" r="J34"/>
  <c i="1" r="AW58"/>
  <c i="5" r="F35"/>
  <c i="1" r="BB58"/>
  <c i="2" r="F35"/>
  <c i="1" r="BB55"/>
  <c i="5" r="F34"/>
  <c i="1" r="BA58"/>
  <c i="3" r="F34"/>
  <c i="1" r="BA56"/>
  <c i="3" r="J34"/>
  <c i="1" r="AW56"/>
  <c i="2" r="F37"/>
  <c i="1" r="BD55"/>
  <c i="2" r="F36"/>
  <c i="1" r="BC55"/>
  <c i="2" r="J34"/>
  <c i="1" r="AW55"/>
  <c i="4" r="F34"/>
  <c i="1" r="BA57"/>
  <c i="3" r="F37"/>
  <c i="1" r="BD56"/>
  <c i="4" r="F35"/>
  <c i="1" r="BB57"/>
  <c i="2" l="1" r="T89"/>
  <c r="T88"/>
  <c r="P136"/>
  <c i="5" r="R84"/>
  <c r="R83"/>
  <c r="T84"/>
  <c r="T83"/>
  <c i="2" r="BK136"/>
  <c r="J136"/>
  <c r="J64"/>
  <c i="5" r="P84"/>
  <c r="P83"/>
  <c i="1" r="AU58"/>
  <c i="2" r="P88"/>
  <c i="1" r="AU55"/>
  <c i="2" r="R136"/>
  <c r="R88"/>
  <c i="3" r="T83"/>
  <c r="P83"/>
  <c i="1" r="AU56"/>
  <c i="2" r="BK89"/>
  <c r="J89"/>
  <c r="J60"/>
  <c r="J137"/>
  <c r="J65"/>
  <c i="3" r="BK121"/>
  <c r="J121"/>
  <c r="J62"/>
  <c i="2" r="J90"/>
  <c r="J61"/>
  <c i="4" r="BK82"/>
  <c r="J82"/>
  <c r="J60"/>
  <c i="3" r="BK84"/>
  <c r="J84"/>
  <c r="J60"/>
  <c i="5" r="BK84"/>
  <c r="J84"/>
  <c r="J60"/>
  <c r="F33"/>
  <c i="1" r="AZ58"/>
  <c r="BB54"/>
  <c r="W31"/>
  <c i="5" r="J33"/>
  <c i="1" r="AV58"/>
  <c r="AT58"/>
  <c i="4" r="J33"/>
  <c i="1" r="AV57"/>
  <c r="AT57"/>
  <c r="BD54"/>
  <c r="W33"/>
  <c i="3" r="J33"/>
  <c i="1" r="AV56"/>
  <c r="AT56"/>
  <c i="2" r="J33"/>
  <c i="1" r="AV55"/>
  <c r="AT55"/>
  <c r="BA54"/>
  <c r="W30"/>
  <c r="BC54"/>
  <c r="W32"/>
  <c i="4" r="F33"/>
  <c i="1" r="AZ57"/>
  <c i="3" r="F33"/>
  <c i="1" r="AZ56"/>
  <c i="2" r="F33"/>
  <c i="1" r="AZ55"/>
  <c i="2" l="1" r="BK88"/>
  <c r="J88"/>
  <c r="J59"/>
  <c i="4" r="BK81"/>
  <c r="J81"/>
  <c r="J59"/>
  <c i="3" r="BK83"/>
  <c r="J83"/>
  <c i="5" r="BK83"/>
  <c r="J83"/>
  <c r="J59"/>
  <c i="1" r="AZ54"/>
  <c r="AV54"/>
  <c r="AK29"/>
  <c r="AX54"/>
  <c r="AU54"/>
  <c i="3" r="J30"/>
  <c i="1" r="AG56"/>
  <c r="AN56"/>
  <c r="AW54"/>
  <c r="AK30"/>
  <c r="AY54"/>
  <c i="3" l="1" r="J39"/>
  <c r="J59"/>
  <c i="1" r="W29"/>
  <c i="4" r="J30"/>
  <c i="1" r="AG57"/>
  <c r="AN57"/>
  <c i="2" r="J30"/>
  <c i="1" r="AG55"/>
  <c r="AN55"/>
  <c i="5" r="J30"/>
  <c i="1" r="AG58"/>
  <c r="AN58"/>
  <c r="AT54"/>
  <c i="2" l="1" r="J39"/>
  <c i="4" r="J39"/>
  <c i="5" r="J39"/>
  <c i="1" r="AG54"/>
  <c r="AN54"/>
  <c l="1" r="AK26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<sst xmlns="http://schemas.openxmlformats.org/spreadsheetml/2006/main">
  <si>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</si>
  <si>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</si>
  <si>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</si>
  <si>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</si>
  <si>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</si>
  <si>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{8a737daa-f3d8-42e6-abd6-6d3e192543c1}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</si>
  <si>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</si>
  <si>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</si>
  <si>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</si>
  <si>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</si>
  <si>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</si>
  <si>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</si>
  <si>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</si>
  <si>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</si>
  <si>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V56-2023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</si>
  <si>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</si>
  <si>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</si>
  <si>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Fotovoltaická elektrárna na budově CPTO UJEP Ústí nad Labem</t>
  </si>
  <si>
    <t>KSO:</t>
  </si>
  <si>
    <t/>
  </si>
  <si>
    <t>CC-CZ:</t>
  </si>
  <si>
    <t>Místo:</t>
  </si>
  <si>
    <t xml:space="preserve"> </t>
  </si>
  <si>
    <t>Datum:</t>
  </si>
  <si>
    <t>8. 8. 2024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</si>
  <si>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</si>
  <si>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</si>
  <si>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</si>
  <si>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</si>
  <si>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</si>
  <si>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</si>
  <si>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</si>
  <si>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</si>
  <si>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</si>
  <si>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</si>
  <si>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</si>
  <si>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</si>
  <si>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</si>
  <si>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</si>
  <si>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</si>
  <si>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</si>
  <si>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</si>
  <si>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</si>
  <si>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</si>
  <si>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</si>
  <si>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</si>
  <si>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</si>
  <si>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</si>
  <si>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</si>
  <si>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</si>
  <si>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</si>
  <si>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</si>
  <si>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</si>
  <si>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</si>
  <si>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</si>
  <si>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</si>
  <si>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</si>
  <si>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</si>
  <si>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</si>
  <si>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</si>
  <si>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</si>
  <si>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</si>
  <si>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</si>
  <si>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</si>
  <si>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</si>
  <si>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</si>
  <si>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</si>
  <si>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</si>
  <si>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</si>
  <si>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</si>
  <si>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</si>
  <si>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</si>
  <si>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</si>
  <si>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</si>
  <si>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</si>
  <si>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Elektroinstalace FVE</t>
  </si>
  <si>
    <t>STA</t>
  </si>
  <si>
    <t>1</t>
  </si>
  <si>
    <t>{10ba596c-9e03-423a-8910-067f198f1c74}</t>
  </si>
  <si>
    <t>2</t>
  </si>
  <si>
    <t>02</t>
  </si>
  <si>
    <t>Rozvaděč FVE-AC</t>
  </si>
  <si>
    <t>{e56c2f3a-3683-4e35-99b9-87d2af90bd41}</t>
  </si>
  <si>
    <t>03</t>
  </si>
  <si>
    <t>Rozvaděč FVE-DC</t>
  </si>
  <si>
    <t>{09753cf0-5244-4236-bd04-375192e09f51}</t>
  </si>
  <si>
    <t>04</t>
  </si>
  <si>
    <t>Řídící jednotka umístěná v hlavní rozvodně</t>
  </si>
  <si>
    <t>{e0fd7d51-2482-42c7-95dd-8975d8c7310d}</t>
  </si>
  <si>
    <t>KRYCÍ LIST SOUPISU PRACÍ</t>
  </si>
  <si>
    <t>Objekt:</t>
  </si>
  <si>
    <t>01 - Elektroinstalace FVE</t>
  </si>
  <si>
    <t>REKAPITULACE ČLENĚNÍ SOUPISU PRACÍ</t>
  </si>
  <si>
    <t>Kód dílu - Popis</t>
  </si>
  <si>
    <t>Cena celkem [CZK]</t>
  </si>
  <si>
    <t>-1</t>
  </si>
  <si>
    <t>PSV - Práce a dodávky PSV</t>
  </si>
  <si>
    <t xml:space="preserve">    741 - Elektroinstalace - silnoproud</t>
  </si>
  <si>
    <t xml:space="preserve">    742 - Elektroinstalace - slaboproud</t>
  </si>
  <si>
    <t xml:space="preserve">    Elektroinstalace NN - Elektroinstalace NN</t>
  </si>
  <si>
    <t>VRN - Vedlejší rozpočtové náklady</t>
  </si>
  <si>
    <t xml:space="preserve">    VRN1 - Průzkumné, geodetické a projektové práce</t>
  </si>
  <si>
    <t xml:space="preserve">    VRN4 - Inženýrská činnost</t>
  </si>
  <si>
    <t xml:space="preserve">    VRN6 - Územní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</si>
  <si>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</si>
  <si>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</si>
  <si>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</si>
  <si>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</si>
  <si>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</si>
  <si>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</si>
  <si>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</si>
  <si>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</si>
  <si>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</si>
  <si>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</si>
  <si>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</si>
  <si>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</si>
  <si>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</si>
  <si>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</si>
  <si>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</si>
  <si>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</si>
  <si>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</si>
  <si>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741</t>
  </si>
  <si>
    <t>Elektroinstalace - silnoproud</t>
  </si>
  <si>
    <t>K</t>
  </si>
  <si>
    <t>210812001</t>
  </si>
  <si>
    <t>Montáž izolovaných kabelů měděných do 1 kV bez ukončení plných nebo laněných kulatých (např. CYKY, CHKE-R) uložených volně nebo v liště počtu a průřezu žil 2x1,5 až 6 mm2</t>
  </si>
  <si>
    <t>m</t>
  </si>
  <si>
    <t>CS ÚRS 2024 01</t>
  </si>
  <si>
    <t>4</t>
  </si>
  <si>
    <t>-376218769</t>
  </si>
  <si>
    <t>Online PSC</t>
  </si>
  <si>
    <t>https://podminky.urs.cz/item/CS_URS_2024_01/210812001</t>
  </si>
  <si>
    <t>3</t>
  </si>
  <si>
    <t>M</t>
  </si>
  <si>
    <t>PKB.727626</t>
  </si>
  <si>
    <t>PRAFlaDur-O 2x1,5 RE</t>
  </si>
  <si>
    <t>8</t>
  </si>
  <si>
    <t>-222934101</t>
  </si>
  <si>
    <t>6</t>
  </si>
  <si>
    <t>741110042</t>
  </si>
  <si>
    <t>Montáž trubek elektroinstalačních s nasunutím nebo našroubováním do krabic plastových ohebných, uložených pevně, vnější Ø přes 23 do 35 mm</t>
  </si>
  <si>
    <t>16</t>
  </si>
  <si>
    <t>1164222949</t>
  </si>
  <si>
    <t>7</t>
  </si>
  <si>
    <t>R34571156</t>
  </si>
  <si>
    <t>trubka elektroinstalační ohebná z PH, D 32mm2</t>
  </si>
  <si>
    <t>32</t>
  </si>
  <si>
    <t>729690643</t>
  </si>
  <si>
    <t>67</t>
  </si>
  <si>
    <t>741120103</t>
  </si>
  <si>
    <t>Montáž vodičů izolovaných měděných bez ukončení uložených v trubkách nebo lištách zatažených plných a laněných s PVC pláštěm, bezhalogenových, ohniodolných (např. CY, CHAH-V) průřezu žíly 25 až 35 mm2</t>
  </si>
  <si>
    <t>CS ÚRS 2024 02</t>
  </si>
  <si>
    <t>-398858762</t>
  </si>
  <si>
    <t>https://podminky.urs.cz/item/CS_URS_2024_02/741120103</t>
  </si>
  <si>
    <t>68</t>
  </si>
  <si>
    <t>34141030</t>
  </si>
  <si>
    <t>vodič propojovací flexibilní jádro Cu lanované izolace PVC 450/750V (H07V-K) 1x25mm2</t>
  </si>
  <si>
    <t>685949710</t>
  </si>
  <si>
    <t>64</t>
  </si>
  <si>
    <t>741122034</t>
  </si>
  <si>
    <t>Montáž kabelů měděných bez ukončení uložených pod omítku plných kulatých (např. CYKY), počtu a průřezu žil 5x25 až 35 mm2</t>
  </si>
  <si>
    <t>-1812877951</t>
  </si>
  <si>
    <t>https://podminky.urs.cz/item/CS_URS_2024_02/741122034</t>
  </si>
  <si>
    <t>65</t>
  </si>
  <si>
    <t>34113134</t>
  </si>
  <si>
    <t>kabel silový jádro Cu izolace PVC plášť PVC 0,6/1kV (1-CYKY) 5x25mm2</t>
  </si>
  <si>
    <t>-1841586733</t>
  </si>
  <si>
    <t>66</t>
  </si>
  <si>
    <t>34113135</t>
  </si>
  <si>
    <t>kabel silový jádro Cu izolace PVC plášť PVC 0,6/1kV (1-CYKY) 5x35mm2</t>
  </si>
  <si>
    <t>-262017656</t>
  </si>
  <si>
    <t>69</t>
  </si>
  <si>
    <t>741350201</t>
  </si>
  <si>
    <t>Montáž měřicích transformátorů se zapojením vodičů proudových VN a připojení do stávajícího měření</t>
  </si>
  <si>
    <t>kus</t>
  </si>
  <si>
    <t>CS ÚRS 2023 02</t>
  </si>
  <si>
    <t>-1888809375</t>
  </si>
  <si>
    <t>https://podminky.urs.cz/item/CS_URS_2023_02/741350201</t>
  </si>
  <si>
    <t>70</t>
  </si>
  <si>
    <t>R1206686</t>
  </si>
  <si>
    <t>PROUDOVY TRANSFORMATOR MTP 30/5A, tř.p.0,5s, 10VA, 22kV, přidání MTP vč.kabelového a montážního materiálu</t>
  </si>
  <si>
    <t>-1557382693</t>
  </si>
  <si>
    <t>27</t>
  </si>
  <si>
    <t>741910412</t>
  </si>
  <si>
    <t>Montáž žlabů bez stojiny a výložníků kovových s podpěrkami a příslušenstvím bez víka, šířky do 100 mm</t>
  </si>
  <si>
    <t>-1455862646</t>
  </si>
  <si>
    <t>28</t>
  </si>
  <si>
    <t>R1388132</t>
  </si>
  <si>
    <t>KABELOVY ZLAB 110X100MM SKSM 110 FS 3M</t>
  </si>
  <si>
    <t>-327807841</t>
  </si>
  <si>
    <t>29</t>
  </si>
  <si>
    <t>FV002R</t>
  </si>
  <si>
    <t>montáž konekteru MC4/pár</t>
  </si>
  <si>
    <t>538148503</t>
  </si>
  <si>
    <t>30</t>
  </si>
  <si>
    <t>FV002MR</t>
  </si>
  <si>
    <t>konektor MC4/pár</t>
  </si>
  <si>
    <t>-2015189938</t>
  </si>
  <si>
    <t>31</t>
  </si>
  <si>
    <t>R001FVE</t>
  </si>
  <si>
    <t>Montáž střídače FVE</t>
  </si>
  <si>
    <t>854599189</t>
  </si>
  <si>
    <t>R-FVE1_str.</t>
  </si>
  <si>
    <t>Síťový střídač pro FVE 50,0kVA, Wifi,PC, záruka 10 let</t>
  </si>
  <si>
    <t>-817224675</t>
  </si>
  <si>
    <t>33</t>
  </si>
  <si>
    <t>R-043002000</t>
  </si>
  <si>
    <t>Zkoušky a nastavení střídače</t>
  </si>
  <si>
    <t>hod</t>
  </si>
  <si>
    <t>1024</t>
  </si>
  <si>
    <t>-1691316862</t>
  </si>
  <si>
    <t>34</t>
  </si>
  <si>
    <t>R741120124</t>
  </si>
  <si>
    <t>Montáž fotovoltaických kabelů uložených v trubkách nebo lištách průměru přes 4 do 10 mm</t>
  </si>
  <si>
    <t>1098292215</t>
  </si>
  <si>
    <t>35</t>
  </si>
  <si>
    <t>34111851</t>
  </si>
  <si>
    <t>kabel fotovoltaický černý nebo červený průměr 6mm</t>
  </si>
  <si>
    <t>1263016604</t>
  </si>
  <si>
    <t>36</t>
  </si>
  <si>
    <t>RABB.2TKA002095G1</t>
  </si>
  <si>
    <t>Stop tlačítko umístěné pod sklem, nástěnné</t>
  </si>
  <si>
    <t>1859999488</t>
  </si>
  <si>
    <t>37</t>
  </si>
  <si>
    <t>R-FVE_PANEL</t>
  </si>
  <si>
    <t>Montáž fotovoltaického panelu vč.konstrukce</t>
  </si>
  <si>
    <t>-1098659652</t>
  </si>
  <si>
    <t>38</t>
  </si>
  <si>
    <t>R-FVE_FV</t>
  </si>
  <si>
    <t>Fotovoltaický panel 500W, 15 let záruka na panel, 25 let záruka na výkon 85%</t>
  </si>
  <si>
    <t>-1288764974</t>
  </si>
  <si>
    <t>39</t>
  </si>
  <si>
    <t>R-FVE1_us</t>
  </si>
  <si>
    <t xml:space="preserve">Úchytový systém pro FVE  panely - šikmá střecha - trapéz</t>
  </si>
  <si>
    <t>954690036</t>
  </si>
  <si>
    <t>43</t>
  </si>
  <si>
    <t>R-FVE-OPT-M</t>
  </si>
  <si>
    <t>Montáž optimizérů</t>
  </si>
  <si>
    <t>ks</t>
  </si>
  <si>
    <t>-376583333</t>
  </si>
  <si>
    <t>44</t>
  </si>
  <si>
    <t>R-FVE-OPT</t>
  </si>
  <si>
    <t>Výkonový optimizér max. 700Wp+ 1xaccess point + 1xCloud connect , optimalizace, shut-down, monitoring</t>
  </si>
  <si>
    <t>-1615102845</t>
  </si>
  <si>
    <t>45</t>
  </si>
  <si>
    <t>R-UCP</t>
  </si>
  <si>
    <t>Protipožární ucpávka</t>
  </si>
  <si>
    <t>-1975145275</t>
  </si>
  <si>
    <t>742</t>
  </si>
  <si>
    <t>Elektroinstalace - slaboproud</t>
  </si>
  <si>
    <t>46</t>
  </si>
  <si>
    <t>742121001</t>
  </si>
  <si>
    <t>Montáž kabelů sdělovacích pro vnitřní rozvody počtu žil do 15</t>
  </si>
  <si>
    <t>-1669346490</t>
  </si>
  <si>
    <t>47</t>
  </si>
  <si>
    <t>34121268</t>
  </si>
  <si>
    <t>kabel datový bezhalogenový třída reakce na oheň B2cas1d1a1 jádro Cu plné (U/UTP) kategorie 6</t>
  </si>
  <si>
    <t>-424828618</t>
  </si>
  <si>
    <t>48</t>
  </si>
  <si>
    <t>RISV.4003973090722</t>
  </si>
  <si>
    <t>Požární ucpávka, kbelík 15kg, intumescentní tmel pro zakrytí obvodu požární ucpávky v místě průchodu požárně dělicí konstrukcí.</t>
  </si>
  <si>
    <t>kg</t>
  </si>
  <si>
    <t>-984338674</t>
  </si>
  <si>
    <t>P</t>
  </si>
  <si>
    <t>Poznámka k položce:_x000d_
Intumescentní tmel pro zakrytí obvodu požární ucpávky v místě průchodu vzduchovodu požárně dělicí konstrukcí.</t>
  </si>
  <si>
    <t>Elektroinstalace NN</t>
  </si>
  <si>
    <t>49</t>
  </si>
  <si>
    <t>741110001</t>
  </si>
  <si>
    <t>Montáž trubek elektroinstalačních s nasunutím nebo našroubováním do krabic plastových tuhých, uložených pevně, vnější Ø přes 16 do 23 mm</t>
  </si>
  <si>
    <t>-1903474376</t>
  </si>
  <si>
    <t>https://podminky.urs.cz/item/CS_URS_2024_01/741110001</t>
  </si>
  <si>
    <t>50</t>
  </si>
  <si>
    <t>34571092</t>
  </si>
  <si>
    <t>trubka elektroinstalační tuhá z PVC D 17,4/20 mm, délka 3m</t>
  </si>
  <si>
    <t>-1148818053</t>
  </si>
  <si>
    <t>51</t>
  </si>
  <si>
    <t>741110002</t>
  </si>
  <si>
    <t>Montáž trubek elektroinstalačních s nasunutím nebo našroubováním do krabic plastových tuhých, uložených pevně, vnější Ø přes 23 do 35 mm</t>
  </si>
  <si>
    <t>-1758047173</t>
  </si>
  <si>
    <t>https://podminky.urs.cz/item/CS_URS_2024_01/741110002</t>
  </si>
  <si>
    <t>52</t>
  </si>
  <si>
    <t>34571093</t>
  </si>
  <si>
    <t>trubka elektroinstalační tuhá z PVC D 22,1/25 mm, délka 3m</t>
  </si>
  <si>
    <t>1505313340</t>
  </si>
  <si>
    <t>62</t>
  </si>
  <si>
    <t>1000394</t>
  </si>
  <si>
    <t xml:space="preserve">Centrální SW - vygenerování obrazovky na dispečinku UJEP  - PROMOTIC</t>
  </si>
  <si>
    <t>1687209400</t>
  </si>
  <si>
    <t>63</t>
  </si>
  <si>
    <t>1000395</t>
  </si>
  <si>
    <t>SW - AMIT M-BUS ETHERNET</t>
  </si>
  <si>
    <t>1312963372</t>
  </si>
  <si>
    <t>VRN</t>
  </si>
  <si>
    <t>Vedlejší rozpočtové náklady</t>
  </si>
  <si>
    <t>5</t>
  </si>
  <si>
    <t>VRN1</t>
  </si>
  <si>
    <t>Průzkumné, geodetické a projektové práce</t>
  </si>
  <si>
    <t>54</t>
  </si>
  <si>
    <t>013254000</t>
  </si>
  <si>
    <t>Dokumentace dílenská, prováděcí a skutečného provedení stavby</t>
  </si>
  <si>
    <t>…</t>
  </si>
  <si>
    <t>-924937122</t>
  </si>
  <si>
    <t>71</t>
  </si>
  <si>
    <t>013254000.1</t>
  </si>
  <si>
    <t>Vyhotovení Místního provozního předpisu, UPOS a UTP, podání žádostí a pod.</t>
  </si>
  <si>
    <t>138367573</t>
  </si>
  <si>
    <t>55</t>
  </si>
  <si>
    <t>R0000013</t>
  </si>
  <si>
    <t>Úprava stávajícího rozvaděče R2.1-osazení nového elektroměrového rozvaděče s komunikací M-BUS + osazení jističe 3x100A vč vodičů</t>
  </si>
  <si>
    <t>-2046528096</t>
  </si>
  <si>
    <t>VRN4</t>
  </si>
  <si>
    <t>Inženýrská činnost</t>
  </si>
  <si>
    <t>56</t>
  </si>
  <si>
    <t>043002000.1</t>
  </si>
  <si>
    <t>Zkoušební provoz a ostatní měření</t>
  </si>
  <si>
    <t>-137325746</t>
  </si>
  <si>
    <t>VRN6</t>
  </si>
  <si>
    <t>Územní vlivy</t>
  </si>
  <si>
    <t>59</t>
  </si>
  <si>
    <t>065002000</t>
  </si>
  <si>
    <t>Mimostaveništní doprava materiálů</t>
  </si>
  <si>
    <t>CS ÚRS 2021 01</t>
  </si>
  <si>
    <t>-1843470751</t>
  </si>
  <si>
    <t>https://podminky.urs.cz/item/CS_URS_2021_01/065002000</t>
  </si>
  <si>
    <t>57</t>
  </si>
  <si>
    <t>065002000.R</t>
  </si>
  <si>
    <t>Doprava vysokozdvižné techniky</t>
  </si>
  <si>
    <t>152385026</t>
  </si>
  <si>
    <t>58</t>
  </si>
  <si>
    <t>081002000</t>
  </si>
  <si>
    <t>Doprava zaměstnanců</t>
  </si>
  <si>
    <t>1817360522</t>
  </si>
  <si>
    <t>https://podminky.urs.cz/item/CS_URS_2024_01/081002000</t>
  </si>
  <si>
    <t>VRN9</t>
  </si>
  <si>
    <t>Ostatní náklady</t>
  </si>
  <si>
    <t>60</t>
  </si>
  <si>
    <t>092203000</t>
  </si>
  <si>
    <t>Náklady na zaškolení obsluhy</t>
  </si>
  <si>
    <t>992956280</t>
  </si>
  <si>
    <t>61</t>
  </si>
  <si>
    <t>R956522001</t>
  </si>
  <si>
    <t xml:space="preserve">Dokumentace zdolávání požáru + operativní karta dle platné požární zprávy </t>
  </si>
  <si>
    <t>-1185919303</t>
  </si>
  <si>
    <t>02 - Rozvaděč FVE-AC</t>
  </si>
  <si>
    <t>M - Práce a dodávky M</t>
  </si>
  <si>
    <t xml:space="preserve">    21-M - Elektromontáže</t>
  </si>
  <si>
    <t>1000117409</t>
  </si>
  <si>
    <t>Rozvaděč nástěnný FW, IP44, tř. ochr.II, 72 mod.,</t>
  </si>
  <si>
    <t>2076671985</t>
  </si>
  <si>
    <t>741330821</t>
  </si>
  <si>
    <t>Montáž regulátoru PLC</t>
  </si>
  <si>
    <t>CS ÚRS 2021 02</t>
  </si>
  <si>
    <t>-1428295385</t>
  </si>
  <si>
    <t>https://podminky.urs.cz/item/CS_URS_2021_02/741330821</t>
  </si>
  <si>
    <t>1000393</t>
  </si>
  <si>
    <t>Programovatelný řídící systém PLC s rozšiřujícími moduly (ETHERNET-komunikace s ostatními řídícími systémy AMIT, zdroj) - řízení výkonu FVE elektrárny - kompatibilní s řídícím systémem AMIT z důvodu kompatibility se stávajícím systémem.</t>
  </si>
  <si>
    <t>-1186203</t>
  </si>
  <si>
    <t>741136321</t>
  </si>
  <si>
    <t>Napojení souboru žil do skříně průřezu jedné žíly do 16 mm2</t>
  </si>
  <si>
    <t>-2047246544</t>
  </si>
  <si>
    <t>https://podminky.urs.cz/item/CS_URS_2021_01/741136321</t>
  </si>
  <si>
    <t>1000156833</t>
  </si>
  <si>
    <t>Hřebenová přípojnice 3P, 16mm2/12mod. k propojení 4</t>
  </si>
  <si>
    <t>-1258815673</t>
  </si>
  <si>
    <t>741210002</t>
  </si>
  <si>
    <t>Montáž rozvodnic oceloplechových nebo plastových bez zapojení vodičů běžných, hmotnosti do 50 kg</t>
  </si>
  <si>
    <t>637330958</t>
  </si>
  <si>
    <t>https://podminky.urs.cz/item/CS_URS_2021_01/741210002</t>
  </si>
  <si>
    <t>741230016R</t>
  </si>
  <si>
    <t>Montáž signálek a ovladačů do dveří rozvaděče</t>
  </si>
  <si>
    <t>562384211</t>
  </si>
  <si>
    <t>1185062</t>
  </si>
  <si>
    <t>Ovladač stiskací červený o průměru 22mm s návratem</t>
  </si>
  <si>
    <t>-75996856</t>
  </si>
  <si>
    <t>741320105</t>
  </si>
  <si>
    <t>Montáž jističů se zapojením vodičů jednopólových nn do 25 A ve skříni</t>
  </si>
  <si>
    <t>602166584</t>
  </si>
  <si>
    <t>https://podminky.urs.cz/item/CS_URS_2024_01/741320105</t>
  </si>
  <si>
    <t>1183652</t>
  </si>
  <si>
    <t>jistič 1pólový-charakteristika B 10A, zkratový proud 10kA</t>
  </si>
  <si>
    <t>-1515966310</t>
  </si>
  <si>
    <t>741320185</t>
  </si>
  <si>
    <t>Montáž jističů se zapojením vodičů třípólových nn do 125 A ve skříni</t>
  </si>
  <si>
    <t>2094061425</t>
  </si>
  <si>
    <t>https://podminky.urs.cz/item/CS_URS_2021_01/741320185</t>
  </si>
  <si>
    <t>1249713</t>
  </si>
  <si>
    <t>jistič 3pólový-charakteristika B 80A, zkratový proud 10kA</t>
  </si>
  <si>
    <t>-502215175</t>
  </si>
  <si>
    <t>741320201</t>
  </si>
  <si>
    <t>Montáž jističů se zapojením vodičů čtyřpólových nn deionových vestavných do 100 A</t>
  </si>
  <si>
    <t>1628356337</t>
  </si>
  <si>
    <t>https://podminky.urs.cz/item/CS_URS_2021_01/741320201</t>
  </si>
  <si>
    <t>1249841</t>
  </si>
  <si>
    <t>Hlavní vypínač do rozvaděče na DIN lištu 3pólový 100A</t>
  </si>
  <si>
    <t>-317056851</t>
  </si>
  <si>
    <t>15</t>
  </si>
  <si>
    <t>741322061</t>
  </si>
  <si>
    <t>Montáž přepěťových ochran nn se zapojením vodičů svodiče přepětí – typ 2 třípólových jednodílných</t>
  </si>
  <si>
    <t>-923161137</t>
  </si>
  <si>
    <t>https://podminky.urs.cz/item/CS_URS_2021_01/741322061</t>
  </si>
  <si>
    <t>1147066</t>
  </si>
  <si>
    <t>Svodič přepětí 3pólový 350V\20kA, typ 2</t>
  </si>
  <si>
    <t>2045466388</t>
  </si>
  <si>
    <t>17</t>
  </si>
  <si>
    <t>R000000001</t>
  </si>
  <si>
    <t>Podružný materiál</t>
  </si>
  <si>
    <t>-1510221238</t>
  </si>
  <si>
    <t>18</t>
  </si>
  <si>
    <t>R0000002</t>
  </si>
  <si>
    <t>Revize rozvaděče</t>
  </si>
  <si>
    <t>-751040065</t>
  </si>
  <si>
    <t>19</t>
  </si>
  <si>
    <t>741330042</t>
  </si>
  <si>
    <t>Montáž stykačů nn se zapojením vodičů střídavých vestavných třípólových do 100 A</t>
  </si>
  <si>
    <t>CS ÚRS 2022 01</t>
  </si>
  <si>
    <t>1180764090</t>
  </si>
  <si>
    <t>https://podminky.urs.cz/item/CS_URS_2022_01/741330042</t>
  </si>
  <si>
    <t>20</t>
  </si>
  <si>
    <t>1298937</t>
  </si>
  <si>
    <t>STYKAC 3f 80A</t>
  </si>
  <si>
    <t>1763927626</t>
  </si>
  <si>
    <t>741330632</t>
  </si>
  <si>
    <t>Montáž relé pomocných se zapojením vodičů vestavných v krytu s kontakty 2P+2Z</t>
  </si>
  <si>
    <t>124725573</t>
  </si>
  <si>
    <t>https://podminky.urs.cz/item/CS_URS_2021_02/741330632</t>
  </si>
  <si>
    <t>22</t>
  </si>
  <si>
    <t>1030045839</t>
  </si>
  <si>
    <t>pomocné relé,2P, 24V DC</t>
  </si>
  <si>
    <t>682712029</t>
  </si>
  <si>
    <t>23</t>
  </si>
  <si>
    <t>741331032.1</t>
  </si>
  <si>
    <t>Montáž měřicích přístrojů bez zapojení vodičů elektroměru třífázového</t>
  </si>
  <si>
    <t>2123735016</t>
  </si>
  <si>
    <t>24</t>
  </si>
  <si>
    <t>R10.775.416.1</t>
  </si>
  <si>
    <t xml:space="preserve">Elektroměr  třífázový na DIN lištu s výstupem M-BUS, 3x80A přímý</t>
  </si>
  <si>
    <t>-2132768950</t>
  </si>
  <si>
    <t>741810002</t>
  </si>
  <si>
    <t>Zkoušky a prohlídky elektrických rozvodů a zařízení celková prohlídka a vyhotovení revizní zprávy pro objem montážních prací přes 100 do 500 tis. Kč</t>
  </si>
  <si>
    <t>1800728628</t>
  </si>
  <si>
    <t>https://podminky.urs.cz/item/CS_URS_2024_01/741810002</t>
  </si>
  <si>
    <t>Práce a dodávky M</t>
  </si>
  <si>
    <t>21-M</t>
  </si>
  <si>
    <t>Elektromontáže</t>
  </si>
  <si>
    <t>25</t>
  </si>
  <si>
    <t>210120101</t>
  </si>
  <si>
    <t>Montáž pojistek se zapojením vodičů závitových pojistkových částí pojistkových patron do 60 A se styčným kroužkem</t>
  </si>
  <si>
    <t>-453584130</t>
  </si>
  <si>
    <t>https://podminky.urs.cz/item/CS_URS_2024_01/210120101</t>
  </si>
  <si>
    <t>26</t>
  </si>
  <si>
    <t>210120602</t>
  </si>
  <si>
    <t>Montáž pojistek se zapojením vodičů odpojovacích s patronami s ručním pohonem do 22 kV</t>
  </si>
  <si>
    <t>-657495849</t>
  </si>
  <si>
    <t>https://podminky.urs.cz/item/CS_URS_2024_01/210120602</t>
  </si>
  <si>
    <t>1157729</t>
  </si>
  <si>
    <t>Pojistkový odpínač 3pólový 163, Ue=690V, 22x58</t>
  </si>
  <si>
    <t>256</t>
  </si>
  <si>
    <t>416524781</t>
  </si>
  <si>
    <t>1622161</t>
  </si>
  <si>
    <t xml:space="preserve">Pojistka 100A 22X58_x000d_
</t>
  </si>
  <si>
    <t>1080803807</t>
  </si>
  <si>
    <t>741330651</t>
  </si>
  <si>
    <t>Montáž relé pomocných se zapojením vodičů vestavných střídavých</t>
  </si>
  <si>
    <t>1293606941</t>
  </si>
  <si>
    <t>https://podminky.urs.cz/item/CS_URS_2024_01/741330651</t>
  </si>
  <si>
    <t>1184975</t>
  </si>
  <si>
    <t>Napěťová spoušť 230, 400, 500V \ DC 220V, od 12A do 1600A</t>
  </si>
  <si>
    <t>-234038426</t>
  </si>
  <si>
    <t>03 - Rozvaděč FVE-DC</t>
  </si>
  <si>
    <t>-1701002645</t>
  </si>
  <si>
    <t>R1622161</t>
  </si>
  <si>
    <t>Pojistka 16A DC 1000V</t>
  </si>
  <si>
    <t>1383608055</t>
  </si>
  <si>
    <t>741210001</t>
  </si>
  <si>
    <t>Montáž rozvodnic oceloplechových nebo plastových bez zapojení vodičů běžných, hmotnosti do 20 kg</t>
  </si>
  <si>
    <t>607929082</t>
  </si>
  <si>
    <t>https://podminky.urs.cz/item/CS_URS_2024_01/741210001</t>
  </si>
  <si>
    <t>Rozvaděč nástěnný FW, IP44, tř. ochr.II, 36 mod.,</t>
  </si>
  <si>
    <t>1694104079</t>
  </si>
  <si>
    <t>741320175.2</t>
  </si>
  <si>
    <t>Montáž jističů se zapojením vodičů třípólových nn do 63 A ve skříni</t>
  </si>
  <si>
    <t>796962215</t>
  </si>
  <si>
    <t>1146472R</t>
  </si>
  <si>
    <t>Pojistkový odpojovač 2pólový 63 A, Ue AC 1500 V / DC 1000 V, pro válcové pojistkové vložky 22x127</t>
  </si>
  <si>
    <t>893617186</t>
  </si>
  <si>
    <t>-830677377</t>
  </si>
  <si>
    <t>35889526</t>
  </si>
  <si>
    <t>svodič přepětí pro fotovoltaické systémy neuzemněné, šířka 3 moduly 1200 V DC, 20kA</t>
  </si>
  <si>
    <t>1464342225</t>
  </si>
  <si>
    <t>9</t>
  </si>
  <si>
    <t>316958163</t>
  </si>
  <si>
    <t>10</t>
  </si>
  <si>
    <t>konektor MC4/pár do rozvaděče</t>
  </si>
  <si>
    <t>1050847961</t>
  </si>
  <si>
    <t>11</t>
  </si>
  <si>
    <t>225719809</t>
  </si>
  <si>
    <t>-1290384642</t>
  </si>
  <si>
    <t>13</t>
  </si>
  <si>
    <t>2056819882</t>
  </si>
  <si>
    <t>14</t>
  </si>
  <si>
    <t>kabel fotovoltaický černý nebo červený průměr 4mm</t>
  </si>
  <si>
    <t>-1520465884</t>
  </si>
  <si>
    <t>04 - Řídící jednotka umístěná v hlavní rozvodně</t>
  </si>
  <si>
    <t xml:space="preserve">    RJ - ŘJ-Rozvaděč řídící jednotky pro komunikaci s ostatními střídači</t>
  </si>
  <si>
    <t>210280002</t>
  </si>
  <si>
    <t>Zkoušky a prohlídky elektrických rozvodů a zařízení celková prohlídka, zkoušení, měření a vyhotovení revizní zprávy pro objem montážních prací přes 100 do 500 tisíc Kč</t>
  </si>
  <si>
    <t>-703513561</t>
  </si>
  <si>
    <t>-1708536241</t>
  </si>
  <si>
    <t>-2002920489</t>
  </si>
  <si>
    <t>741110511</t>
  </si>
  <si>
    <t>Montáž lišt a kanálků elektroinstalačních se spojkami, ohyby a rohy a s nasunutím do krabic vkládacích s víčkem, šířky do 60 mm</t>
  </si>
  <si>
    <t>486613748</t>
  </si>
  <si>
    <t>34571008</t>
  </si>
  <si>
    <t>lišta elektroinstalační hranatá PVC 40x40mm</t>
  </si>
  <si>
    <t>-398551428</t>
  </si>
  <si>
    <t>741120001</t>
  </si>
  <si>
    <t>Montáž vodičů izolovaných měděných bez ukončení uložených pod omítku plných a laněných (např. CY), průřezu žíly 0,35 až 6 mm2</t>
  </si>
  <si>
    <t>237110571</t>
  </si>
  <si>
    <t>34140826</t>
  </si>
  <si>
    <t>vodič propojovací jádro Cu plné izolace PVC 450/750V (H07V-U) 1x6mm2</t>
  </si>
  <si>
    <t>162097072</t>
  </si>
  <si>
    <t>Poznámka k položce:_x000d_
H07V-U CY</t>
  </si>
  <si>
    <t>741122015</t>
  </si>
  <si>
    <t>Montáž kabelů měděných bez ukončení uložených pod omítku plných kulatých (např. CYKY), počtu a průřezu žil 3x1,5 mm2</t>
  </si>
  <si>
    <t>-362584022</t>
  </si>
  <si>
    <t>34111030</t>
  </si>
  <si>
    <t>kabel instalační jádro Cu plné izolace PVC plášť PVC 450/750V (CYKY) 3x1,5mm2</t>
  </si>
  <si>
    <t>1754588913</t>
  </si>
  <si>
    <t>-1051832874</t>
  </si>
  <si>
    <t>140567763</t>
  </si>
  <si>
    <t>RJ</t>
  </si>
  <si>
    <t>ŘJ-Rozvaděč řídící jednotky pro komunikaci s ostatními střídači</t>
  </si>
  <si>
    <t>R1000393</t>
  </si>
  <si>
    <t xml:space="preserve">Rozvaděč pro řídící jednotkou PLC pro komunikaci se střídači- software+hardware  bez PLC</t>
  </si>
  <si>
    <t>R-POLOŽKA</t>
  </si>
  <si>
    <t>1329771152</t>
  </si>
  <si>
    <t>-1160322081</t>
  </si>
  <si>
    <t>-1563206351</t>
  </si>
  <si>
    <t>R-FVE-RJ-provoz</t>
  </si>
  <si>
    <t>zprovoznění komunikace mezi ŘJ a podružnými PLC</t>
  </si>
  <si>
    <t>894062127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</si>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</sst>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3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5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8" fillId="0" borderId="15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19" fillId="4" borderId="8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right" vertical="center"/>
    </xf>
    <xf numFmtId="0" fontId="19" fillId="4" borderId="9" xfId="0" applyFont="1" applyFill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7" fillId="0" borderId="15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15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3" xfId="0" applyFont="1" applyBorder="1" applyAlignment="1" applyProtection="1">
      <alignment horizontal="center" vertical="center"/>
    </xf>
    <xf numFmtId="49" fontId="19" fillId="0" borderId="23" xfId="0" applyNumberFormat="1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</xf>
    <xf numFmtId="167" fontId="19" fillId="0" borderId="23" xfId="0" applyNumberFormat="1" applyFont="1" applyBorder="1" applyAlignment="1" applyProtection="1">
      <alignment vertical="center"/>
    </xf>
    <xf numFmtId="4" fontId="19" fillId="2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</xf>
    <xf numFmtId="0" fontId="20" fillId="2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6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23" xfId="0" applyFont="1" applyBorder="1" applyAlignment="1" applyProtection="1">
      <alignment horizontal="center" vertical="center"/>
    </xf>
    <xf numFmtId="49" fontId="33" fillId="0" borderId="23" xfId="0" applyNumberFormat="1" applyFont="1" applyBorder="1" applyAlignment="1" applyProtection="1">
      <alignment horizontal="left" vertical="center" wrapText="1"/>
    </xf>
    <xf numFmtId="0" fontId="33" fillId="0" borderId="23" xfId="0" applyFont="1" applyBorder="1" applyAlignment="1" applyProtection="1">
      <alignment horizontal="left" vertical="center" wrapText="1"/>
    </xf>
    <xf numFmtId="0" fontId="33" fillId="0" borderId="23" xfId="0" applyFont="1" applyBorder="1" applyAlignment="1" applyProtection="1">
      <alignment horizontal="center" vertical="center" wrapText="1"/>
    </xf>
    <xf numFmtId="167" fontId="33" fillId="0" borderId="23" xfId="0" applyNumberFormat="1" applyFont="1" applyBorder="1" applyAlignment="1" applyProtection="1">
      <alignment vertical="center"/>
    </xf>
    <xf numFmtId="4" fontId="33" fillId="2" borderId="23" xfId="0" applyNumberFormat="1" applyFont="1" applyFill="1" applyBorder="1" applyAlignment="1" applyProtection="1">
      <alignment vertical="center"/>
      <protection locked="0"/>
    </xf>
    <xf numFmtId="4" fontId="33" fillId="0" borderId="23" xfId="0" applyNumberFormat="1" applyFont="1" applyBorder="1" applyAlignment="1" applyProtection="1">
      <alignment vertical="center"/>
    </xf>
    <xf numFmtId="0" fontId="34" fillId="0" borderId="4" xfId="0" applyFont="1" applyBorder="1" applyAlignment="1">
      <alignment vertical="center"/>
    </xf>
    <xf numFmtId="0" fontId="33" fillId="2" borderId="15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20" fillId="2" borderId="20" xfId="0" applyFont="1" applyFill="1" applyBorder="1" applyAlignment="1" applyProtection="1">
      <alignment horizontal="left" vertical="center"/>
      <protection locked="0"/>
    </xf>
    <xf numFmtId="0" fontId="20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166" fontId="20" fillId="0" borderId="22" xfId="0" applyNumberFormat="1" applyFont="1" applyBorder="1" applyAlignment="1" applyProtection="1">
      <alignment vertical="center"/>
    </xf>
    <xf numFmtId="0" fontId="33" fillId="2" borderId="20" xfId="0" applyFont="1" applyFill="1" applyBorder="1" applyAlignment="1" applyProtection="1">
      <alignment horizontal="left" vertical="center"/>
      <protection locked="0"/>
    </xf>
    <xf numFmtId="0" fontId="33" fillId="0" borderId="21" xfId="0" applyFont="1" applyBorder="1" applyAlignment="1" applyProtection="1">
      <alignment horizontal="center"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9" fillId="0" borderId="29" xfId="0" applyFont="1" applyBorder="1" applyAlignment="1">
      <alignment horizontal="left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horizontal="left" vertical="center" wrapText="1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46" fillId="0" borderId="27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vertical="top"/>
    </xf>
    <xf numFmtId="0" fontId="47" fillId="0" borderId="1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horizontal="center" vertical="center"/>
    </xf>
    <xf numFmtId="49" fontId="47" fillId="0" borderId="1" xfId="0" applyNumberFormat="1" applyFont="1" applyBorder="1" applyAlignment="1" applyProtection="1">
      <alignment horizontal="left" vertical="center"/>
    </xf>
    <xf numFmtId="0" fontId="46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 applyAlignment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210812001" TargetMode="External" /><Relationship Id="rId2" Type="http://schemas.openxmlformats.org/officeDocument/2006/relationships/hyperlink" Target="https://podminky.urs.cz/item/CS_URS_2024_02/741120103" TargetMode="External" /><Relationship Id="rId3" Type="http://schemas.openxmlformats.org/officeDocument/2006/relationships/hyperlink" Target="https://podminky.urs.cz/item/CS_URS_2024_02/741122034" TargetMode="External" /><Relationship Id="rId4" Type="http://schemas.openxmlformats.org/officeDocument/2006/relationships/hyperlink" Target="https://podminky.urs.cz/item/CS_URS_2023_02/741350201" TargetMode="External" /><Relationship Id="rId5" Type="http://schemas.openxmlformats.org/officeDocument/2006/relationships/hyperlink" Target="https://podminky.urs.cz/item/CS_URS_2024_01/741110001" TargetMode="External" /><Relationship Id="rId6" Type="http://schemas.openxmlformats.org/officeDocument/2006/relationships/hyperlink" Target="https://podminky.urs.cz/item/CS_URS_2024_01/741110002" TargetMode="External" /><Relationship Id="rId7" Type="http://schemas.openxmlformats.org/officeDocument/2006/relationships/hyperlink" Target="https://podminky.urs.cz/item/CS_URS_2021_01/065002000" TargetMode="External" /><Relationship Id="rId8" Type="http://schemas.openxmlformats.org/officeDocument/2006/relationships/hyperlink" Target="https://podminky.urs.cz/item/CS_URS_2024_01/081002000" TargetMode="External" /><Relationship Id="rId9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1_02/741330821" TargetMode="External" /><Relationship Id="rId2" Type="http://schemas.openxmlformats.org/officeDocument/2006/relationships/hyperlink" Target="https://podminky.urs.cz/item/CS_URS_2021_01/741136321" TargetMode="External" /><Relationship Id="rId3" Type="http://schemas.openxmlformats.org/officeDocument/2006/relationships/hyperlink" Target="https://podminky.urs.cz/item/CS_URS_2021_01/741210002" TargetMode="External" /><Relationship Id="rId4" Type="http://schemas.openxmlformats.org/officeDocument/2006/relationships/hyperlink" Target="https://podminky.urs.cz/item/CS_URS_2024_01/741320105" TargetMode="External" /><Relationship Id="rId5" Type="http://schemas.openxmlformats.org/officeDocument/2006/relationships/hyperlink" Target="https://podminky.urs.cz/item/CS_URS_2021_01/741320185" TargetMode="External" /><Relationship Id="rId6" Type="http://schemas.openxmlformats.org/officeDocument/2006/relationships/hyperlink" Target="https://podminky.urs.cz/item/CS_URS_2021_01/741320201" TargetMode="External" /><Relationship Id="rId7" Type="http://schemas.openxmlformats.org/officeDocument/2006/relationships/hyperlink" Target="https://podminky.urs.cz/item/CS_URS_2021_01/741322061" TargetMode="External" /><Relationship Id="rId8" Type="http://schemas.openxmlformats.org/officeDocument/2006/relationships/hyperlink" Target="https://podminky.urs.cz/item/CS_URS_2022_01/741330042" TargetMode="External" /><Relationship Id="rId9" Type="http://schemas.openxmlformats.org/officeDocument/2006/relationships/hyperlink" Target="https://podminky.urs.cz/item/CS_URS_2021_02/741330632" TargetMode="External" /><Relationship Id="rId10" Type="http://schemas.openxmlformats.org/officeDocument/2006/relationships/hyperlink" Target="https://podminky.urs.cz/item/CS_URS_2024_01/741810002" TargetMode="External" /><Relationship Id="rId11" Type="http://schemas.openxmlformats.org/officeDocument/2006/relationships/hyperlink" Target="https://podminky.urs.cz/item/CS_URS_2024_01/210120101" TargetMode="External" /><Relationship Id="rId12" Type="http://schemas.openxmlformats.org/officeDocument/2006/relationships/hyperlink" Target="https://podminky.urs.cz/item/CS_URS_2024_01/210120602" TargetMode="External" /><Relationship Id="rId13" Type="http://schemas.openxmlformats.org/officeDocument/2006/relationships/hyperlink" Target="https://podminky.urs.cz/item/CS_URS_2024_01/741330651" TargetMode="External" /><Relationship Id="rId14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741210001" TargetMode="External" /><Relationship Id="rId2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1_02/741330821" TargetMode="External" /><Relationship Id="rId2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19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20</v>
      </c>
      <c r="AL7" s="21"/>
      <c r="AM7" s="21"/>
      <c r="AN7" s="26" t="s">
        <v>19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21</v>
      </c>
      <c r="E8" s="21"/>
      <c r="F8" s="21"/>
      <c r="G8" s="21"/>
      <c r="H8" s="21"/>
      <c r="I8" s="21"/>
      <c r="J8" s="21"/>
      <c r="K8" s="26" t="s">
        <v>22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23</v>
      </c>
      <c r="AL8" s="21"/>
      <c r="AM8" s="21"/>
      <c r="AN8" s="32" t="s">
        <v>24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25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26</v>
      </c>
      <c r="AL10" s="21"/>
      <c r="AM10" s="21"/>
      <c r="AN10" s="26" t="s">
        <v>19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22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19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26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26</v>
      </c>
      <c r="AL16" s="21"/>
      <c r="AM16" s="21"/>
      <c r="AN16" s="26" t="s">
        <v>19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22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19</v>
      </c>
      <c r="AO17" s="21"/>
      <c r="AP17" s="21"/>
      <c r="AQ17" s="21"/>
      <c r="AR17" s="19"/>
      <c r="BE17" s="30"/>
      <c r="BS17" s="16" t="s">
        <v>31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32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26</v>
      </c>
      <c r="AL19" s="21"/>
      <c r="AM19" s="21"/>
      <c r="AN19" s="26" t="s">
        <v>19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22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19</v>
      </c>
      <c r="AO20" s="21"/>
      <c r="AP20" s="21"/>
      <c r="AQ20" s="21"/>
      <c r="AR20" s="19"/>
      <c r="BE20" s="30"/>
      <c r="BS20" s="16" t="s">
        <v>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33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47.25" customHeight="1">
      <c r="B23" s="20"/>
      <c r="C23" s="21"/>
      <c r="D23" s="21"/>
      <c r="E23" s="35" t="s">
        <v>34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35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ROUND(AG54,2)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36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37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38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39</v>
      </c>
      <c r="E29" s="46"/>
      <c r="F29" s="31" t="s">
        <v>40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ROUND(AZ54,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ROUND(AV54,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41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ROUND(BA54,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ROUND(AW54,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42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ROUND(BB54,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43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ROUND(BC54,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44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ROUND(BD54,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3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7"/>
    </row>
    <row r="35" s="2" customFormat="1" ht="25.92" customHeight="1">
      <c r="A35" s="37"/>
      <c r="B35" s="38"/>
      <c r="C35" s="51"/>
      <c r="D35" s="52" t="s">
        <v>45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46</v>
      </c>
      <c r="U35" s="53"/>
      <c r="V35" s="53"/>
      <c r="W35" s="53"/>
      <c r="X35" s="55" t="s">
        <v>47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6.96" customHeight="1">
      <c r="A37" s="37"/>
      <c r="B37" s="58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43"/>
      <c r="BE37" s="37"/>
    </row>
    <row r="41" s="2" customFormat="1" ht="6.96" customHeight="1">
      <c r="A41" s="37"/>
      <c r="B41" s="60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43"/>
      <c r="BE41" s="37"/>
    </row>
    <row r="42" s="2" customFormat="1" ht="24.96" customHeight="1">
      <c r="A42" s="37"/>
      <c r="B42" s="38"/>
      <c r="C42" s="22" t="s">
        <v>48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3"/>
      <c r="BE42" s="37"/>
    </row>
    <row r="43" s="2" customFormat="1" ht="6.96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3"/>
      <c r="BE43" s="37"/>
    </row>
    <row r="44" s="4" customFormat="1" ht="12" customHeight="1">
      <c r="A44" s="4"/>
      <c r="B44" s="62"/>
      <c r="C44" s="31" t="s">
        <v>13</v>
      </c>
      <c r="D44" s="63"/>
      <c r="E44" s="63"/>
      <c r="F44" s="63"/>
      <c r="G44" s="63"/>
      <c r="H44" s="63"/>
      <c r="I44" s="63"/>
      <c r="J44" s="63"/>
      <c r="K44" s="63"/>
      <c r="L44" s="63" t="str">
        <f>K5</f>
        <v>V56-2023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4"/>
      <c r="BE44" s="4"/>
    </row>
    <row r="45" s="5" customFormat="1" ht="36.96" customHeight="1">
      <c r="A45" s="5"/>
      <c r="B45" s="65"/>
      <c r="C45" s="66" t="s">
        <v>16</v>
      </c>
      <c r="D45" s="67"/>
      <c r="E45" s="67"/>
      <c r="F45" s="67"/>
      <c r="G45" s="67"/>
      <c r="H45" s="67"/>
      <c r="I45" s="67"/>
      <c r="J45" s="67"/>
      <c r="K45" s="67"/>
      <c r="L45" s="68" t="str">
        <f>K6</f>
        <v>Fotovoltaická elektrárna na budově CPTO UJEP Ústí nad Labem</v>
      </c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9"/>
      <c r="BE45" s="5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3"/>
      <c r="BE46" s="37"/>
    </row>
    <row r="47" s="2" customFormat="1" ht="12" customHeight="1">
      <c r="A47" s="37"/>
      <c r="B47" s="38"/>
      <c r="C47" s="31" t="s">
        <v>21</v>
      </c>
      <c r="D47" s="39"/>
      <c r="E47" s="39"/>
      <c r="F47" s="39"/>
      <c r="G47" s="39"/>
      <c r="H47" s="39"/>
      <c r="I47" s="39"/>
      <c r="J47" s="39"/>
      <c r="K47" s="39"/>
      <c r="L47" s="70" t="str">
        <f>IF(K8="","",K8)</f>
        <v xml:space="preserve"> 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1" t="s">
        <v>23</v>
      </c>
      <c r="AJ47" s="39"/>
      <c r="AK47" s="39"/>
      <c r="AL47" s="39"/>
      <c r="AM47" s="71" t="str">
        <f>IF(AN8= "","",AN8)</f>
        <v>8. 8. 2024</v>
      </c>
      <c r="AN47" s="71"/>
      <c r="AO47" s="39"/>
      <c r="AP47" s="39"/>
      <c r="AQ47" s="39"/>
      <c r="AR47" s="43"/>
      <c r="BE47" s="37"/>
    </row>
    <row r="48" s="2" customFormat="1" ht="6.96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3"/>
      <c r="BE48" s="37"/>
    </row>
    <row r="49" s="2" customFormat="1" ht="15.15" customHeight="1">
      <c r="A49" s="37"/>
      <c r="B49" s="38"/>
      <c r="C49" s="31" t="s">
        <v>25</v>
      </c>
      <c r="D49" s="39"/>
      <c r="E49" s="39"/>
      <c r="F49" s="39"/>
      <c r="G49" s="39"/>
      <c r="H49" s="39"/>
      <c r="I49" s="39"/>
      <c r="J49" s="39"/>
      <c r="K49" s="39"/>
      <c r="L49" s="63" t="str">
        <f>IF(E11= "","",E11)</f>
        <v xml:space="preserve"> 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1" t="s">
        <v>30</v>
      </c>
      <c r="AJ49" s="39"/>
      <c r="AK49" s="39"/>
      <c r="AL49" s="39"/>
      <c r="AM49" s="72" t="str">
        <f>IF(E17="","",E17)</f>
        <v xml:space="preserve"> </v>
      </c>
      <c r="AN49" s="63"/>
      <c r="AO49" s="63"/>
      <c r="AP49" s="63"/>
      <c r="AQ49" s="39"/>
      <c r="AR49" s="43"/>
      <c r="AS49" s="73" t="s">
        <v>49</v>
      </c>
      <c r="AT49" s="74"/>
      <c r="AU49" s="75"/>
      <c r="AV49" s="75"/>
      <c r="AW49" s="75"/>
      <c r="AX49" s="75"/>
      <c r="AY49" s="75"/>
      <c r="AZ49" s="75"/>
      <c r="BA49" s="75"/>
      <c r="BB49" s="75"/>
      <c r="BC49" s="75"/>
      <c r="BD49" s="76"/>
      <c r="BE49" s="37"/>
    </row>
    <row r="50" s="2" customFormat="1" ht="15.15" customHeight="1">
      <c r="A50" s="37"/>
      <c r="B50" s="38"/>
      <c r="C50" s="31" t="s">
        <v>28</v>
      </c>
      <c r="D50" s="39"/>
      <c r="E50" s="39"/>
      <c r="F50" s="39"/>
      <c r="G50" s="39"/>
      <c r="H50" s="39"/>
      <c r="I50" s="39"/>
      <c r="J50" s="39"/>
      <c r="K50" s="39"/>
      <c r="L50" s="63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1" t="s">
        <v>32</v>
      </c>
      <c r="AJ50" s="39"/>
      <c r="AK50" s="39"/>
      <c r="AL50" s="39"/>
      <c r="AM50" s="72" t="str">
        <f>IF(E20="","",E20)</f>
        <v xml:space="preserve"> </v>
      </c>
      <c r="AN50" s="63"/>
      <c r="AO50" s="63"/>
      <c r="AP50" s="63"/>
      <c r="AQ50" s="39"/>
      <c r="AR50" s="43"/>
      <c r="AS50" s="77"/>
      <c r="AT50" s="78"/>
      <c r="AU50" s="79"/>
      <c r="AV50" s="79"/>
      <c r="AW50" s="79"/>
      <c r="AX50" s="79"/>
      <c r="AY50" s="79"/>
      <c r="AZ50" s="79"/>
      <c r="BA50" s="79"/>
      <c r="BB50" s="79"/>
      <c r="BC50" s="79"/>
      <c r="BD50" s="80"/>
      <c r="BE50" s="37"/>
    </row>
    <row r="51" s="2" customFormat="1" ht="10.8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3"/>
      <c r="AS51" s="81"/>
      <c r="AT51" s="82"/>
      <c r="AU51" s="83"/>
      <c r="AV51" s="83"/>
      <c r="AW51" s="83"/>
      <c r="AX51" s="83"/>
      <c r="AY51" s="83"/>
      <c r="AZ51" s="83"/>
      <c r="BA51" s="83"/>
      <c r="BB51" s="83"/>
      <c r="BC51" s="83"/>
      <c r="BD51" s="84"/>
      <c r="BE51" s="37"/>
    </row>
    <row r="52" s="2" customFormat="1" ht="29.28" customHeight="1">
      <c r="A52" s="37"/>
      <c r="B52" s="38"/>
      <c r="C52" s="85" t="s">
        <v>50</v>
      </c>
      <c r="D52" s="86"/>
      <c r="E52" s="86"/>
      <c r="F52" s="86"/>
      <c r="G52" s="86"/>
      <c r="H52" s="87"/>
      <c r="I52" s="88" t="s">
        <v>51</v>
      </c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9" t="s">
        <v>52</v>
      </c>
      <c r="AH52" s="86"/>
      <c r="AI52" s="86"/>
      <c r="AJ52" s="86"/>
      <c r="AK52" s="86"/>
      <c r="AL52" s="86"/>
      <c r="AM52" s="86"/>
      <c r="AN52" s="88" t="s">
        <v>53</v>
      </c>
      <c r="AO52" s="86"/>
      <c r="AP52" s="86"/>
      <c r="AQ52" s="90" t="s">
        <v>54</v>
      </c>
      <c r="AR52" s="43"/>
      <c r="AS52" s="91" t="s">
        <v>55</v>
      </c>
      <c r="AT52" s="92" t="s">
        <v>56</v>
      </c>
      <c r="AU52" s="92" t="s">
        <v>57</v>
      </c>
      <c r="AV52" s="92" t="s">
        <v>58</v>
      </c>
      <c r="AW52" s="92" t="s">
        <v>59</v>
      </c>
      <c r="AX52" s="92" t="s">
        <v>60</v>
      </c>
      <c r="AY52" s="92" t="s">
        <v>61</v>
      </c>
      <c r="AZ52" s="92" t="s">
        <v>62</v>
      </c>
      <c r="BA52" s="92" t="s">
        <v>63</v>
      </c>
      <c r="BB52" s="92" t="s">
        <v>64</v>
      </c>
      <c r="BC52" s="92" t="s">
        <v>65</v>
      </c>
      <c r="BD52" s="93" t="s">
        <v>66</v>
      </c>
      <c r="BE52" s="37"/>
    </row>
    <row r="53" s="2" customFormat="1" ht="10.8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3"/>
      <c r="AS53" s="94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6"/>
      <c r="BE53" s="37"/>
    </row>
    <row r="54" s="6" customFormat="1" ht="32.4" customHeight="1">
      <c r="A54" s="6"/>
      <c r="B54" s="97"/>
      <c r="C54" s="98" t="s">
        <v>67</v>
      </c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100">
        <f>ROUND(SUM(AG55:AG58),2)</f>
        <v>0</v>
      </c>
      <c r="AH54" s="100"/>
      <c r="AI54" s="100"/>
      <c r="AJ54" s="100"/>
      <c r="AK54" s="100"/>
      <c r="AL54" s="100"/>
      <c r="AM54" s="100"/>
      <c r="AN54" s="101">
        <f>SUM(AG54,AT54)</f>
        <v>0</v>
      </c>
      <c r="AO54" s="101"/>
      <c r="AP54" s="101"/>
      <c r="AQ54" s="102" t="s">
        <v>19</v>
      </c>
      <c r="AR54" s="103"/>
      <c r="AS54" s="104">
        <f>ROUND(SUM(AS55:AS58),2)</f>
        <v>0</v>
      </c>
      <c r="AT54" s="105">
        <f>ROUND(SUM(AV54:AW54),2)</f>
        <v>0</v>
      </c>
      <c r="AU54" s="106">
        <f>ROUND(SUM(AU55:AU58),5)</f>
        <v>0</v>
      </c>
      <c r="AV54" s="105">
        <f>ROUND(AZ54*L29,2)</f>
        <v>0</v>
      </c>
      <c r="AW54" s="105">
        <f>ROUND(BA54*L30,2)</f>
        <v>0</v>
      </c>
      <c r="AX54" s="105">
        <f>ROUND(BB54*L29,2)</f>
        <v>0</v>
      </c>
      <c r="AY54" s="105">
        <f>ROUND(BC54*L30,2)</f>
        <v>0</v>
      </c>
      <c r="AZ54" s="105">
        <f>ROUND(SUM(AZ55:AZ58),2)</f>
        <v>0</v>
      </c>
      <c r="BA54" s="105">
        <f>ROUND(SUM(BA55:BA58),2)</f>
        <v>0</v>
      </c>
      <c r="BB54" s="105">
        <f>ROUND(SUM(BB55:BB58),2)</f>
        <v>0</v>
      </c>
      <c r="BC54" s="105">
        <f>ROUND(SUM(BC55:BC58),2)</f>
        <v>0</v>
      </c>
      <c r="BD54" s="107">
        <f>ROUND(SUM(BD55:BD58),2)</f>
        <v>0</v>
      </c>
      <c r="BE54" s="6"/>
      <c r="BS54" s="108" t="s">
        <v>68</v>
      </c>
      <c r="BT54" s="108" t="s">
        <v>69</v>
      </c>
      <c r="BU54" s="109" t="s">
        <v>70</v>
      </c>
      <c r="BV54" s="108" t="s">
        <v>71</v>
      </c>
      <c r="BW54" s="108" t="s">
        <v>5</v>
      </c>
      <c r="BX54" s="108" t="s">
        <v>72</v>
      </c>
      <c r="CL54" s="108" t="s">
        <v>19</v>
      </c>
    </row>
    <row r="55" s="7" customFormat="1" ht="16.5" customHeight="1">
      <c r="A55" s="110" t="s">
        <v>73</v>
      </c>
      <c r="B55" s="111"/>
      <c r="C55" s="112"/>
      <c r="D55" s="113" t="s">
        <v>74</v>
      </c>
      <c r="E55" s="113"/>
      <c r="F55" s="113"/>
      <c r="G55" s="113"/>
      <c r="H55" s="113"/>
      <c r="I55" s="114"/>
      <c r="J55" s="113" t="s">
        <v>75</v>
      </c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5">
        <f>'01 - Elektroinstalace FVE'!J30</f>
        <v>0</v>
      </c>
      <c r="AH55" s="114"/>
      <c r="AI55" s="114"/>
      <c r="AJ55" s="114"/>
      <c r="AK55" s="114"/>
      <c r="AL55" s="114"/>
      <c r="AM55" s="114"/>
      <c r="AN55" s="115">
        <f>SUM(AG55,AT55)</f>
        <v>0</v>
      </c>
      <c r="AO55" s="114"/>
      <c r="AP55" s="114"/>
      <c r="AQ55" s="116" t="s">
        <v>76</v>
      </c>
      <c r="AR55" s="117"/>
      <c r="AS55" s="118">
        <v>0</v>
      </c>
      <c r="AT55" s="119">
        <f>ROUND(SUM(AV55:AW55),2)</f>
        <v>0</v>
      </c>
      <c r="AU55" s="120">
        <f>'01 - Elektroinstalace FVE'!P88</f>
        <v>0</v>
      </c>
      <c r="AV55" s="119">
        <f>'01 - Elektroinstalace FVE'!J33</f>
        <v>0</v>
      </c>
      <c r="AW55" s="119">
        <f>'01 - Elektroinstalace FVE'!J34</f>
        <v>0</v>
      </c>
      <c r="AX55" s="119">
        <f>'01 - Elektroinstalace FVE'!J35</f>
        <v>0</v>
      </c>
      <c r="AY55" s="119">
        <f>'01 - Elektroinstalace FVE'!J36</f>
        <v>0</v>
      </c>
      <c r="AZ55" s="119">
        <f>'01 - Elektroinstalace FVE'!F33</f>
        <v>0</v>
      </c>
      <c r="BA55" s="119">
        <f>'01 - Elektroinstalace FVE'!F34</f>
        <v>0</v>
      </c>
      <c r="BB55" s="119">
        <f>'01 - Elektroinstalace FVE'!F35</f>
        <v>0</v>
      </c>
      <c r="BC55" s="119">
        <f>'01 - Elektroinstalace FVE'!F36</f>
        <v>0</v>
      </c>
      <c r="BD55" s="121">
        <f>'01 - Elektroinstalace FVE'!F37</f>
        <v>0</v>
      </c>
      <c r="BE55" s="7"/>
      <c r="BT55" s="122" t="s">
        <v>77</v>
      </c>
      <c r="BV55" s="122" t="s">
        <v>71</v>
      </c>
      <c r="BW55" s="122" t="s">
        <v>78</v>
      </c>
      <c r="BX55" s="122" t="s">
        <v>5</v>
      </c>
      <c r="CL55" s="122" t="s">
        <v>19</v>
      </c>
      <c r="CM55" s="122" t="s">
        <v>79</v>
      </c>
    </row>
    <row r="56" s="7" customFormat="1" ht="16.5" customHeight="1">
      <c r="A56" s="110" t="s">
        <v>73</v>
      </c>
      <c r="B56" s="111"/>
      <c r="C56" s="112"/>
      <c r="D56" s="113" t="s">
        <v>80</v>
      </c>
      <c r="E56" s="113"/>
      <c r="F56" s="113"/>
      <c r="G56" s="113"/>
      <c r="H56" s="113"/>
      <c r="I56" s="114"/>
      <c r="J56" s="113" t="s">
        <v>81</v>
      </c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5">
        <f>'02 - Rozvaděč FVE-AC'!J30</f>
        <v>0</v>
      </c>
      <c r="AH56" s="114"/>
      <c r="AI56" s="114"/>
      <c r="AJ56" s="114"/>
      <c r="AK56" s="114"/>
      <c r="AL56" s="114"/>
      <c r="AM56" s="114"/>
      <c r="AN56" s="115">
        <f>SUM(AG56,AT56)</f>
        <v>0</v>
      </c>
      <c r="AO56" s="114"/>
      <c r="AP56" s="114"/>
      <c r="AQ56" s="116" t="s">
        <v>76</v>
      </c>
      <c r="AR56" s="117"/>
      <c r="AS56" s="118">
        <v>0</v>
      </c>
      <c r="AT56" s="119">
        <f>ROUND(SUM(AV56:AW56),2)</f>
        <v>0</v>
      </c>
      <c r="AU56" s="120">
        <f>'02 - Rozvaděč FVE-AC'!P83</f>
        <v>0</v>
      </c>
      <c r="AV56" s="119">
        <f>'02 - Rozvaděč FVE-AC'!J33</f>
        <v>0</v>
      </c>
      <c r="AW56" s="119">
        <f>'02 - Rozvaděč FVE-AC'!J34</f>
        <v>0</v>
      </c>
      <c r="AX56" s="119">
        <f>'02 - Rozvaděč FVE-AC'!J35</f>
        <v>0</v>
      </c>
      <c r="AY56" s="119">
        <f>'02 - Rozvaděč FVE-AC'!J36</f>
        <v>0</v>
      </c>
      <c r="AZ56" s="119">
        <f>'02 - Rozvaděč FVE-AC'!F33</f>
        <v>0</v>
      </c>
      <c r="BA56" s="119">
        <f>'02 - Rozvaděč FVE-AC'!F34</f>
        <v>0</v>
      </c>
      <c r="BB56" s="119">
        <f>'02 - Rozvaděč FVE-AC'!F35</f>
        <v>0</v>
      </c>
      <c r="BC56" s="119">
        <f>'02 - Rozvaděč FVE-AC'!F36</f>
        <v>0</v>
      </c>
      <c r="BD56" s="121">
        <f>'02 - Rozvaděč FVE-AC'!F37</f>
        <v>0</v>
      </c>
      <c r="BE56" s="7"/>
      <c r="BT56" s="122" t="s">
        <v>77</v>
      </c>
      <c r="BV56" s="122" t="s">
        <v>71</v>
      </c>
      <c r="BW56" s="122" t="s">
        <v>82</v>
      </c>
      <c r="BX56" s="122" t="s">
        <v>5</v>
      </c>
      <c r="CL56" s="122" t="s">
        <v>19</v>
      </c>
      <c r="CM56" s="122" t="s">
        <v>79</v>
      </c>
    </row>
    <row r="57" s="7" customFormat="1" ht="16.5" customHeight="1">
      <c r="A57" s="110" t="s">
        <v>73</v>
      </c>
      <c r="B57" s="111"/>
      <c r="C57" s="112"/>
      <c r="D57" s="113" t="s">
        <v>83</v>
      </c>
      <c r="E57" s="113"/>
      <c r="F57" s="113"/>
      <c r="G57" s="113"/>
      <c r="H57" s="113"/>
      <c r="I57" s="114"/>
      <c r="J57" s="113" t="s">
        <v>84</v>
      </c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5">
        <f>'03 - Rozvaděč FVE-DC'!J30</f>
        <v>0</v>
      </c>
      <c r="AH57" s="114"/>
      <c r="AI57" s="114"/>
      <c r="AJ57" s="114"/>
      <c r="AK57" s="114"/>
      <c r="AL57" s="114"/>
      <c r="AM57" s="114"/>
      <c r="AN57" s="115">
        <f>SUM(AG57,AT57)</f>
        <v>0</v>
      </c>
      <c r="AO57" s="114"/>
      <c r="AP57" s="114"/>
      <c r="AQ57" s="116" t="s">
        <v>76</v>
      </c>
      <c r="AR57" s="117"/>
      <c r="AS57" s="118">
        <v>0</v>
      </c>
      <c r="AT57" s="119">
        <f>ROUND(SUM(AV57:AW57),2)</f>
        <v>0</v>
      </c>
      <c r="AU57" s="120">
        <f>'03 - Rozvaděč FVE-DC'!P81</f>
        <v>0</v>
      </c>
      <c r="AV57" s="119">
        <f>'03 - Rozvaděč FVE-DC'!J33</f>
        <v>0</v>
      </c>
      <c r="AW57" s="119">
        <f>'03 - Rozvaděč FVE-DC'!J34</f>
        <v>0</v>
      </c>
      <c r="AX57" s="119">
        <f>'03 - Rozvaděč FVE-DC'!J35</f>
        <v>0</v>
      </c>
      <c r="AY57" s="119">
        <f>'03 - Rozvaděč FVE-DC'!J36</f>
        <v>0</v>
      </c>
      <c r="AZ57" s="119">
        <f>'03 - Rozvaděč FVE-DC'!F33</f>
        <v>0</v>
      </c>
      <c r="BA57" s="119">
        <f>'03 - Rozvaděč FVE-DC'!F34</f>
        <v>0</v>
      </c>
      <c r="BB57" s="119">
        <f>'03 - Rozvaděč FVE-DC'!F35</f>
        <v>0</v>
      </c>
      <c r="BC57" s="119">
        <f>'03 - Rozvaděč FVE-DC'!F36</f>
        <v>0</v>
      </c>
      <c r="BD57" s="121">
        <f>'03 - Rozvaděč FVE-DC'!F37</f>
        <v>0</v>
      </c>
      <c r="BE57" s="7"/>
      <c r="BT57" s="122" t="s">
        <v>77</v>
      </c>
      <c r="BV57" s="122" t="s">
        <v>71</v>
      </c>
      <c r="BW57" s="122" t="s">
        <v>85</v>
      </c>
      <c r="BX57" s="122" t="s">
        <v>5</v>
      </c>
      <c r="CL57" s="122" t="s">
        <v>19</v>
      </c>
      <c r="CM57" s="122" t="s">
        <v>79</v>
      </c>
    </row>
    <row r="58" s="7" customFormat="1" ht="24.75" customHeight="1">
      <c r="A58" s="110" t="s">
        <v>73</v>
      </c>
      <c r="B58" s="111"/>
      <c r="C58" s="112"/>
      <c r="D58" s="113" t="s">
        <v>86</v>
      </c>
      <c r="E58" s="113"/>
      <c r="F58" s="113"/>
      <c r="G58" s="113"/>
      <c r="H58" s="113"/>
      <c r="I58" s="114"/>
      <c r="J58" s="113" t="s">
        <v>87</v>
      </c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5">
        <f>'04 - Řídící jednotka umís...'!J30</f>
        <v>0</v>
      </c>
      <c r="AH58" s="114"/>
      <c r="AI58" s="114"/>
      <c r="AJ58" s="114"/>
      <c r="AK58" s="114"/>
      <c r="AL58" s="114"/>
      <c r="AM58" s="114"/>
      <c r="AN58" s="115">
        <f>SUM(AG58,AT58)</f>
        <v>0</v>
      </c>
      <c r="AO58" s="114"/>
      <c r="AP58" s="114"/>
      <c r="AQ58" s="116" t="s">
        <v>76</v>
      </c>
      <c r="AR58" s="117"/>
      <c r="AS58" s="123">
        <v>0</v>
      </c>
      <c r="AT58" s="124">
        <f>ROUND(SUM(AV58:AW58),2)</f>
        <v>0</v>
      </c>
      <c r="AU58" s="125">
        <f>'04 - Řídící jednotka umís...'!P83</f>
        <v>0</v>
      </c>
      <c r="AV58" s="124">
        <f>'04 - Řídící jednotka umís...'!J33</f>
        <v>0</v>
      </c>
      <c r="AW58" s="124">
        <f>'04 - Řídící jednotka umís...'!J34</f>
        <v>0</v>
      </c>
      <c r="AX58" s="124">
        <f>'04 - Řídící jednotka umís...'!J35</f>
        <v>0</v>
      </c>
      <c r="AY58" s="124">
        <f>'04 - Řídící jednotka umís...'!J36</f>
        <v>0</v>
      </c>
      <c r="AZ58" s="124">
        <f>'04 - Řídící jednotka umís...'!F33</f>
        <v>0</v>
      </c>
      <c r="BA58" s="124">
        <f>'04 - Řídící jednotka umís...'!F34</f>
        <v>0</v>
      </c>
      <c r="BB58" s="124">
        <f>'04 - Řídící jednotka umís...'!F35</f>
        <v>0</v>
      </c>
      <c r="BC58" s="124">
        <f>'04 - Řídící jednotka umís...'!F36</f>
        <v>0</v>
      </c>
      <c r="BD58" s="126">
        <f>'04 - Řídící jednotka umís...'!F37</f>
        <v>0</v>
      </c>
      <c r="BE58" s="7"/>
      <c r="BT58" s="122" t="s">
        <v>77</v>
      </c>
      <c r="BV58" s="122" t="s">
        <v>71</v>
      </c>
      <c r="BW58" s="122" t="s">
        <v>88</v>
      </c>
      <c r="BX58" s="122" t="s">
        <v>5</v>
      </c>
      <c r="CL58" s="122" t="s">
        <v>19</v>
      </c>
      <c r="CM58" s="122" t="s">
        <v>79</v>
      </c>
    </row>
    <row r="59" s="2" customFormat="1" ht="30" customHeight="1">
      <c r="A59" s="37"/>
      <c r="B59" s="38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43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="2" customFormat="1" ht="6.96" customHeight="1">
      <c r="A60" s="37"/>
      <c r="B60" s="58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43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</sheetData>
  <sheetProtection sheet="1" formatColumns="0" formatRows="0" objects="1" scenarios="1" spinCount="100000" saltValue="vX11ksqJYEhjibOCcowOUaoY8IV1KMGsHAre/Vhmz8EzzEIRyGTeqy27p1QkNhrNJ/0DjX137K/rPZm1GF1omA==" hashValue="905p1/0SAvCOZPcH5G59tgizcFc9WQqWTltp7fJgPt2fEoOOe1wsKHJcxz1OWmePV4txQVZv9Y4XOi3bFNejPw==" algorithmName="SHA-512" password="CC35"/>
  <mergeCells count="5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01 - Elektroinstalace FVE'!C2" display="/"/>
    <hyperlink ref="A56" location="'02 - Rozvaděč FVE-AC'!C2" display="/"/>
    <hyperlink ref="A57" location="'03 - Rozvaděč FVE-DC'!C2" display="/"/>
    <hyperlink ref="A58" location="'04 - Řídící jednotka umís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78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79</v>
      </c>
    </row>
    <row r="4" s="1" customFormat="1" ht="24.96" customHeight="1">
      <c r="B4" s="19"/>
      <c r="D4" s="129" t="s">
        <v>89</v>
      </c>
      <c r="L4" s="19"/>
      <c r="M4" s="13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1" t="s">
        <v>16</v>
      </c>
      <c r="L6" s="19"/>
    </row>
    <row r="7" s="1" customFormat="1" ht="16.5" customHeight="1">
      <c r="B7" s="19"/>
      <c r="E7" s="132" t="str">
        <f>'Rekapitulace stavby'!K6</f>
        <v>Fotovoltaická elektrárna na budově CPTO UJEP Ústí nad Labem</v>
      </c>
      <c r="F7" s="131"/>
      <c r="G7" s="131"/>
      <c r="H7" s="131"/>
      <c r="L7" s="19"/>
    </row>
    <row r="8" s="2" customFormat="1" ht="12" customHeight="1">
      <c r="A8" s="37"/>
      <c r="B8" s="43"/>
      <c r="C8" s="37"/>
      <c r="D8" s="131" t="s">
        <v>90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4" t="s">
        <v>91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1" t="s">
        <v>21</v>
      </c>
      <c r="E12" s="37"/>
      <c r="F12" s="135" t="s">
        <v>22</v>
      </c>
      <c r="G12" s="37"/>
      <c r="H12" s="37"/>
      <c r="I12" s="131" t="s">
        <v>23</v>
      </c>
      <c r="J12" s="136" t="str">
        <f>'Rekapitulace stavby'!AN8</f>
        <v>8. 8. 2024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tr">
        <f>IF('Rekapitulace stavby'!AN10="","",'Rekapitulace stavby'!AN10)</f>
        <v/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5" t="str">
        <f>IF('Rekapitulace stavby'!E11="","",'Rekapitulace stavby'!E11)</f>
        <v xml:space="preserve"> </v>
      </c>
      <c r="F15" s="37"/>
      <c r="G15" s="37"/>
      <c r="H15" s="37"/>
      <c r="I15" s="131" t="s">
        <v>27</v>
      </c>
      <c r="J15" s="135" t="str">
        <f>IF('Rekapitulace stavby'!AN11="","",'Rekapitulace stavby'!AN11)</f>
        <v/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1" t="s">
        <v>28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27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1" t="s">
        <v>30</v>
      </c>
      <c r="E20" s="37"/>
      <c r="F20" s="37"/>
      <c r="G20" s="37"/>
      <c r="H20" s="37"/>
      <c r="I20" s="131" t="s">
        <v>26</v>
      </c>
      <c r="J20" s="135" t="str">
        <f>IF('Rekapitulace stavby'!AN16="","",'Rekapitulace stavby'!AN16)</f>
        <v/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5" t="str">
        <f>IF('Rekapitulace stavby'!E17="","",'Rekapitulace stavby'!E17)</f>
        <v xml:space="preserve"> </v>
      </c>
      <c r="F21" s="37"/>
      <c r="G21" s="37"/>
      <c r="H21" s="37"/>
      <c r="I21" s="131" t="s">
        <v>27</v>
      </c>
      <c r="J21" s="135" t="str">
        <f>IF('Rekapitulace stavby'!AN17="","",'Rekapitulace stavby'!AN17)</f>
        <v/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1" t="s">
        <v>32</v>
      </c>
      <c r="E23" s="37"/>
      <c r="F23" s="37"/>
      <c r="G23" s="37"/>
      <c r="H23" s="37"/>
      <c r="I23" s="131" t="s">
        <v>26</v>
      </c>
      <c r="J23" s="135" t="str">
        <f>IF('Rekapitulace stavby'!AN19="","",'Rekapitulace stavby'!AN19)</f>
        <v/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5" t="str">
        <f>IF('Rekapitulace stavby'!E20="","",'Rekapitulace stavby'!E20)</f>
        <v xml:space="preserve"> </v>
      </c>
      <c r="F24" s="37"/>
      <c r="G24" s="37"/>
      <c r="H24" s="37"/>
      <c r="I24" s="131" t="s">
        <v>27</v>
      </c>
      <c r="J24" s="135" t="str">
        <f>IF('Rekapitulace stavby'!AN20="","",'Rekapitulace stavby'!AN20)</f>
        <v/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1" t="s">
        <v>33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37"/>
      <c r="B27" s="138"/>
      <c r="C27" s="137"/>
      <c r="D27" s="137"/>
      <c r="E27" s="139" t="s">
        <v>19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2" t="s">
        <v>35</v>
      </c>
      <c r="E30" s="37"/>
      <c r="F30" s="37"/>
      <c r="G30" s="37"/>
      <c r="H30" s="37"/>
      <c r="I30" s="37"/>
      <c r="J30" s="143">
        <f>ROUND(J88, 2)</f>
        <v>0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4" t="s">
        <v>37</v>
      </c>
      <c r="G32" s="37"/>
      <c r="H32" s="37"/>
      <c r="I32" s="144" t="s">
        <v>36</v>
      </c>
      <c r="J32" s="144" t="s">
        <v>38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5" t="s">
        <v>39</v>
      </c>
      <c r="E33" s="131" t="s">
        <v>40</v>
      </c>
      <c r="F33" s="146">
        <f>ROUND((SUM(BE88:BE151)),  2)</f>
        <v>0</v>
      </c>
      <c r="G33" s="37"/>
      <c r="H33" s="37"/>
      <c r="I33" s="147">
        <v>0.20999999999999999</v>
      </c>
      <c r="J33" s="146">
        <f>ROUND(((SUM(BE88:BE151))*I33),  2)</f>
        <v>0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1" t="s">
        <v>41</v>
      </c>
      <c r="F34" s="146">
        <f>ROUND((SUM(BF88:BF151)),  2)</f>
        <v>0</v>
      </c>
      <c r="G34" s="37"/>
      <c r="H34" s="37"/>
      <c r="I34" s="147">
        <v>0.12</v>
      </c>
      <c r="J34" s="146">
        <f>ROUND(((SUM(BF88:BF151))*I34),  2)</f>
        <v>0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1" t="s">
        <v>42</v>
      </c>
      <c r="F35" s="146">
        <f>ROUND((SUM(BG88:BG151)),  2)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1" t="s">
        <v>43</v>
      </c>
      <c r="F36" s="146">
        <f>ROUND((SUM(BH88:BH151)),  2)</f>
        <v>0</v>
      </c>
      <c r="G36" s="37"/>
      <c r="H36" s="37"/>
      <c r="I36" s="147">
        <v>0.12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1" t="s">
        <v>44</v>
      </c>
      <c r="F37" s="146">
        <f>ROUND((SUM(BI88:BI151)),  2)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48"/>
      <c r="D39" s="149" t="s">
        <v>45</v>
      </c>
      <c r="E39" s="150"/>
      <c r="F39" s="150"/>
      <c r="G39" s="151" t="s">
        <v>46</v>
      </c>
      <c r="H39" s="152" t="s">
        <v>47</v>
      </c>
      <c r="I39" s="150"/>
      <c r="J39" s="153">
        <f>SUM(J30:J37)</f>
        <v>0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92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9"/>
      <c r="D48" s="39"/>
      <c r="E48" s="159" t="str">
        <f>E7</f>
        <v>Fotovoltaická elektrárna na budově CPTO UJEP Ústí nad Labem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90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68" t="str">
        <f>E9</f>
        <v>01 - Elektroinstalace FVE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 xml:space="preserve"> </v>
      </c>
      <c r="G52" s="39"/>
      <c r="H52" s="39"/>
      <c r="I52" s="31" t="s">
        <v>23</v>
      </c>
      <c r="J52" s="71" t="str">
        <f>IF(J12="","",J12)</f>
        <v>8. 8. 2024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15" customHeight="1">
      <c r="A54" s="37"/>
      <c r="B54" s="38"/>
      <c r="C54" s="31" t="s">
        <v>25</v>
      </c>
      <c r="D54" s="39"/>
      <c r="E54" s="39"/>
      <c r="F54" s="26" t="str">
        <f>E15</f>
        <v xml:space="preserve"> </v>
      </c>
      <c r="G54" s="39"/>
      <c r="H54" s="39"/>
      <c r="I54" s="31" t="s">
        <v>30</v>
      </c>
      <c r="J54" s="35" t="str">
        <f>E21</f>
        <v xml:space="preserve"> 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15" customHeight="1">
      <c r="A55" s="37"/>
      <c r="B55" s="38"/>
      <c r="C55" s="31" t="s">
        <v>28</v>
      </c>
      <c r="D55" s="39"/>
      <c r="E55" s="39"/>
      <c r="F55" s="26" t="str">
        <f>IF(E18="","",E18)</f>
        <v>Vyplň údaj</v>
      </c>
      <c r="G55" s="39"/>
      <c r="H55" s="39"/>
      <c r="I55" s="31" t="s">
        <v>32</v>
      </c>
      <c r="J55" s="35" t="str">
        <f>E24</f>
        <v xml:space="preserve"> 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60" t="s">
        <v>93</v>
      </c>
      <c r="D57" s="161"/>
      <c r="E57" s="161"/>
      <c r="F57" s="161"/>
      <c r="G57" s="161"/>
      <c r="H57" s="161"/>
      <c r="I57" s="161"/>
      <c r="J57" s="162" t="s">
        <v>94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63" t="s">
        <v>67</v>
      </c>
      <c r="D59" s="39"/>
      <c r="E59" s="39"/>
      <c r="F59" s="39"/>
      <c r="G59" s="39"/>
      <c r="H59" s="39"/>
      <c r="I59" s="39"/>
      <c r="J59" s="101">
        <f>J88</f>
        <v>0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95</v>
      </c>
    </row>
    <row r="60" s="9" customFormat="1" ht="24.96" customHeight="1">
      <c r="A60" s="9"/>
      <c r="B60" s="164"/>
      <c r="C60" s="165"/>
      <c r="D60" s="166" t="s">
        <v>96</v>
      </c>
      <c r="E60" s="167"/>
      <c r="F60" s="167"/>
      <c r="G60" s="167"/>
      <c r="H60" s="167"/>
      <c r="I60" s="167"/>
      <c r="J60" s="168">
        <f>J89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0"/>
      <c r="C61" s="171"/>
      <c r="D61" s="172" t="s">
        <v>97</v>
      </c>
      <c r="E61" s="173"/>
      <c r="F61" s="173"/>
      <c r="G61" s="173"/>
      <c r="H61" s="173"/>
      <c r="I61" s="173"/>
      <c r="J61" s="174">
        <f>J90</f>
        <v>0</v>
      </c>
      <c r="K61" s="171"/>
      <c r="L61" s="17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0"/>
      <c r="C62" s="171"/>
      <c r="D62" s="172" t="s">
        <v>98</v>
      </c>
      <c r="E62" s="173"/>
      <c r="F62" s="173"/>
      <c r="G62" s="173"/>
      <c r="H62" s="173"/>
      <c r="I62" s="173"/>
      <c r="J62" s="174">
        <f>J122</f>
        <v>0</v>
      </c>
      <c r="K62" s="171"/>
      <c r="L62" s="17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0"/>
      <c r="C63" s="171"/>
      <c r="D63" s="172" t="s">
        <v>99</v>
      </c>
      <c r="E63" s="173"/>
      <c r="F63" s="173"/>
      <c r="G63" s="173"/>
      <c r="H63" s="173"/>
      <c r="I63" s="173"/>
      <c r="J63" s="174">
        <f>J127</f>
        <v>0</v>
      </c>
      <c r="K63" s="171"/>
      <c r="L63" s="17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64"/>
      <c r="C64" s="165"/>
      <c r="D64" s="166" t="s">
        <v>100</v>
      </c>
      <c r="E64" s="167"/>
      <c r="F64" s="167"/>
      <c r="G64" s="167"/>
      <c r="H64" s="167"/>
      <c r="I64" s="167"/>
      <c r="J64" s="168">
        <f>J136</f>
        <v>0</v>
      </c>
      <c r="K64" s="165"/>
      <c r="L64" s="16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70"/>
      <c r="C65" s="171"/>
      <c r="D65" s="172" t="s">
        <v>101</v>
      </c>
      <c r="E65" s="173"/>
      <c r="F65" s="173"/>
      <c r="G65" s="173"/>
      <c r="H65" s="173"/>
      <c r="I65" s="173"/>
      <c r="J65" s="174">
        <f>J137</f>
        <v>0</v>
      </c>
      <c r="K65" s="171"/>
      <c r="L65" s="17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0"/>
      <c r="C66" s="171"/>
      <c r="D66" s="172" t="s">
        <v>102</v>
      </c>
      <c r="E66" s="173"/>
      <c r="F66" s="173"/>
      <c r="G66" s="173"/>
      <c r="H66" s="173"/>
      <c r="I66" s="173"/>
      <c r="J66" s="174">
        <f>J141</f>
        <v>0</v>
      </c>
      <c r="K66" s="171"/>
      <c r="L66" s="17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0"/>
      <c r="C67" s="171"/>
      <c r="D67" s="172" t="s">
        <v>103</v>
      </c>
      <c r="E67" s="173"/>
      <c r="F67" s="173"/>
      <c r="G67" s="173"/>
      <c r="H67" s="173"/>
      <c r="I67" s="173"/>
      <c r="J67" s="174">
        <f>J143</f>
        <v>0</v>
      </c>
      <c r="K67" s="171"/>
      <c r="L67" s="17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0"/>
      <c r="C68" s="171"/>
      <c r="D68" s="172" t="s">
        <v>104</v>
      </c>
      <c r="E68" s="173"/>
      <c r="F68" s="173"/>
      <c r="G68" s="173"/>
      <c r="H68" s="173"/>
      <c r="I68" s="173"/>
      <c r="J68" s="174">
        <f>J149</f>
        <v>0</v>
      </c>
      <c r="K68" s="171"/>
      <c r="L68" s="17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37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133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="2" customFormat="1" ht="6.96" customHeight="1">
      <c r="A70" s="37"/>
      <c r="B70" s="58"/>
      <c r="C70" s="59"/>
      <c r="D70" s="59"/>
      <c r="E70" s="59"/>
      <c r="F70" s="59"/>
      <c r="G70" s="59"/>
      <c r="H70" s="59"/>
      <c r="I70" s="59"/>
      <c r="J70" s="59"/>
      <c r="K70" s="59"/>
      <c r="L70" s="133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4" s="2" customFormat="1" ht="6.96" customHeight="1">
      <c r="A74" s="37"/>
      <c r="B74" s="60"/>
      <c r="C74" s="61"/>
      <c r="D74" s="61"/>
      <c r="E74" s="61"/>
      <c r="F74" s="61"/>
      <c r="G74" s="61"/>
      <c r="H74" s="61"/>
      <c r="I74" s="61"/>
      <c r="J74" s="61"/>
      <c r="K74" s="61"/>
      <c r="L74" s="13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24.96" customHeight="1">
      <c r="A75" s="37"/>
      <c r="B75" s="38"/>
      <c r="C75" s="22" t="s">
        <v>105</v>
      </c>
      <c r="D75" s="39"/>
      <c r="E75" s="39"/>
      <c r="F75" s="39"/>
      <c r="G75" s="39"/>
      <c r="H75" s="39"/>
      <c r="I75" s="39"/>
      <c r="J75" s="39"/>
      <c r="K75" s="39"/>
      <c r="L75" s="13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6.96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3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2" customHeight="1">
      <c r="A77" s="37"/>
      <c r="B77" s="38"/>
      <c r="C77" s="31" t="s">
        <v>16</v>
      </c>
      <c r="D77" s="39"/>
      <c r="E77" s="39"/>
      <c r="F77" s="39"/>
      <c r="G77" s="39"/>
      <c r="H77" s="39"/>
      <c r="I77" s="39"/>
      <c r="J77" s="39"/>
      <c r="K77" s="39"/>
      <c r="L77" s="13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16.5" customHeight="1">
      <c r="A78" s="37"/>
      <c r="B78" s="38"/>
      <c r="C78" s="39"/>
      <c r="D78" s="39"/>
      <c r="E78" s="159" t="str">
        <f>E7</f>
        <v>Fotovoltaická elektrárna na budově CPTO UJEP Ústí nad Labem</v>
      </c>
      <c r="F78" s="31"/>
      <c r="G78" s="31"/>
      <c r="H78" s="31"/>
      <c r="I78" s="39"/>
      <c r="J78" s="39"/>
      <c r="K78" s="39"/>
      <c r="L78" s="13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12" customHeight="1">
      <c r="A79" s="37"/>
      <c r="B79" s="38"/>
      <c r="C79" s="31" t="s">
        <v>90</v>
      </c>
      <c r="D79" s="39"/>
      <c r="E79" s="39"/>
      <c r="F79" s="39"/>
      <c r="G79" s="39"/>
      <c r="H79" s="39"/>
      <c r="I79" s="39"/>
      <c r="J79" s="39"/>
      <c r="K79" s="39"/>
      <c r="L79" s="13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16.5" customHeight="1">
      <c r="A80" s="37"/>
      <c r="B80" s="38"/>
      <c r="C80" s="39"/>
      <c r="D80" s="39"/>
      <c r="E80" s="68" t="str">
        <f>E9</f>
        <v>01 - Elektroinstalace FVE</v>
      </c>
      <c r="F80" s="39"/>
      <c r="G80" s="39"/>
      <c r="H80" s="39"/>
      <c r="I80" s="39"/>
      <c r="J80" s="39"/>
      <c r="K80" s="39"/>
      <c r="L80" s="13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6.96" customHeight="1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3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12" customHeight="1">
      <c r="A82" s="37"/>
      <c r="B82" s="38"/>
      <c r="C82" s="31" t="s">
        <v>21</v>
      </c>
      <c r="D82" s="39"/>
      <c r="E82" s="39"/>
      <c r="F82" s="26" t="str">
        <f>F12</f>
        <v xml:space="preserve"> </v>
      </c>
      <c r="G82" s="39"/>
      <c r="H82" s="39"/>
      <c r="I82" s="31" t="s">
        <v>23</v>
      </c>
      <c r="J82" s="71" t="str">
        <f>IF(J12="","",J12)</f>
        <v>8. 8. 2024</v>
      </c>
      <c r="K82" s="39"/>
      <c r="L82" s="13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13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5.15" customHeight="1">
      <c r="A84" s="37"/>
      <c r="B84" s="38"/>
      <c r="C84" s="31" t="s">
        <v>25</v>
      </c>
      <c r="D84" s="39"/>
      <c r="E84" s="39"/>
      <c r="F84" s="26" t="str">
        <f>E15</f>
        <v xml:space="preserve"> </v>
      </c>
      <c r="G84" s="39"/>
      <c r="H84" s="39"/>
      <c r="I84" s="31" t="s">
        <v>30</v>
      </c>
      <c r="J84" s="35" t="str">
        <f>E21</f>
        <v xml:space="preserve"> </v>
      </c>
      <c r="K84" s="39"/>
      <c r="L84" s="13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5.15" customHeight="1">
      <c r="A85" s="37"/>
      <c r="B85" s="38"/>
      <c r="C85" s="31" t="s">
        <v>28</v>
      </c>
      <c r="D85" s="39"/>
      <c r="E85" s="39"/>
      <c r="F85" s="26" t="str">
        <f>IF(E18="","",E18)</f>
        <v>Vyplň údaj</v>
      </c>
      <c r="G85" s="39"/>
      <c r="H85" s="39"/>
      <c r="I85" s="31" t="s">
        <v>32</v>
      </c>
      <c r="J85" s="35" t="str">
        <f>E24</f>
        <v xml:space="preserve"> </v>
      </c>
      <c r="K85" s="39"/>
      <c r="L85" s="133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0.32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133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11" customFormat="1" ht="29.28" customHeight="1">
      <c r="A87" s="176"/>
      <c r="B87" s="177"/>
      <c r="C87" s="178" t="s">
        <v>106</v>
      </c>
      <c r="D87" s="179" t="s">
        <v>54</v>
      </c>
      <c r="E87" s="179" t="s">
        <v>50</v>
      </c>
      <c r="F87" s="179" t="s">
        <v>51</v>
      </c>
      <c r="G87" s="179" t="s">
        <v>107</v>
      </c>
      <c r="H87" s="179" t="s">
        <v>108</v>
      </c>
      <c r="I87" s="179" t="s">
        <v>109</v>
      </c>
      <c r="J87" s="179" t="s">
        <v>94</v>
      </c>
      <c r="K87" s="180" t="s">
        <v>110</v>
      </c>
      <c r="L87" s="181"/>
      <c r="M87" s="91" t="s">
        <v>19</v>
      </c>
      <c r="N87" s="92" t="s">
        <v>39</v>
      </c>
      <c r="O87" s="92" t="s">
        <v>111</v>
      </c>
      <c r="P87" s="92" t="s">
        <v>112</v>
      </c>
      <c r="Q87" s="92" t="s">
        <v>113</v>
      </c>
      <c r="R87" s="92" t="s">
        <v>114</v>
      </c>
      <c r="S87" s="92" t="s">
        <v>115</v>
      </c>
      <c r="T87" s="93" t="s">
        <v>116</v>
      </c>
      <c r="U87" s="176"/>
      <c r="V87" s="176"/>
      <c r="W87" s="176"/>
      <c r="X87" s="176"/>
      <c r="Y87" s="176"/>
      <c r="Z87" s="176"/>
      <c r="AA87" s="176"/>
      <c r="AB87" s="176"/>
      <c r="AC87" s="176"/>
      <c r="AD87" s="176"/>
      <c r="AE87" s="176"/>
    </row>
    <row r="88" s="2" customFormat="1" ht="22.8" customHeight="1">
      <c r="A88" s="37"/>
      <c r="B88" s="38"/>
      <c r="C88" s="98" t="s">
        <v>117</v>
      </c>
      <c r="D88" s="39"/>
      <c r="E88" s="39"/>
      <c r="F88" s="39"/>
      <c r="G88" s="39"/>
      <c r="H88" s="39"/>
      <c r="I88" s="39"/>
      <c r="J88" s="182">
        <f>BK88</f>
        <v>0</v>
      </c>
      <c r="K88" s="39"/>
      <c r="L88" s="43"/>
      <c r="M88" s="94"/>
      <c r="N88" s="183"/>
      <c r="O88" s="95"/>
      <c r="P88" s="184">
        <f>P89+P136</f>
        <v>0</v>
      </c>
      <c r="Q88" s="95"/>
      <c r="R88" s="184">
        <f>R89+R136</f>
        <v>3.5053399999999999</v>
      </c>
      <c r="S88" s="95"/>
      <c r="T88" s="185">
        <f>T89+T136</f>
        <v>0.021999999999999999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T88" s="16" t="s">
        <v>68</v>
      </c>
      <c r="AU88" s="16" t="s">
        <v>95</v>
      </c>
      <c r="BK88" s="186">
        <f>BK89+BK136</f>
        <v>0</v>
      </c>
    </row>
    <row r="89" s="12" customFormat="1" ht="25.92" customHeight="1">
      <c r="A89" s="12"/>
      <c r="B89" s="187"/>
      <c r="C89" s="188"/>
      <c r="D89" s="189" t="s">
        <v>68</v>
      </c>
      <c r="E89" s="190" t="s">
        <v>118</v>
      </c>
      <c r="F89" s="190" t="s">
        <v>119</v>
      </c>
      <c r="G89" s="188"/>
      <c r="H89" s="188"/>
      <c r="I89" s="191"/>
      <c r="J89" s="192">
        <f>BK89</f>
        <v>0</v>
      </c>
      <c r="K89" s="188"/>
      <c r="L89" s="193"/>
      <c r="M89" s="194"/>
      <c r="N89" s="195"/>
      <c r="O89" s="195"/>
      <c r="P89" s="196">
        <f>P90+P122+P127</f>
        <v>0</v>
      </c>
      <c r="Q89" s="195"/>
      <c r="R89" s="196">
        <f>R90+R122+R127</f>
        <v>3.5053399999999999</v>
      </c>
      <c r="S89" s="195"/>
      <c r="T89" s="197">
        <f>T90+T122+T127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198" t="s">
        <v>79</v>
      </c>
      <c r="AT89" s="199" t="s">
        <v>68</v>
      </c>
      <c r="AU89" s="199" t="s">
        <v>69</v>
      </c>
      <c r="AY89" s="198" t="s">
        <v>120</v>
      </c>
      <c r="BK89" s="200">
        <f>BK90+BK122+BK127</f>
        <v>0</v>
      </c>
    </row>
    <row r="90" s="12" customFormat="1" ht="22.8" customHeight="1">
      <c r="A90" s="12"/>
      <c r="B90" s="187"/>
      <c r="C90" s="188"/>
      <c r="D90" s="189" t="s">
        <v>68</v>
      </c>
      <c r="E90" s="201" t="s">
        <v>121</v>
      </c>
      <c r="F90" s="201" t="s">
        <v>122</v>
      </c>
      <c r="G90" s="188"/>
      <c r="H90" s="188"/>
      <c r="I90" s="191"/>
      <c r="J90" s="202">
        <f>BK90</f>
        <v>0</v>
      </c>
      <c r="K90" s="188"/>
      <c r="L90" s="193"/>
      <c r="M90" s="194"/>
      <c r="N90" s="195"/>
      <c r="O90" s="195"/>
      <c r="P90" s="196">
        <f>SUM(P91:P121)</f>
        <v>0</v>
      </c>
      <c r="Q90" s="195"/>
      <c r="R90" s="196">
        <f>SUM(R91:R121)</f>
        <v>3.4705400000000002</v>
      </c>
      <c r="S90" s="195"/>
      <c r="T90" s="197">
        <f>SUM(T91:T121)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98" t="s">
        <v>79</v>
      </c>
      <c r="AT90" s="199" t="s">
        <v>68</v>
      </c>
      <c r="AU90" s="199" t="s">
        <v>77</v>
      </c>
      <c r="AY90" s="198" t="s">
        <v>120</v>
      </c>
      <c r="BK90" s="200">
        <f>SUM(BK91:BK121)</f>
        <v>0</v>
      </c>
    </row>
    <row r="91" s="2" customFormat="1" ht="24.15" customHeight="1">
      <c r="A91" s="37"/>
      <c r="B91" s="38"/>
      <c r="C91" s="203" t="s">
        <v>79</v>
      </c>
      <c r="D91" s="203" t="s">
        <v>123</v>
      </c>
      <c r="E91" s="204" t="s">
        <v>124</v>
      </c>
      <c r="F91" s="205" t="s">
        <v>125</v>
      </c>
      <c r="G91" s="206" t="s">
        <v>126</v>
      </c>
      <c r="H91" s="207">
        <v>20</v>
      </c>
      <c r="I91" s="208"/>
      <c r="J91" s="209">
        <f>ROUND(I91*H91,2)</f>
        <v>0</v>
      </c>
      <c r="K91" s="205" t="s">
        <v>127</v>
      </c>
      <c r="L91" s="43"/>
      <c r="M91" s="210" t="s">
        <v>19</v>
      </c>
      <c r="N91" s="211" t="s">
        <v>40</v>
      </c>
      <c r="O91" s="83"/>
      <c r="P91" s="212">
        <f>O91*H91</f>
        <v>0</v>
      </c>
      <c r="Q91" s="212">
        <v>0</v>
      </c>
      <c r="R91" s="212">
        <f>Q91*H91</f>
        <v>0</v>
      </c>
      <c r="S91" s="212">
        <v>0</v>
      </c>
      <c r="T91" s="213">
        <f>S91*H91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214" t="s">
        <v>128</v>
      </c>
      <c r="AT91" s="214" t="s">
        <v>123</v>
      </c>
      <c r="AU91" s="214" t="s">
        <v>79</v>
      </c>
      <c r="AY91" s="16" t="s">
        <v>120</v>
      </c>
      <c r="BE91" s="215">
        <f>IF(N91="základní",J91,0)</f>
        <v>0</v>
      </c>
      <c r="BF91" s="215">
        <f>IF(N91="snížená",J91,0)</f>
        <v>0</v>
      </c>
      <c r="BG91" s="215">
        <f>IF(N91="zákl. přenesená",J91,0)</f>
        <v>0</v>
      </c>
      <c r="BH91" s="215">
        <f>IF(N91="sníž. přenesená",J91,0)</f>
        <v>0</v>
      </c>
      <c r="BI91" s="215">
        <f>IF(N91="nulová",J91,0)</f>
        <v>0</v>
      </c>
      <c r="BJ91" s="16" t="s">
        <v>77</v>
      </c>
      <c r="BK91" s="215">
        <f>ROUND(I91*H91,2)</f>
        <v>0</v>
      </c>
      <c r="BL91" s="16" t="s">
        <v>128</v>
      </c>
      <c r="BM91" s="214" t="s">
        <v>129</v>
      </c>
    </row>
    <row r="92" s="2" customFormat="1">
      <c r="A92" s="37"/>
      <c r="B92" s="38"/>
      <c r="C92" s="39"/>
      <c r="D92" s="216" t="s">
        <v>130</v>
      </c>
      <c r="E92" s="39"/>
      <c r="F92" s="217" t="s">
        <v>131</v>
      </c>
      <c r="G92" s="39"/>
      <c r="H92" s="39"/>
      <c r="I92" s="218"/>
      <c r="J92" s="39"/>
      <c r="K92" s="39"/>
      <c r="L92" s="43"/>
      <c r="M92" s="219"/>
      <c r="N92" s="220"/>
      <c r="O92" s="83"/>
      <c r="P92" s="83"/>
      <c r="Q92" s="83"/>
      <c r="R92" s="83"/>
      <c r="S92" s="83"/>
      <c r="T92" s="84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16" t="s">
        <v>130</v>
      </c>
      <c r="AU92" s="16" t="s">
        <v>79</v>
      </c>
    </row>
    <row r="93" s="2" customFormat="1" ht="16.5" customHeight="1">
      <c r="A93" s="37"/>
      <c r="B93" s="38"/>
      <c r="C93" s="221" t="s">
        <v>132</v>
      </c>
      <c r="D93" s="221" t="s">
        <v>133</v>
      </c>
      <c r="E93" s="222" t="s">
        <v>134</v>
      </c>
      <c r="F93" s="223" t="s">
        <v>135</v>
      </c>
      <c r="G93" s="224" t="s">
        <v>126</v>
      </c>
      <c r="H93" s="225">
        <v>20</v>
      </c>
      <c r="I93" s="226"/>
      <c r="J93" s="227">
        <f>ROUND(I93*H93,2)</f>
        <v>0</v>
      </c>
      <c r="K93" s="223" t="s">
        <v>19</v>
      </c>
      <c r="L93" s="228"/>
      <c r="M93" s="229" t="s">
        <v>19</v>
      </c>
      <c r="N93" s="230" t="s">
        <v>40</v>
      </c>
      <c r="O93" s="83"/>
      <c r="P93" s="212">
        <f>O93*H93</f>
        <v>0</v>
      </c>
      <c r="Q93" s="212">
        <v>0.16</v>
      </c>
      <c r="R93" s="212">
        <f>Q93*H93</f>
        <v>3.2000000000000002</v>
      </c>
      <c r="S93" s="212">
        <v>0</v>
      </c>
      <c r="T93" s="213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214" t="s">
        <v>136</v>
      </c>
      <c r="AT93" s="214" t="s">
        <v>133</v>
      </c>
      <c r="AU93" s="214" t="s">
        <v>79</v>
      </c>
      <c r="AY93" s="16" t="s">
        <v>120</v>
      </c>
      <c r="BE93" s="215">
        <f>IF(N93="základní",J93,0)</f>
        <v>0</v>
      </c>
      <c r="BF93" s="215">
        <f>IF(N93="snížená",J93,0)</f>
        <v>0</v>
      </c>
      <c r="BG93" s="215">
        <f>IF(N93="zákl. přenesená",J93,0)</f>
        <v>0</v>
      </c>
      <c r="BH93" s="215">
        <f>IF(N93="sníž. přenesená",J93,0)</f>
        <v>0</v>
      </c>
      <c r="BI93" s="215">
        <f>IF(N93="nulová",J93,0)</f>
        <v>0</v>
      </c>
      <c r="BJ93" s="16" t="s">
        <v>77</v>
      </c>
      <c r="BK93" s="215">
        <f>ROUND(I93*H93,2)</f>
        <v>0</v>
      </c>
      <c r="BL93" s="16" t="s">
        <v>128</v>
      </c>
      <c r="BM93" s="214" t="s">
        <v>137</v>
      </c>
    </row>
    <row r="94" s="2" customFormat="1" ht="24.15" customHeight="1">
      <c r="A94" s="37"/>
      <c r="B94" s="38"/>
      <c r="C94" s="203" t="s">
        <v>138</v>
      </c>
      <c r="D94" s="203" t="s">
        <v>123</v>
      </c>
      <c r="E94" s="204" t="s">
        <v>139</v>
      </c>
      <c r="F94" s="205" t="s">
        <v>140</v>
      </c>
      <c r="G94" s="206" t="s">
        <v>126</v>
      </c>
      <c r="H94" s="207">
        <v>100</v>
      </c>
      <c r="I94" s="208"/>
      <c r="J94" s="209">
        <f>ROUND(I94*H94,2)</f>
        <v>0</v>
      </c>
      <c r="K94" s="205" t="s">
        <v>19</v>
      </c>
      <c r="L94" s="43"/>
      <c r="M94" s="210" t="s">
        <v>19</v>
      </c>
      <c r="N94" s="211" t="s">
        <v>40</v>
      </c>
      <c r="O94" s="83"/>
      <c r="P94" s="212">
        <f>O94*H94</f>
        <v>0</v>
      </c>
      <c r="Q94" s="212">
        <v>0</v>
      </c>
      <c r="R94" s="212">
        <f>Q94*H94</f>
        <v>0</v>
      </c>
      <c r="S94" s="212">
        <v>0</v>
      </c>
      <c r="T94" s="213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214" t="s">
        <v>141</v>
      </c>
      <c r="AT94" s="214" t="s">
        <v>123</v>
      </c>
      <c r="AU94" s="214" t="s">
        <v>79</v>
      </c>
      <c r="AY94" s="16" t="s">
        <v>120</v>
      </c>
      <c r="BE94" s="215">
        <f>IF(N94="základní",J94,0)</f>
        <v>0</v>
      </c>
      <c r="BF94" s="215">
        <f>IF(N94="snížená",J94,0)</f>
        <v>0</v>
      </c>
      <c r="BG94" s="215">
        <f>IF(N94="zákl. přenesená",J94,0)</f>
        <v>0</v>
      </c>
      <c r="BH94" s="215">
        <f>IF(N94="sníž. přenesená",J94,0)</f>
        <v>0</v>
      </c>
      <c r="BI94" s="215">
        <f>IF(N94="nulová",J94,0)</f>
        <v>0</v>
      </c>
      <c r="BJ94" s="16" t="s">
        <v>77</v>
      </c>
      <c r="BK94" s="215">
        <f>ROUND(I94*H94,2)</f>
        <v>0</v>
      </c>
      <c r="BL94" s="16" t="s">
        <v>141</v>
      </c>
      <c r="BM94" s="214" t="s">
        <v>142</v>
      </c>
    </row>
    <row r="95" s="2" customFormat="1" ht="16.5" customHeight="1">
      <c r="A95" s="37"/>
      <c r="B95" s="38"/>
      <c r="C95" s="221" t="s">
        <v>143</v>
      </c>
      <c r="D95" s="221" t="s">
        <v>133</v>
      </c>
      <c r="E95" s="222" t="s">
        <v>144</v>
      </c>
      <c r="F95" s="223" t="s">
        <v>145</v>
      </c>
      <c r="G95" s="224" t="s">
        <v>126</v>
      </c>
      <c r="H95" s="225">
        <v>100</v>
      </c>
      <c r="I95" s="226"/>
      <c r="J95" s="227">
        <f>ROUND(I95*H95,2)</f>
        <v>0</v>
      </c>
      <c r="K95" s="223" t="s">
        <v>19</v>
      </c>
      <c r="L95" s="228"/>
      <c r="M95" s="229" t="s">
        <v>19</v>
      </c>
      <c r="N95" s="230" t="s">
        <v>40</v>
      </c>
      <c r="O95" s="83"/>
      <c r="P95" s="212">
        <f>O95*H95</f>
        <v>0</v>
      </c>
      <c r="Q95" s="212">
        <v>0.00020000000000000001</v>
      </c>
      <c r="R95" s="212">
        <f>Q95*H95</f>
        <v>0.02</v>
      </c>
      <c r="S95" s="212">
        <v>0</v>
      </c>
      <c r="T95" s="213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214" t="s">
        <v>146</v>
      </c>
      <c r="AT95" s="214" t="s">
        <v>133</v>
      </c>
      <c r="AU95" s="214" t="s">
        <v>79</v>
      </c>
      <c r="AY95" s="16" t="s">
        <v>120</v>
      </c>
      <c r="BE95" s="215">
        <f>IF(N95="základní",J95,0)</f>
        <v>0</v>
      </c>
      <c r="BF95" s="215">
        <f>IF(N95="snížená",J95,0)</f>
        <v>0</v>
      </c>
      <c r="BG95" s="215">
        <f>IF(N95="zákl. přenesená",J95,0)</f>
        <v>0</v>
      </c>
      <c r="BH95" s="215">
        <f>IF(N95="sníž. přenesená",J95,0)</f>
        <v>0</v>
      </c>
      <c r="BI95" s="215">
        <f>IF(N95="nulová",J95,0)</f>
        <v>0</v>
      </c>
      <c r="BJ95" s="16" t="s">
        <v>77</v>
      </c>
      <c r="BK95" s="215">
        <f>ROUND(I95*H95,2)</f>
        <v>0</v>
      </c>
      <c r="BL95" s="16" t="s">
        <v>141</v>
      </c>
      <c r="BM95" s="214" t="s">
        <v>147</v>
      </c>
    </row>
    <row r="96" s="2" customFormat="1" ht="33" customHeight="1">
      <c r="A96" s="37"/>
      <c r="B96" s="38"/>
      <c r="C96" s="203" t="s">
        <v>148</v>
      </c>
      <c r="D96" s="203" t="s">
        <v>123</v>
      </c>
      <c r="E96" s="204" t="s">
        <v>149</v>
      </c>
      <c r="F96" s="205" t="s">
        <v>150</v>
      </c>
      <c r="G96" s="206" t="s">
        <v>126</v>
      </c>
      <c r="H96" s="207">
        <v>40</v>
      </c>
      <c r="I96" s="208"/>
      <c r="J96" s="209">
        <f>ROUND(I96*H96,2)</f>
        <v>0</v>
      </c>
      <c r="K96" s="205" t="s">
        <v>151</v>
      </c>
      <c r="L96" s="43"/>
      <c r="M96" s="210" t="s">
        <v>19</v>
      </c>
      <c r="N96" s="211" t="s">
        <v>40</v>
      </c>
      <c r="O96" s="83"/>
      <c r="P96" s="212">
        <f>O96*H96</f>
        <v>0</v>
      </c>
      <c r="Q96" s="212">
        <v>0</v>
      </c>
      <c r="R96" s="212">
        <f>Q96*H96</f>
        <v>0</v>
      </c>
      <c r="S96" s="212">
        <v>0</v>
      </c>
      <c r="T96" s="213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214" t="s">
        <v>141</v>
      </c>
      <c r="AT96" s="214" t="s">
        <v>123</v>
      </c>
      <c r="AU96" s="214" t="s">
        <v>79</v>
      </c>
      <c r="AY96" s="16" t="s">
        <v>120</v>
      </c>
      <c r="BE96" s="215">
        <f>IF(N96="základní",J96,0)</f>
        <v>0</v>
      </c>
      <c r="BF96" s="215">
        <f>IF(N96="snížená",J96,0)</f>
        <v>0</v>
      </c>
      <c r="BG96" s="215">
        <f>IF(N96="zákl. přenesená",J96,0)</f>
        <v>0</v>
      </c>
      <c r="BH96" s="215">
        <f>IF(N96="sníž. přenesená",J96,0)</f>
        <v>0</v>
      </c>
      <c r="BI96" s="215">
        <f>IF(N96="nulová",J96,0)</f>
        <v>0</v>
      </c>
      <c r="BJ96" s="16" t="s">
        <v>77</v>
      </c>
      <c r="BK96" s="215">
        <f>ROUND(I96*H96,2)</f>
        <v>0</v>
      </c>
      <c r="BL96" s="16" t="s">
        <v>141</v>
      </c>
      <c r="BM96" s="214" t="s">
        <v>152</v>
      </c>
    </row>
    <row r="97" s="2" customFormat="1">
      <c r="A97" s="37"/>
      <c r="B97" s="38"/>
      <c r="C97" s="39"/>
      <c r="D97" s="216" t="s">
        <v>130</v>
      </c>
      <c r="E97" s="39"/>
      <c r="F97" s="217" t="s">
        <v>153</v>
      </c>
      <c r="G97" s="39"/>
      <c r="H97" s="39"/>
      <c r="I97" s="218"/>
      <c r="J97" s="39"/>
      <c r="K97" s="39"/>
      <c r="L97" s="43"/>
      <c r="M97" s="219"/>
      <c r="N97" s="220"/>
      <c r="O97" s="83"/>
      <c r="P97" s="83"/>
      <c r="Q97" s="83"/>
      <c r="R97" s="83"/>
      <c r="S97" s="83"/>
      <c r="T97" s="84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16" t="s">
        <v>130</v>
      </c>
      <c r="AU97" s="16" t="s">
        <v>79</v>
      </c>
    </row>
    <row r="98" s="2" customFormat="1" ht="16.5" customHeight="1">
      <c r="A98" s="37"/>
      <c r="B98" s="38"/>
      <c r="C98" s="221" t="s">
        <v>154</v>
      </c>
      <c r="D98" s="221" t="s">
        <v>133</v>
      </c>
      <c r="E98" s="222" t="s">
        <v>155</v>
      </c>
      <c r="F98" s="223" t="s">
        <v>156</v>
      </c>
      <c r="G98" s="224" t="s">
        <v>126</v>
      </c>
      <c r="H98" s="225">
        <v>46</v>
      </c>
      <c r="I98" s="226"/>
      <c r="J98" s="227">
        <f>ROUND(I98*H98,2)</f>
        <v>0</v>
      </c>
      <c r="K98" s="223" t="s">
        <v>151</v>
      </c>
      <c r="L98" s="228"/>
      <c r="M98" s="229" t="s">
        <v>19</v>
      </c>
      <c r="N98" s="230" t="s">
        <v>40</v>
      </c>
      <c r="O98" s="83"/>
      <c r="P98" s="212">
        <f>O98*H98</f>
        <v>0</v>
      </c>
      <c r="Q98" s="212">
        <v>0.00025000000000000001</v>
      </c>
      <c r="R98" s="212">
        <f>Q98*H98</f>
        <v>0.0115</v>
      </c>
      <c r="S98" s="212">
        <v>0</v>
      </c>
      <c r="T98" s="213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214" t="s">
        <v>146</v>
      </c>
      <c r="AT98" s="214" t="s">
        <v>133</v>
      </c>
      <c r="AU98" s="214" t="s">
        <v>79</v>
      </c>
      <c r="AY98" s="16" t="s">
        <v>120</v>
      </c>
      <c r="BE98" s="215">
        <f>IF(N98="základní",J98,0)</f>
        <v>0</v>
      </c>
      <c r="BF98" s="215">
        <f>IF(N98="snížená",J98,0)</f>
        <v>0</v>
      </c>
      <c r="BG98" s="215">
        <f>IF(N98="zákl. přenesená",J98,0)</f>
        <v>0</v>
      </c>
      <c r="BH98" s="215">
        <f>IF(N98="sníž. přenesená",J98,0)</f>
        <v>0</v>
      </c>
      <c r="BI98" s="215">
        <f>IF(N98="nulová",J98,0)</f>
        <v>0</v>
      </c>
      <c r="BJ98" s="16" t="s">
        <v>77</v>
      </c>
      <c r="BK98" s="215">
        <f>ROUND(I98*H98,2)</f>
        <v>0</v>
      </c>
      <c r="BL98" s="16" t="s">
        <v>141</v>
      </c>
      <c r="BM98" s="214" t="s">
        <v>157</v>
      </c>
    </row>
    <row r="99" s="2" customFormat="1" ht="24.15" customHeight="1">
      <c r="A99" s="37"/>
      <c r="B99" s="38"/>
      <c r="C99" s="203" t="s">
        <v>158</v>
      </c>
      <c r="D99" s="203" t="s">
        <v>123</v>
      </c>
      <c r="E99" s="204" t="s">
        <v>159</v>
      </c>
      <c r="F99" s="205" t="s">
        <v>160</v>
      </c>
      <c r="G99" s="206" t="s">
        <v>126</v>
      </c>
      <c r="H99" s="207">
        <v>40</v>
      </c>
      <c r="I99" s="208"/>
      <c r="J99" s="209">
        <f>ROUND(I99*H99,2)</f>
        <v>0</v>
      </c>
      <c r="K99" s="205" t="s">
        <v>151</v>
      </c>
      <c r="L99" s="43"/>
      <c r="M99" s="210" t="s">
        <v>19</v>
      </c>
      <c r="N99" s="211" t="s">
        <v>40</v>
      </c>
      <c r="O99" s="83"/>
      <c r="P99" s="212">
        <f>O99*H99</f>
        <v>0</v>
      </c>
      <c r="Q99" s="212">
        <v>0</v>
      </c>
      <c r="R99" s="212">
        <f>Q99*H99</f>
        <v>0</v>
      </c>
      <c r="S99" s="212">
        <v>0</v>
      </c>
      <c r="T99" s="213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214" t="s">
        <v>141</v>
      </c>
      <c r="AT99" s="214" t="s">
        <v>123</v>
      </c>
      <c r="AU99" s="214" t="s">
        <v>79</v>
      </c>
      <c r="AY99" s="16" t="s">
        <v>120</v>
      </c>
      <c r="BE99" s="215">
        <f>IF(N99="základní",J99,0)</f>
        <v>0</v>
      </c>
      <c r="BF99" s="215">
        <f>IF(N99="snížená",J99,0)</f>
        <v>0</v>
      </c>
      <c r="BG99" s="215">
        <f>IF(N99="zákl. přenesená",J99,0)</f>
        <v>0</v>
      </c>
      <c r="BH99" s="215">
        <f>IF(N99="sníž. přenesená",J99,0)</f>
        <v>0</v>
      </c>
      <c r="BI99" s="215">
        <f>IF(N99="nulová",J99,0)</f>
        <v>0</v>
      </c>
      <c r="BJ99" s="16" t="s">
        <v>77</v>
      </c>
      <c r="BK99" s="215">
        <f>ROUND(I99*H99,2)</f>
        <v>0</v>
      </c>
      <c r="BL99" s="16" t="s">
        <v>141</v>
      </c>
      <c r="BM99" s="214" t="s">
        <v>161</v>
      </c>
    </row>
    <row r="100" s="2" customFormat="1">
      <c r="A100" s="37"/>
      <c r="B100" s="38"/>
      <c r="C100" s="39"/>
      <c r="D100" s="216" t="s">
        <v>130</v>
      </c>
      <c r="E100" s="39"/>
      <c r="F100" s="217" t="s">
        <v>162</v>
      </c>
      <c r="G100" s="39"/>
      <c r="H100" s="39"/>
      <c r="I100" s="218"/>
      <c r="J100" s="39"/>
      <c r="K100" s="39"/>
      <c r="L100" s="43"/>
      <c r="M100" s="219"/>
      <c r="N100" s="220"/>
      <c r="O100" s="83"/>
      <c r="P100" s="83"/>
      <c r="Q100" s="83"/>
      <c r="R100" s="83"/>
      <c r="S100" s="83"/>
      <c r="T100" s="84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16" t="s">
        <v>130</v>
      </c>
      <c r="AU100" s="16" t="s">
        <v>79</v>
      </c>
    </row>
    <row r="101" s="2" customFormat="1" ht="16.5" customHeight="1">
      <c r="A101" s="37"/>
      <c r="B101" s="38"/>
      <c r="C101" s="221" t="s">
        <v>163</v>
      </c>
      <c r="D101" s="221" t="s">
        <v>133</v>
      </c>
      <c r="E101" s="222" t="s">
        <v>164</v>
      </c>
      <c r="F101" s="223" t="s">
        <v>165</v>
      </c>
      <c r="G101" s="224" t="s">
        <v>126</v>
      </c>
      <c r="H101" s="225">
        <v>23</v>
      </c>
      <c r="I101" s="226"/>
      <c r="J101" s="227">
        <f>ROUND(I101*H101,2)</f>
        <v>0</v>
      </c>
      <c r="K101" s="223" t="s">
        <v>151</v>
      </c>
      <c r="L101" s="228"/>
      <c r="M101" s="229" t="s">
        <v>19</v>
      </c>
      <c r="N101" s="230" t="s">
        <v>40</v>
      </c>
      <c r="O101" s="83"/>
      <c r="P101" s="212">
        <f>O101*H101</f>
        <v>0</v>
      </c>
      <c r="Q101" s="212">
        <v>0.00183</v>
      </c>
      <c r="R101" s="212">
        <f>Q101*H101</f>
        <v>0.042090000000000002</v>
      </c>
      <c r="S101" s="212">
        <v>0</v>
      </c>
      <c r="T101" s="213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214" t="s">
        <v>146</v>
      </c>
      <c r="AT101" s="214" t="s">
        <v>133</v>
      </c>
      <c r="AU101" s="214" t="s">
        <v>79</v>
      </c>
      <c r="AY101" s="16" t="s">
        <v>120</v>
      </c>
      <c r="BE101" s="215">
        <f>IF(N101="základní",J101,0)</f>
        <v>0</v>
      </c>
      <c r="BF101" s="215">
        <f>IF(N101="snížená",J101,0)</f>
        <v>0</v>
      </c>
      <c r="BG101" s="215">
        <f>IF(N101="zákl. přenesená",J101,0)</f>
        <v>0</v>
      </c>
      <c r="BH101" s="215">
        <f>IF(N101="sníž. přenesená",J101,0)</f>
        <v>0</v>
      </c>
      <c r="BI101" s="215">
        <f>IF(N101="nulová",J101,0)</f>
        <v>0</v>
      </c>
      <c r="BJ101" s="16" t="s">
        <v>77</v>
      </c>
      <c r="BK101" s="215">
        <f>ROUND(I101*H101,2)</f>
        <v>0</v>
      </c>
      <c r="BL101" s="16" t="s">
        <v>141</v>
      </c>
      <c r="BM101" s="214" t="s">
        <v>166</v>
      </c>
    </row>
    <row r="102" s="2" customFormat="1" ht="16.5" customHeight="1">
      <c r="A102" s="37"/>
      <c r="B102" s="38"/>
      <c r="C102" s="221" t="s">
        <v>167</v>
      </c>
      <c r="D102" s="221" t="s">
        <v>133</v>
      </c>
      <c r="E102" s="222" t="s">
        <v>168</v>
      </c>
      <c r="F102" s="223" t="s">
        <v>169</v>
      </c>
      <c r="G102" s="224" t="s">
        <v>126</v>
      </c>
      <c r="H102" s="225">
        <v>23</v>
      </c>
      <c r="I102" s="226"/>
      <c r="J102" s="227">
        <f>ROUND(I102*H102,2)</f>
        <v>0</v>
      </c>
      <c r="K102" s="223" t="s">
        <v>151</v>
      </c>
      <c r="L102" s="228"/>
      <c r="M102" s="229" t="s">
        <v>19</v>
      </c>
      <c r="N102" s="230" t="s">
        <v>40</v>
      </c>
      <c r="O102" s="83"/>
      <c r="P102" s="212">
        <f>O102*H102</f>
        <v>0</v>
      </c>
      <c r="Q102" s="212">
        <v>0.0023999999999999998</v>
      </c>
      <c r="R102" s="212">
        <f>Q102*H102</f>
        <v>0.055199999999999992</v>
      </c>
      <c r="S102" s="212">
        <v>0</v>
      </c>
      <c r="T102" s="213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214" t="s">
        <v>146</v>
      </c>
      <c r="AT102" s="214" t="s">
        <v>133</v>
      </c>
      <c r="AU102" s="214" t="s">
        <v>79</v>
      </c>
      <c r="AY102" s="16" t="s">
        <v>120</v>
      </c>
      <c r="BE102" s="215">
        <f>IF(N102="základní",J102,0)</f>
        <v>0</v>
      </c>
      <c r="BF102" s="215">
        <f>IF(N102="snížená",J102,0)</f>
        <v>0</v>
      </c>
      <c r="BG102" s="215">
        <f>IF(N102="zákl. přenesená",J102,0)</f>
        <v>0</v>
      </c>
      <c r="BH102" s="215">
        <f>IF(N102="sníž. přenesená",J102,0)</f>
        <v>0</v>
      </c>
      <c r="BI102" s="215">
        <f>IF(N102="nulová",J102,0)</f>
        <v>0</v>
      </c>
      <c r="BJ102" s="16" t="s">
        <v>77</v>
      </c>
      <c r="BK102" s="215">
        <f>ROUND(I102*H102,2)</f>
        <v>0</v>
      </c>
      <c r="BL102" s="16" t="s">
        <v>141</v>
      </c>
      <c r="BM102" s="214" t="s">
        <v>170</v>
      </c>
    </row>
    <row r="103" s="2" customFormat="1" ht="21.75" customHeight="1">
      <c r="A103" s="37"/>
      <c r="B103" s="38"/>
      <c r="C103" s="203" t="s">
        <v>171</v>
      </c>
      <c r="D103" s="203" t="s">
        <v>123</v>
      </c>
      <c r="E103" s="204" t="s">
        <v>172</v>
      </c>
      <c r="F103" s="205" t="s">
        <v>173</v>
      </c>
      <c r="G103" s="206" t="s">
        <v>174</v>
      </c>
      <c r="H103" s="207">
        <v>1</v>
      </c>
      <c r="I103" s="208"/>
      <c r="J103" s="209">
        <f>ROUND(I103*H103,2)</f>
        <v>0</v>
      </c>
      <c r="K103" s="205" t="s">
        <v>175</v>
      </c>
      <c r="L103" s="43"/>
      <c r="M103" s="210" t="s">
        <v>19</v>
      </c>
      <c r="N103" s="211" t="s">
        <v>40</v>
      </c>
      <c r="O103" s="83"/>
      <c r="P103" s="212">
        <f>O103*H103</f>
        <v>0</v>
      </c>
      <c r="Q103" s="212">
        <v>0</v>
      </c>
      <c r="R103" s="212">
        <f>Q103*H103</f>
        <v>0</v>
      </c>
      <c r="S103" s="212">
        <v>0</v>
      </c>
      <c r="T103" s="213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214" t="s">
        <v>141</v>
      </c>
      <c r="AT103" s="214" t="s">
        <v>123</v>
      </c>
      <c r="AU103" s="214" t="s">
        <v>79</v>
      </c>
      <c r="AY103" s="16" t="s">
        <v>120</v>
      </c>
      <c r="BE103" s="215">
        <f>IF(N103="základní",J103,0)</f>
        <v>0</v>
      </c>
      <c r="BF103" s="215">
        <f>IF(N103="snížená",J103,0)</f>
        <v>0</v>
      </c>
      <c r="BG103" s="215">
        <f>IF(N103="zákl. přenesená",J103,0)</f>
        <v>0</v>
      </c>
      <c r="BH103" s="215">
        <f>IF(N103="sníž. přenesená",J103,0)</f>
        <v>0</v>
      </c>
      <c r="BI103" s="215">
        <f>IF(N103="nulová",J103,0)</f>
        <v>0</v>
      </c>
      <c r="BJ103" s="16" t="s">
        <v>77</v>
      </c>
      <c r="BK103" s="215">
        <f>ROUND(I103*H103,2)</f>
        <v>0</v>
      </c>
      <c r="BL103" s="16" t="s">
        <v>141</v>
      </c>
      <c r="BM103" s="214" t="s">
        <v>176</v>
      </c>
    </row>
    <row r="104" s="2" customFormat="1">
      <c r="A104" s="37"/>
      <c r="B104" s="38"/>
      <c r="C104" s="39"/>
      <c r="D104" s="216" t="s">
        <v>130</v>
      </c>
      <c r="E104" s="39"/>
      <c r="F104" s="217" t="s">
        <v>177</v>
      </c>
      <c r="G104" s="39"/>
      <c r="H104" s="39"/>
      <c r="I104" s="218"/>
      <c r="J104" s="39"/>
      <c r="K104" s="39"/>
      <c r="L104" s="43"/>
      <c r="M104" s="219"/>
      <c r="N104" s="220"/>
      <c r="O104" s="83"/>
      <c r="P104" s="83"/>
      <c r="Q104" s="83"/>
      <c r="R104" s="83"/>
      <c r="S104" s="83"/>
      <c r="T104" s="84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T104" s="16" t="s">
        <v>130</v>
      </c>
      <c r="AU104" s="16" t="s">
        <v>79</v>
      </c>
    </row>
    <row r="105" s="2" customFormat="1" ht="24.15" customHeight="1">
      <c r="A105" s="37"/>
      <c r="B105" s="38"/>
      <c r="C105" s="221" t="s">
        <v>178</v>
      </c>
      <c r="D105" s="221" t="s">
        <v>133</v>
      </c>
      <c r="E105" s="222" t="s">
        <v>179</v>
      </c>
      <c r="F105" s="223" t="s">
        <v>180</v>
      </c>
      <c r="G105" s="224" t="s">
        <v>174</v>
      </c>
      <c r="H105" s="225">
        <v>1</v>
      </c>
      <c r="I105" s="226"/>
      <c r="J105" s="227">
        <f>ROUND(I105*H105,2)</f>
        <v>0</v>
      </c>
      <c r="K105" s="223" t="s">
        <v>19</v>
      </c>
      <c r="L105" s="228"/>
      <c r="M105" s="229" t="s">
        <v>19</v>
      </c>
      <c r="N105" s="230" t="s">
        <v>40</v>
      </c>
      <c r="O105" s="83"/>
      <c r="P105" s="212">
        <f>O105*H105</f>
        <v>0</v>
      </c>
      <c r="Q105" s="212">
        <v>0.00050000000000000001</v>
      </c>
      <c r="R105" s="212">
        <f>Q105*H105</f>
        <v>0.00050000000000000001</v>
      </c>
      <c r="S105" s="212">
        <v>0</v>
      </c>
      <c r="T105" s="213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214" t="s">
        <v>146</v>
      </c>
      <c r="AT105" s="214" t="s">
        <v>133</v>
      </c>
      <c r="AU105" s="214" t="s">
        <v>79</v>
      </c>
      <c r="AY105" s="16" t="s">
        <v>120</v>
      </c>
      <c r="BE105" s="215">
        <f>IF(N105="základní",J105,0)</f>
        <v>0</v>
      </c>
      <c r="BF105" s="215">
        <f>IF(N105="snížená",J105,0)</f>
        <v>0</v>
      </c>
      <c r="BG105" s="215">
        <f>IF(N105="zákl. přenesená",J105,0)</f>
        <v>0</v>
      </c>
      <c r="BH105" s="215">
        <f>IF(N105="sníž. přenesená",J105,0)</f>
        <v>0</v>
      </c>
      <c r="BI105" s="215">
        <f>IF(N105="nulová",J105,0)</f>
        <v>0</v>
      </c>
      <c r="BJ105" s="16" t="s">
        <v>77</v>
      </c>
      <c r="BK105" s="215">
        <f>ROUND(I105*H105,2)</f>
        <v>0</v>
      </c>
      <c r="BL105" s="16" t="s">
        <v>141</v>
      </c>
      <c r="BM105" s="214" t="s">
        <v>181</v>
      </c>
    </row>
    <row r="106" s="2" customFormat="1" ht="21.75" customHeight="1">
      <c r="A106" s="37"/>
      <c r="B106" s="38"/>
      <c r="C106" s="203" t="s">
        <v>182</v>
      </c>
      <c r="D106" s="203" t="s">
        <v>123</v>
      </c>
      <c r="E106" s="204" t="s">
        <v>183</v>
      </c>
      <c r="F106" s="205" t="s">
        <v>184</v>
      </c>
      <c r="G106" s="206" t="s">
        <v>126</v>
      </c>
      <c r="H106" s="207">
        <v>40</v>
      </c>
      <c r="I106" s="208"/>
      <c r="J106" s="209">
        <f>ROUND(I106*H106,2)</f>
        <v>0</v>
      </c>
      <c r="K106" s="205" t="s">
        <v>19</v>
      </c>
      <c r="L106" s="43"/>
      <c r="M106" s="210" t="s">
        <v>19</v>
      </c>
      <c r="N106" s="211" t="s">
        <v>40</v>
      </c>
      <c r="O106" s="83"/>
      <c r="P106" s="212">
        <f>O106*H106</f>
        <v>0</v>
      </c>
      <c r="Q106" s="212">
        <v>0</v>
      </c>
      <c r="R106" s="212">
        <f>Q106*H106</f>
        <v>0</v>
      </c>
      <c r="S106" s="212">
        <v>0</v>
      </c>
      <c r="T106" s="213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214" t="s">
        <v>141</v>
      </c>
      <c r="AT106" s="214" t="s">
        <v>123</v>
      </c>
      <c r="AU106" s="214" t="s">
        <v>79</v>
      </c>
      <c r="AY106" s="16" t="s">
        <v>120</v>
      </c>
      <c r="BE106" s="215">
        <f>IF(N106="základní",J106,0)</f>
        <v>0</v>
      </c>
      <c r="BF106" s="215">
        <f>IF(N106="snížená",J106,0)</f>
        <v>0</v>
      </c>
      <c r="BG106" s="215">
        <f>IF(N106="zákl. přenesená",J106,0)</f>
        <v>0</v>
      </c>
      <c r="BH106" s="215">
        <f>IF(N106="sníž. přenesená",J106,0)</f>
        <v>0</v>
      </c>
      <c r="BI106" s="215">
        <f>IF(N106="nulová",J106,0)</f>
        <v>0</v>
      </c>
      <c r="BJ106" s="16" t="s">
        <v>77</v>
      </c>
      <c r="BK106" s="215">
        <f>ROUND(I106*H106,2)</f>
        <v>0</v>
      </c>
      <c r="BL106" s="16" t="s">
        <v>141</v>
      </c>
      <c r="BM106" s="214" t="s">
        <v>185</v>
      </c>
    </row>
    <row r="107" s="2" customFormat="1" ht="16.5" customHeight="1">
      <c r="A107" s="37"/>
      <c r="B107" s="38"/>
      <c r="C107" s="221" t="s">
        <v>186</v>
      </c>
      <c r="D107" s="221" t="s">
        <v>133</v>
      </c>
      <c r="E107" s="222" t="s">
        <v>187</v>
      </c>
      <c r="F107" s="223" t="s">
        <v>188</v>
      </c>
      <c r="G107" s="224" t="s">
        <v>126</v>
      </c>
      <c r="H107" s="225">
        <v>40</v>
      </c>
      <c r="I107" s="226"/>
      <c r="J107" s="227">
        <f>ROUND(I107*H107,2)</f>
        <v>0</v>
      </c>
      <c r="K107" s="223" t="s">
        <v>19</v>
      </c>
      <c r="L107" s="228"/>
      <c r="M107" s="229" t="s">
        <v>19</v>
      </c>
      <c r="N107" s="230" t="s">
        <v>40</v>
      </c>
      <c r="O107" s="83"/>
      <c r="P107" s="212">
        <f>O107*H107</f>
        <v>0</v>
      </c>
      <c r="Q107" s="212">
        <v>0.0035300000000000002</v>
      </c>
      <c r="R107" s="212">
        <f>Q107*H107</f>
        <v>0.14119999999999999</v>
      </c>
      <c r="S107" s="212">
        <v>0</v>
      </c>
      <c r="T107" s="213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214" t="s">
        <v>146</v>
      </c>
      <c r="AT107" s="214" t="s">
        <v>133</v>
      </c>
      <c r="AU107" s="214" t="s">
        <v>79</v>
      </c>
      <c r="AY107" s="16" t="s">
        <v>120</v>
      </c>
      <c r="BE107" s="215">
        <f>IF(N107="základní",J107,0)</f>
        <v>0</v>
      </c>
      <c r="BF107" s="215">
        <f>IF(N107="snížená",J107,0)</f>
        <v>0</v>
      </c>
      <c r="BG107" s="215">
        <f>IF(N107="zákl. přenesená",J107,0)</f>
        <v>0</v>
      </c>
      <c r="BH107" s="215">
        <f>IF(N107="sníž. přenesená",J107,0)</f>
        <v>0</v>
      </c>
      <c r="BI107" s="215">
        <f>IF(N107="nulová",J107,0)</f>
        <v>0</v>
      </c>
      <c r="BJ107" s="16" t="s">
        <v>77</v>
      </c>
      <c r="BK107" s="215">
        <f>ROUND(I107*H107,2)</f>
        <v>0</v>
      </c>
      <c r="BL107" s="16" t="s">
        <v>141</v>
      </c>
      <c r="BM107" s="214" t="s">
        <v>189</v>
      </c>
    </row>
    <row r="108" s="2" customFormat="1" ht="16.5" customHeight="1">
      <c r="A108" s="37"/>
      <c r="B108" s="38"/>
      <c r="C108" s="203" t="s">
        <v>190</v>
      </c>
      <c r="D108" s="203" t="s">
        <v>123</v>
      </c>
      <c r="E108" s="204" t="s">
        <v>191</v>
      </c>
      <c r="F108" s="205" t="s">
        <v>192</v>
      </c>
      <c r="G108" s="206" t="s">
        <v>174</v>
      </c>
      <c r="H108" s="207">
        <v>60</v>
      </c>
      <c r="I108" s="208"/>
      <c r="J108" s="209">
        <f>ROUND(I108*H108,2)</f>
        <v>0</v>
      </c>
      <c r="K108" s="205" t="s">
        <v>19</v>
      </c>
      <c r="L108" s="43"/>
      <c r="M108" s="210" t="s">
        <v>19</v>
      </c>
      <c r="N108" s="211" t="s">
        <v>40</v>
      </c>
      <c r="O108" s="83"/>
      <c r="P108" s="212">
        <f>O108*H108</f>
        <v>0</v>
      </c>
      <c r="Q108" s="212">
        <v>0</v>
      </c>
      <c r="R108" s="212">
        <f>Q108*H108</f>
        <v>0</v>
      </c>
      <c r="S108" s="212">
        <v>0</v>
      </c>
      <c r="T108" s="213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214" t="s">
        <v>141</v>
      </c>
      <c r="AT108" s="214" t="s">
        <v>123</v>
      </c>
      <c r="AU108" s="214" t="s">
        <v>79</v>
      </c>
      <c r="AY108" s="16" t="s">
        <v>120</v>
      </c>
      <c r="BE108" s="215">
        <f>IF(N108="základní",J108,0)</f>
        <v>0</v>
      </c>
      <c r="BF108" s="215">
        <f>IF(N108="snížená",J108,0)</f>
        <v>0</v>
      </c>
      <c r="BG108" s="215">
        <f>IF(N108="zákl. přenesená",J108,0)</f>
        <v>0</v>
      </c>
      <c r="BH108" s="215">
        <f>IF(N108="sníž. přenesená",J108,0)</f>
        <v>0</v>
      </c>
      <c r="BI108" s="215">
        <f>IF(N108="nulová",J108,0)</f>
        <v>0</v>
      </c>
      <c r="BJ108" s="16" t="s">
        <v>77</v>
      </c>
      <c r="BK108" s="215">
        <f>ROUND(I108*H108,2)</f>
        <v>0</v>
      </c>
      <c r="BL108" s="16" t="s">
        <v>141</v>
      </c>
      <c r="BM108" s="214" t="s">
        <v>193</v>
      </c>
    </row>
    <row r="109" s="2" customFormat="1" ht="16.5" customHeight="1">
      <c r="A109" s="37"/>
      <c r="B109" s="38"/>
      <c r="C109" s="221" t="s">
        <v>194</v>
      </c>
      <c r="D109" s="221" t="s">
        <v>133</v>
      </c>
      <c r="E109" s="222" t="s">
        <v>195</v>
      </c>
      <c r="F109" s="223" t="s">
        <v>196</v>
      </c>
      <c r="G109" s="224" t="s">
        <v>174</v>
      </c>
      <c r="H109" s="225">
        <v>60</v>
      </c>
      <c r="I109" s="226"/>
      <c r="J109" s="227">
        <f>ROUND(I109*H109,2)</f>
        <v>0</v>
      </c>
      <c r="K109" s="223" t="s">
        <v>19</v>
      </c>
      <c r="L109" s="228"/>
      <c r="M109" s="229" t="s">
        <v>19</v>
      </c>
      <c r="N109" s="230" t="s">
        <v>40</v>
      </c>
      <c r="O109" s="83"/>
      <c r="P109" s="212">
        <f>O109*H109</f>
        <v>0</v>
      </c>
      <c r="Q109" s="212">
        <v>0</v>
      </c>
      <c r="R109" s="212">
        <f>Q109*H109</f>
        <v>0</v>
      </c>
      <c r="S109" s="212">
        <v>0</v>
      </c>
      <c r="T109" s="213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214" t="s">
        <v>146</v>
      </c>
      <c r="AT109" s="214" t="s">
        <v>133</v>
      </c>
      <c r="AU109" s="214" t="s">
        <v>79</v>
      </c>
      <c r="AY109" s="16" t="s">
        <v>120</v>
      </c>
      <c r="BE109" s="215">
        <f>IF(N109="základní",J109,0)</f>
        <v>0</v>
      </c>
      <c r="BF109" s="215">
        <f>IF(N109="snížená",J109,0)</f>
        <v>0</v>
      </c>
      <c r="BG109" s="215">
        <f>IF(N109="zákl. přenesená",J109,0)</f>
        <v>0</v>
      </c>
      <c r="BH109" s="215">
        <f>IF(N109="sníž. přenesená",J109,0)</f>
        <v>0</v>
      </c>
      <c r="BI109" s="215">
        <f>IF(N109="nulová",J109,0)</f>
        <v>0</v>
      </c>
      <c r="BJ109" s="16" t="s">
        <v>77</v>
      </c>
      <c r="BK109" s="215">
        <f>ROUND(I109*H109,2)</f>
        <v>0</v>
      </c>
      <c r="BL109" s="16" t="s">
        <v>141</v>
      </c>
      <c r="BM109" s="214" t="s">
        <v>197</v>
      </c>
    </row>
    <row r="110" s="2" customFormat="1" ht="16.5" customHeight="1">
      <c r="A110" s="37"/>
      <c r="B110" s="38"/>
      <c r="C110" s="203" t="s">
        <v>198</v>
      </c>
      <c r="D110" s="203" t="s">
        <v>123</v>
      </c>
      <c r="E110" s="204" t="s">
        <v>199</v>
      </c>
      <c r="F110" s="205" t="s">
        <v>200</v>
      </c>
      <c r="G110" s="206" t="s">
        <v>174</v>
      </c>
      <c r="H110" s="207">
        <v>1</v>
      </c>
      <c r="I110" s="208"/>
      <c r="J110" s="209">
        <f>ROUND(I110*H110,2)</f>
        <v>0</v>
      </c>
      <c r="K110" s="205" t="s">
        <v>19</v>
      </c>
      <c r="L110" s="43"/>
      <c r="M110" s="210" t="s">
        <v>19</v>
      </c>
      <c r="N110" s="211" t="s">
        <v>40</v>
      </c>
      <c r="O110" s="83"/>
      <c r="P110" s="212">
        <f>O110*H110</f>
        <v>0</v>
      </c>
      <c r="Q110" s="212">
        <v>0</v>
      </c>
      <c r="R110" s="212">
        <f>Q110*H110</f>
        <v>0</v>
      </c>
      <c r="S110" s="212">
        <v>0</v>
      </c>
      <c r="T110" s="213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214" t="s">
        <v>141</v>
      </c>
      <c r="AT110" s="214" t="s">
        <v>123</v>
      </c>
      <c r="AU110" s="214" t="s">
        <v>79</v>
      </c>
      <c r="AY110" s="16" t="s">
        <v>120</v>
      </c>
      <c r="BE110" s="215">
        <f>IF(N110="základní",J110,0)</f>
        <v>0</v>
      </c>
      <c r="BF110" s="215">
        <f>IF(N110="snížená",J110,0)</f>
        <v>0</v>
      </c>
      <c r="BG110" s="215">
        <f>IF(N110="zákl. přenesená",J110,0)</f>
        <v>0</v>
      </c>
      <c r="BH110" s="215">
        <f>IF(N110="sníž. přenesená",J110,0)</f>
        <v>0</v>
      </c>
      <c r="BI110" s="215">
        <f>IF(N110="nulová",J110,0)</f>
        <v>0</v>
      </c>
      <c r="BJ110" s="16" t="s">
        <v>77</v>
      </c>
      <c r="BK110" s="215">
        <f>ROUND(I110*H110,2)</f>
        <v>0</v>
      </c>
      <c r="BL110" s="16" t="s">
        <v>141</v>
      </c>
      <c r="BM110" s="214" t="s">
        <v>201</v>
      </c>
    </row>
    <row r="111" s="2" customFormat="1" ht="16.5" customHeight="1">
      <c r="A111" s="37"/>
      <c r="B111" s="38"/>
      <c r="C111" s="221" t="s">
        <v>146</v>
      </c>
      <c r="D111" s="221" t="s">
        <v>133</v>
      </c>
      <c r="E111" s="222" t="s">
        <v>202</v>
      </c>
      <c r="F111" s="223" t="s">
        <v>203</v>
      </c>
      <c r="G111" s="224" t="s">
        <v>174</v>
      </c>
      <c r="H111" s="225">
        <v>1</v>
      </c>
      <c r="I111" s="226"/>
      <c r="J111" s="227">
        <f>ROUND(I111*H111,2)</f>
        <v>0</v>
      </c>
      <c r="K111" s="223" t="s">
        <v>19</v>
      </c>
      <c r="L111" s="228"/>
      <c r="M111" s="229" t="s">
        <v>19</v>
      </c>
      <c r="N111" s="230" t="s">
        <v>40</v>
      </c>
      <c r="O111" s="83"/>
      <c r="P111" s="212">
        <f>O111*H111</f>
        <v>0</v>
      </c>
      <c r="Q111" s="212">
        <v>0</v>
      </c>
      <c r="R111" s="212">
        <f>Q111*H111</f>
        <v>0</v>
      </c>
      <c r="S111" s="212">
        <v>0</v>
      </c>
      <c r="T111" s="213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214" t="s">
        <v>146</v>
      </c>
      <c r="AT111" s="214" t="s">
        <v>133</v>
      </c>
      <c r="AU111" s="214" t="s">
        <v>79</v>
      </c>
      <c r="AY111" s="16" t="s">
        <v>120</v>
      </c>
      <c r="BE111" s="215">
        <f>IF(N111="základní",J111,0)</f>
        <v>0</v>
      </c>
      <c r="BF111" s="215">
        <f>IF(N111="snížená",J111,0)</f>
        <v>0</v>
      </c>
      <c r="BG111" s="215">
        <f>IF(N111="zákl. přenesená",J111,0)</f>
        <v>0</v>
      </c>
      <c r="BH111" s="215">
        <f>IF(N111="sníž. přenesená",J111,0)</f>
        <v>0</v>
      </c>
      <c r="BI111" s="215">
        <f>IF(N111="nulová",J111,0)</f>
        <v>0</v>
      </c>
      <c r="BJ111" s="16" t="s">
        <v>77</v>
      </c>
      <c r="BK111" s="215">
        <f>ROUND(I111*H111,2)</f>
        <v>0</v>
      </c>
      <c r="BL111" s="16" t="s">
        <v>141</v>
      </c>
      <c r="BM111" s="214" t="s">
        <v>204</v>
      </c>
    </row>
    <row r="112" s="2" customFormat="1" ht="16.5" customHeight="1">
      <c r="A112" s="37"/>
      <c r="B112" s="38"/>
      <c r="C112" s="203" t="s">
        <v>205</v>
      </c>
      <c r="D112" s="203" t="s">
        <v>123</v>
      </c>
      <c r="E112" s="204" t="s">
        <v>206</v>
      </c>
      <c r="F112" s="205" t="s">
        <v>207</v>
      </c>
      <c r="G112" s="206" t="s">
        <v>208</v>
      </c>
      <c r="H112" s="207">
        <v>16</v>
      </c>
      <c r="I112" s="208"/>
      <c r="J112" s="209">
        <f>ROUND(I112*H112,2)</f>
        <v>0</v>
      </c>
      <c r="K112" s="205" t="s">
        <v>19</v>
      </c>
      <c r="L112" s="43"/>
      <c r="M112" s="210" t="s">
        <v>19</v>
      </c>
      <c r="N112" s="211" t="s">
        <v>40</v>
      </c>
      <c r="O112" s="83"/>
      <c r="P112" s="212">
        <f>O112*H112</f>
        <v>0</v>
      </c>
      <c r="Q112" s="212">
        <v>0</v>
      </c>
      <c r="R112" s="212">
        <f>Q112*H112</f>
        <v>0</v>
      </c>
      <c r="S112" s="212">
        <v>0</v>
      </c>
      <c r="T112" s="213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214" t="s">
        <v>209</v>
      </c>
      <c r="AT112" s="214" t="s">
        <v>123</v>
      </c>
      <c r="AU112" s="214" t="s">
        <v>79</v>
      </c>
      <c r="AY112" s="16" t="s">
        <v>120</v>
      </c>
      <c r="BE112" s="215">
        <f>IF(N112="základní",J112,0)</f>
        <v>0</v>
      </c>
      <c r="BF112" s="215">
        <f>IF(N112="snížená",J112,0)</f>
        <v>0</v>
      </c>
      <c r="BG112" s="215">
        <f>IF(N112="zákl. přenesená",J112,0)</f>
        <v>0</v>
      </c>
      <c r="BH112" s="215">
        <f>IF(N112="sníž. přenesená",J112,0)</f>
        <v>0</v>
      </c>
      <c r="BI112" s="215">
        <f>IF(N112="nulová",J112,0)</f>
        <v>0</v>
      </c>
      <c r="BJ112" s="16" t="s">
        <v>77</v>
      </c>
      <c r="BK112" s="215">
        <f>ROUND(I112*H112,2)</f>
        <v>0</v>
      </c>
      <c r="BL112" s="16" t="s">
        <v>209</v>
      </c>
      <c r="BM112" s="214" t="s">
        <v>210</v>
      </c>
    </row>
    <row r="113" s="2" customFormat="1" ht="16.5" customHeight="1">
      <c r="A113" s="37"/>
      <c r="B113" s="38"/>
      <c r="C113" s="203" t="s">
        <v>211</v>
      </c>
      <c r="D113" s="203" t="s">
        <v>123</v>
      </c>
      <c r="E113" s="204" t="s">
        <v>212</v>
      </c>
      <c r="F113" s="205" t="s">
        <v>213</v>
      </c>
      <c r="G113" s="206" t="s">
        <v>126</v>
      </c>
      <c r="H113" s="207">
        <v>850</v>
      </c>
      <c r="I113" s="208"/>
      <c r="J113" s="209">
        <f>ROUND(I113*H113,2)</f>
        <v>0</v>
      </c>
      <c r="K113" s="205" t="s">
        <v>19</v>
      </c>
      <c r="L113" s="43"/>
      <c r="M113" s="210" t="s">
        <v>19</v>
      </c>
      <c r="N113" s="211" t="s">
        <v>40</v>
      </c>
      <c r="O113" s="83"/>
      <c r="P113" s="212">
        <f>O113*H113</f>
        <v>0</v>
      </c>
      <c r="Q113" s="212">
        <v>0</v>
      </c>
      <c r="R113" s="212">
        <f>Q113*H113</f>
        <v>0</v>
      </c>
      <c r="S113" s="212">
        <v>0</v>
      </c>
      <c r="T113" s="213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214" t="s">
        <v>141</v>
      </c>
      <c r="AT113" s="214" t="s">
        <v>123</v>
      </c>
      <c r="AU113" s="214" t="s">
        <v>79</v>
      </c>
      <c r="AY113" s="16" t="s">
        <v>120</v>
      </c>
      <c r="BE113" s="215">
        <f>IF(N113="základní",J113,0)</f>
        <v>0</v>
      </c>
      <c r="BF113" s="215">
        <f>IF(N113="snížená",J113,0)</f>
        <v>0</v>
      </c>
      <c r="BG113" s="215">
        <f>IF(N113="zákl. přenesená",J113,0)</f>
        <v>0</v>
      </c>
      <c r="BH113" s="215">
        <f>IF(N113="sníž. přenesená",J113,0)</f>
        <v>0</v>
      </c>
      <c r="BI113" s="215">
        <f>IF(N113="nulová",J113,0)</f>
        <v>0</v>
      </c>
      <c r="BJ113" s="16" t="s">
        <v>77</v>
      </c>
      <c r="BK113" s="215">
        <f>ROUND(I113*H113,2)</f>
        <v>0</v>
      </c>
      <c r="BL113" s="16" t="s">
        <v>141</v>
      </c>
      <c r="BM113" s="214" t="s">
        <v>214</v>
      </c>
    </row>
    <row r="114" s="2" customFormat="1" ht="16.5" customHeight="1">
      <c r="A114" s="37"/>
      <c r="B114" s="38"/>
      <c r="C114" s="221" t="s">
        <v>215</v>
      </c>
      <c r="D114" s="221" t="s">
        <v>133</v>
      </c>
      <c r="E114" s="222" t="s">
        <v>216</v>
      </c>
      <c r="F114" s="223" t="s">
        <v>217</v>
      </c>
      <c r="G114" s="224" t="s">
        <v>126</v>
      </c>
      <c r="H114" s="225">
        <v>850</v>
      </c>
      <c r="I114" s="226"/>
      <c r="J114" s="227">
        <f>ROUND(I114*H114,2)</f>
        <v>0</v>
      </c>
      <c r="K114" s="223" t="s">
        <v>19</v>
      </c>
      <c r="L114" s="228"/>
      <c r="M114" s="229" t="s">
        <v>19</v>
      </c>
      <c r="N114" s="230" t="s">
        <v>40</v>
      </c>
      <c r="O114" s="83"/>
      <c r="P114" s="212">
        <f>O114*H114</f>
        <v>0</v>
      </c>
      <c r="Q114" s="212">
        <v>0</v>
      </c>
      <c r="R114" s="212">
        <f>Q114*H114</f>
        <v>0</v>
      </c>
      <c r="S114" s="212">
        <v>0</v>
      </c>
      <c r="T114" s="213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214" t="s">
        <v>146</v>
      </c>
      <c r="AT114" s="214" t="s">
        <v>133</v>
      </c>
      <c r="AU114" s="214" t="s">
        <v>79</v>
      </c>
      <c r="AY114" s="16" t="s">
        <v>120</v>
      </c>
      <c r="BE114" s="215">
        <f>IF(N114="základní",J114,0)</f>
        <v>0</v>
      </c>
      <c r="BF114" s="215">
        <f>IF(N114="snížená",J114,0)</f>
        <v>0</v>
      </c>
      <c r="BG114" s="215">
        <f>IF(N114="zákl. přenesená",J114,0)</f>
        <v>0</v>
      </c>
      <c r="BH114" s="215">
        <f>IF(N114="sníž. přenesená",J114,0)</f>
        <v>0</v>
      </c>
      <c r="BI114" s="215">
        <f>IF(N114="nulová",J114,0)</f>
        <v>0</v>
      </c>
      <c r="BJ114" s="16" t="s">
        <v>77</v>
      </c>
      <c r="BK114" s="215">
        <f>ROUND(I114*H114,2)</f>
        <v>0</v>
      </c>
      <c r="BL114" s="16" t="s">
        <v>141</v>
      </c>
      <c r="BM114" s="214" t="s">
        <v>218</v>
      </c>
    </row>
    <row r="115" s="2" customFormat="1" ht="24.15" customHeight="1">
      <c r="A115" s="37"/>
      <c r="B115" s="38"/>
      <c r="C115" s="221" t="s">
        <v>219</v>
      </c>
      <c r="D115" s="221" t="s">
        <v>133</v>
      </c>
      <c r="E115" s="222" t="s">
        <v>220</v>
      </c>
      <c r="F115" s="223" t="s">
        <v>221</v>
      </c>
      <c r="G115" s="224" t="s">
        <v>174</v>
      </c>
      <c r="H115" s="225">
        <v>1</v>
      </c>
      <c r="I115" s="226"/>
      <c r="J115" s="227">
        <f>ROUND(I115*H115,2)</f>
        <v>0</v>
      </c>
      <c r="K115" s="223" t="s">
        <v>19</v>
      </c>
      <c r="L115" s="228"/>
      <c r="M115" s="229" t="s">
        <v>19</v>
      </c>
      <c r="N115" s="230" t="s">
        <v>40</v>
      </c>
      <c r="O115" s="83"/>
      <c r="P115" s="212">
        <f>O115*H115</f>
        <v>0</v>
      </c>
      <c r="Q115" s="212">
        <v>5.0000000000000002E-05</v>
      </c>
      <c r="R115" s="212">
        <f>Q115*H115</f>
        <v>5.0000000000000002E-05</v>
      </c>
      <c r="S115" s="212">
        <v>0</v>
      </c>
      <c r="T115" s="213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214" t="s">
        <v>146</v>
      </c>
      <c r="AT115" s="214" t="s">
        <v>133</v>
      </c>
      <c r="AU115" s="214" t="s">
        <v>79</v>
      </c>
      <c r="AY115" s="16" t="s">
        <v>120</v>
      </c>
      <c r="BE115" s="215">
        <f>IF(N115="základní",J115,0)</f>
        <v>0</v>
      </c>
      <c r="BF115" s="215">
        <f>IF(N115="snížená",J115,0)</f>
        <v>0</v>
      </c>
      <c r="BG115" s="215">
        <f>IF(N115="zákl. přenesená",J115,0)</f>
        <v>0</v>
      </c>
      <c r="BH115" s="215">
        <f>IF(N115="sníž. přenesená",J115,0)</f>
        <v>0</v>
      </c>
      <c r="BI115" s="215">
        <f>IF(N115="nulová",J115,0)</f>
        <v>0</v>
      </c>
      <c r="BJ115" s="16" t="s">
        <v>77</v>
      </c>
      <c r="BK115" s="215">
        <f>ROUND(I115*H115,2)</f>
        <v>0</v>
      </c>
      <c r="BL115" s="16" t="s">
        <v>141</v>
      </c>
      <c r="BM115" s="214" t="s">
        <v>222</v>
      </c>
    </row>
    <row r="116" s="2" customFormat="1" ht="16.5" customHeight="1">
      <c r="A116" s="37"/>
      <c r="B116" s="38"/>
      <c r="C116" s="203" t="s">
        <v>223</v>
      </c>
      <c r="D116" s="203" t="s">
        <v>123</v>
      </c>
      <c r="E116" s="204" t="s">
        <v>224</v>
      </c>
      <c r="F116" s="205" t="s">
        <v>225</v>
      </c>
      <c r="G116" s="206" t="s">
        <v>174</v>
      </c>
      <c r="H116" s="207">
        <v>100</v>
      </c>
      <c r="I116" s="208"/>
      <c r="J116" s="209">
        <f>ROUND(I116*H116,2)</f>
        <v>0</v>
      </c>
      <c r="K116" s="205" t="s">
        <v>19</v>
      </c>
      <c r="L116" s="43"/>
      <c r="M116" s="210" t="s">
        <v>19</v>
      </c>
      <c r="N116" s="211" t="s">
        <v>40</v>
      </c>
      <c r="O116" s="83"/>
      <c r="P116" s="212">
        <f>O116*H116</f>
        <v>0</v>
      </c>
      <c r="Q116" s="212">
        <v>0</v>
      </c>
      <c r="R116" s="212">
        <f>Q116*H116</f>
        <v>0</v>
      </c>
      <c r="S116" s="212">
        <v>0</v>
      </c>
      <c r="T116" s="213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214" t="s">
        <v>141</v>
      </c>
      <c r="AT116" s="214" t="s">
        <v>123</v>
      </c>
      <c r="AU116" s="214" t="s">
        <v>79</v>
      </c>
      <c r="AY116" s="16" t="s">
        <v>120</v>
      </c>
      <c r="BE116" s="215">
        <f>IF(N116="základní",J116,0)</f>
        <v>0</v>
      </c>
      <c r="BF116" s="215">
        <f>IF(N116="snížená",J116,0)</f>
        <v>0</v>
      </c>
      <c r="BG116" s="215">
        <f>IF(N116="zákl. přenesená",J116,0)</f>
        <v>0</v>
      </c>
      <c r="BH116" s="215">
        <f>IF(N116="sníž. přenesená",J116,0)</f>
        <v>0</v>
      </c>
      <c r="BI116" s="215">
        <f>IF(N116="nulová",J116,0)</f>
        <v>0</v>
      </c>
      <c r="BJ116" s="16" t="s">
        <v>77</v>
      </c>
      <c r="BK116" s="215">
        <f>ROUND(I116*H116,2)</f>
        <v>0</v>
      </c>
      <c r="BL116" s="16" t="s">
        <v>141</v>
      </c>
      <c r="BM116" s="214" t="s">
        <v>226</v>
      </c>
    </row>
    <row r="117" s="2" customFormat="1" ht="16.5" customHeight="1">
      <c r="A117" s="37"/>
      <c r="B117" s="38"/>
      <c r="C117" s="221" t="s">
        <v>227</v>
      </c>
      <c r="D117" s="221" t="s">
        <v>133</v>
      </c>
      <c r="E117" s="222" t="s">
        <v>228</v>
      </c>
      <c r="F117" s="223" t="s">
        <v>229</v>
      </c>
      <c r="G117" s="224" t="s">
        <v>174</v>
      </c>
      <c r="H117" s="225">
        <v>100</v>
      </c>
      <c r="I117" s="226"/>
      <c r="J117" s="227">
        <f>ROUND(I117*H117,2)</f>
        <v>0</v>
      </c>
      <c r="K117" s="223" t="s">
        <v>19</v>
      </c>
      <c r="L117" s="228"/>
      <c r="M117" s="229" t="s">
        <v>19</v>
      </c>
      <c r="N117" s="230" t="s">
        <v>40</v>
      </c>
      <c r="O117" s="83"/>
      <c r="P117" s="212">
        <f>O117*H117</f>
        <v>0</v>
      </c>
      <c r="Q117" s="212">
        <v>0</v>
      </c>
      <c r="R117" s="212">
        <f>Q117*H117</f>
        <v>0</v>
      </c>
      <c r="S117" s="212">
        <v>0</v>
      </c>
      <c r="T117" s="213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214" t="s">
        <v>146</v>
      </c>
      <c r="AT117" s="214" t="s">
        <v>133</v>
      </c>
      <c r="AU117" s="214" t="s">
        <v>79</v>
      </c>
      <c r="AY117" s="16" t="s">
        <v>120</v>
      </c>
      <c r="BE117" s="215">
        <f>IF(N117="základní",J117,0)</f>
        <v>0</v>
      </c>
      <c r="BF117" s="215">
        <f>IF(N117="snížená",J117,0)</f>
        <v>0</v>
      </c>
      <c r="BG117" s="215">
        <f>IF(N117="zákl. přenesená",J117,0)</f>
        <v>0</v>
      </c>
      <c r="BH117" s="215">
        <f>IF(N117="sníž. přenesená",J117,0)</f>
        <v>0</v>
      </c>
      <c r="BI117" s="215">
        <f>IF(N117="nulová",J117,0)</f>
        <v>0</v>
      </c>
      <c r="BJ117" s="16" t="s">
        <v>77</v>
      </c>
      <c r="BK117" s="215">
        <f>ROUND(I117*H117,2)</f>
        <v>0</v>
      </c>
      <c r="BL117" s="16" t="s">
        <v>141</v>
      </c>
      <c r="BM117" s="214" t="s">
        <v>230</v>
      </c>
    </row>
    <row r="118" s="2" customFormat="1" ht="16.5" customHeight="1">
      <c r="A118" s="37"/>
      <c r="B118" s="38"/>
      <c r="C118" s="221" t="s">
        <v>231</v>
      </c>
      <c r="D118" s="221" t="s">
        <v>133</v>
      </c>
      <c r="E118" s="222" t="s">
        <v>232</v>
      </c>
      <c r="F118" s="223" t="s">
        <v>233</v>
      </c>
      <c r="G118" s="224" t="s">
        <v>174</v>
      </c>
      <c r="H118" s="225">
        <v>100</v>
      </c>
      <c r="I118" s="226"/>
      <c r="J118" s="227">
        <f>ROUND(I118*H118,2)</f>
        <v>0</v>
      </c>
      <c r="K118" s="223" t="s">
        <v>19</v>
      </c>
      <c r="L118" s="228"/>
      <c r="M118" s="229" t="s">
        <v>19</v>
      </c>
      <c r="N118" s="230" t="s">
        <v>40</v>
      </c>
      <c r="O118" s="83"/>
      <c r="P118" s="212">
        <f>O118*H118</f>
        <v>0</v>
      </c>
      <c r="Q118" s="212">
        <v>0</v>
      </c>
      <c r="R118" s="212">
        <f>Q118*H118</f>
        <v>0</v>
      </c>
      <c r="S118" s="212">
        <v>0</v>
      </c>
      <c r="T118" s="213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214" t="s">
        <v>146</v>
      </c>
      <c r="AT118" s="214" t="s">
        <v>133</v>
      </c>
      <c r="AU118" s="214" t="s">
        <v>79</v>
      </c>
      <c r="AY118" s="16" t="s">
        <v>120</v>
      </c>
      <c r="BE118" s="215">
        <f>IF(N118="základní",J118,0)</f>
        <v>0</v>
      </c>
      <c r="BF118" s="215">
        <f>IF(N118="snížená",J118,0)</f>
        <v>0</v>
      </c>
      <c r="BG118" s="215">
        <f>IF(N118="zákl. přenesená",J118,0)</f>
        <v>0</v>
      </c>
      <c r="BH118" s="215">
        <f>IF(N118="sníž. přenesená",J118,0)</f>
        <v>0</v>
      </c>
      <c r="BI118" s="215">
        <f>IF(N118="nulová",J118,0)</f>
        <v>0</v>
      </c>
      <c r="BJ118" s="16" t="s">
        <v>77</v>
      </c>
      <c r="BK118" s="215">
        <f>ROUND(I118*H118,2)</f>
        <v>0</v>
      </c>
      <c r="BL118" s="16" t="s">
        <v>141</v>
      </c>
      <c r="BM118" s="214" t="s">
        <v>234</v>
      </c>
    </row>
    <row r="119" s="2" customFormat="1" ht="16.5" customHeight="1">
      <c r="A119" s="37"/>
      <c r="B119" s="38"/>
      <c r="C119" s="203" t="s">
        <v>235</v>
      </c>
      <c r="D119" s="203" t="s">
        <v>123</v>
      </c>
      <c r="E119" s="204" t="s">
        <v>236</v>
      </c>
      <c r="F119" s="205" t="s">
        <v>237</v>
      </c>
      <c r="G119" s="206" t="s">
        <v>238</v>
      </c>
      <c r="H119" s="207">
        <v>100</v>
      </c>
      <c r="I119" s="208"/>
      <c r="J119" s="209">
        <f>ROUND(I119*H119,2)</f>
        <v>0</v>
      </c>
      <c r="K119" s="205" t="s">
        <v>19</v>
      </c>
      <c r="L119" s="43"/>
      <c r="M119" s="210" t="s">
        <v>19</v>
      </c>
      <c r="N119" s="211" t="s">
        <v>40</v>
      </c>
      <c r="O119" s="83"/>
      <c r="P119" s="212">
        <f>O119*H119</f>
        <v>0</v>
      </c>
      <c r="Q119" s="212">
        <v>0</v>
      </c>
      <c r="R119" s="212">
        <f>Q119*H119</f>
        <v>0</v>
      </c>
      <c r="S119" s="212">
        <v>0</v>
      </c>
      <c r="T119" s="213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214" t="s">
        <v>141</v>
      </c>
      <c r="AT119" s="214" t="s">
        <v>123</v>
      </c>
      <c r="AU119" s="214" t="s">
        <v>79</v>
      </c>
      <c r="AY119" s="16" t="s">
        <v>120</v>
      </c>
      <c r="BE119" s="215">
        <f>IF(N119="základní",J119,0)</f>
        <v>0</v>
      </c>
      <c r="BF119" s="215">
        <f>IF(N119="snížená",J119,0)</f>
        <v>0</v>
      </c>
      <c r="BG119" s="215">
        <f>IF(N119="zákl. přenesená",J119,0)</f>
        <v>0</v>
      </c>
      <c r="BH119" s="215">
        <f>IF(N119="sníž. přenesená",J119,0)</f>
        <v>0</v>
      </c>
      <c r="BI119" s="215">
        <f>IF(N119="nulová",J119,0)</f>
        <v>0</v>
      </c>
      <c r="BJ119" s="16" t="s">
        <v>77</v>
      </c>
      <c r="BK119" s="215">
        <f>ROUND(I119*H119,2)</f>
        <v>0</v>
      </c>
      <c r="BL119" s="16" t="s">
        <v>141</v>
      </c>
      <c r="BM119" s="214" t="s">
        <v>239</v>
      </c>
    </row>
    <row r="120" s="2" customFormat="1" ht="21.75" customHeight="1">
      <c r="A120" s="37"/>
      <c r="B120" s="38"/>
      <c r="C120" s="221" t="s">
        <v>240</v>
      </c>
      <c r="D120" s="221" t="s">
        <v>133</v>
      </c>
      <c r="E120" s="222" t="s">
        <v>241</v>
      </c>
      <c r="F120" s="223" t="s">
        <v>242</v>
      </c>
      <c r="G120" s="224" t="s">
        <v>238</v>
      </c>
      <c r="H120" s="225">
        <v>100</v>
      </c>
      <c r="I120" s="226"/>
      <c r="J120" s="227">
        <f>ROUND(I120*H120,2)</f>
        <v>0</v>
      </c>
      <c r="K120" s="223" t="s">
        <v>19</v>
      </c>
      <c r="L120" s="228"/>
      <c r="M120" s="229" t="s">
        <v>19</v>
      </c>
      <c r="N120" s="230" t="s">
        <v>40</v>
      </c>
      <c r="O120" s="83"/>
      <c r="P120" s="212">
        <f>O120*H120</f>
        <v>0</v>
      </c>
      <c r="Q120" s="212">
        <v>0</v>
      </c>
      <c r="R120" s="212">
        <f>Q120*H120</f>
        <v>0</v>
      </c>
      <c r="S120" s="212">
        <v>0</v>
      </c>
      <c r="T120" s="213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214" t="s">
        <v>146</v>
      </c>
      <c r="AT120" s="214" t="s">
        <v>133</v>
      </c>
      <c r="AU120" s="214" t="s">
        <v>79</v>
      </c>
      <c r="AY120" s="16" t="s">
        <v>120</v>
      </c>
      <c r="BE120" s="215">
        <f>IF(N120="základní",J120,0)</f>
        <v>0</v>
      </c>
      <c r="BF120" s="215">
        <f>IF(N120="snížená",J120,0)</f>
        <v>0</v>
      </c>
      <c r="BG120" s="215">
        <f>IF(N120="zákl. přenesená",J120,0)</f>
        <v>0</v>
      </c>
      <c r="BH120" s="215">
        <f>IF(N120="sníž. přenesená",J120,0)</f>
        <v>0</v>
      </c>
      <c r="BI120" s="215">
        <f>IF(N120="nulová",J120,0)</f>
        <v>0</v>
      </c>
      <c r="BJ120" s="16" t="s">
        <v>77</v>
      </c>
      <c r="BK120" s="215">
        <f>ROUND(I120*H120,2)</f>
        <v>0</v>
      </c>
      <c r="BL120" s="16" t="s">
        <v>141</v>
      </c>
      <c r="BM120" s="214" t="s">
        <v>243</v>
      </c>
    </row>
    <row r="121" s="2" customFormat="1" ht="16.5" customHeight="1">
      <c r="A121" s="37"/>
      <c r="B121" s="38"/>
      <c r="C121" s="221" t="s">
        <v>244</v>
      </c>
      <c r="D121" s="221" t="s">
        <v>133</v>
      </c>
      <c r="E121" s="222" t="s">
        <v>245</v>
      </c>
      <c r="F121" s="223" t="s">
        <v>246</v>
      </c>
      <c r="G121" s="224" t="s">
        <v>174</v>
      </c>
      <c r="H121" s="225">
        <v>3</v>
      </c>
      <c r="I121" s="226"/>
      <c r="J121" s="227">
        <f>ROUND(I121*H121,2)</f>
        <v>0</v>
      </c>
      <c r="K121" s="223" t="s">
        <v>19</v>
      </c>
      <c r="L121" s="228"/>
      <c r="M121" s="229" t="s">
        <v>19</v>
      </c>
      <c r="N121" s="230" t="s">
        <v>40</v>
      </c>
      <c r="O121" s="83"/>
      <c r="P121" s="212">
        <f>O121*H121</f>
        <v>0</v>
      </c>
      <c r="Q121" s="212">
        <v>0</v>
      </c>
      <c r="R121" s="212">
        <f>Q121*H121</f>
        <v>0</v>
      </c>
      <c r="S121" s="212">
        <v>0</v>
      </c>
      <c r="T121" s="213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14" t="s">
        <v>146</v>
      </c>
      <c r="AT121" s="214" t="s">
        <v>133</v>
      </c>
      <c r="AU121" s="214" t="s">
        <v>79</v>
      </c>
      <c r="AY121" s="16" t="s">
        <v>120</v>
      </c>
      <c r="BE121" s="215">
        <f>IF(N121="základní",J121,0)</f>
        <v>0</v>
      </c>
      <c r="BF121" s="215">
        <f>IF(N121="snížená",J121,0)</f>
        <v>0</v>
      </c>
      <c r="BG121" s="215">
        <f>IF(N121="zákl. přenesená",J121,0)</f>
        <v>0</v>
      </c>
      <c r="BH121" s="215">
        <f>IF(N121="sníž. přenesená",J121,0)</f>
        <v>0</v>
      </c>
      <c r="BI121" s="215">
        <f>IF(N121="nulová",J121,0)</f>
        <v>0</v>
      </c>
      <c r="BJ121" s="16" t="s">
        <v>77</v>
      </c>
      <c r="BK121" s="215">
        <f>ROUND(I121*H121,2)</f>
        <v>0</v>
      </c>
      <c r="BL121" s="16" t="s">
        <v>141</v>
      </c>
      <c r="BM121" s="214" t="s">
        <v>247</v>
      </c>
    </row>
    <row r="122" s="12" customFormat="1" ht="22.8" customHeight="1">
      <c r="A122" s="12"/>
      <c r="B122" s="187"/>
      <c r="C122" s="188"/>
      <c r="D122" s="189" t="s">
        <v>68</v>
      </c>
      <c r="E122" s="201" t="s">
        <v>248</v>
      </c>
      <c r="F122" s="201" t="s">
        <v>249</v>
      </c>
      <c r="G122" s="188"/>
      <c r="H122" s="188"/>
      <c r="I122" s="191"/>
      <c r="J122" s="202">
        <f>BK122</f>
        <v>0</v>
      </c>
      <c r="K122" s="188"/>
      <c r="L122" s="193"/>
      <c r="M122" s="194"/>
      <c r="N122" s="195"/>
      <c r="O122" s="195"/>
      <c r="P122" s="196">
        <f>SUM(P123:P126)</f>
        <v>0</v>
      </c>
      <c r="Q122" s="195"/>
      <c r="R122" s="196">
        <f>SUM(R123:R126)</f>
        <v>0.020999999999999998</v>
      </c>
      <c r="S122" s="195"/>
      <c r="T122" s="197">
        <f>SUM(T123:T126)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98" t="s">
        <v>79</v>
      </c>
      <c r="AT122" s="199" t="s">
        <v>68</v>
      </c>
      <c r="AU122" s="199" t="s">
        <v>77</v>
      </c>
      <c r="AY122" s="198" t="s">
        <v>120</v>
      </c>
      <c r="BK122" s="200">
        <f>SUM(BK123:BK126)</f>
        <v>0</v>
      </c>
    </row>
    <row r="123" s="2" customFormat="1" ht="16.5" customHeight="1">
      <c r="A123" s="37"/>
      <c r="B123" s="38"/>
      <c r="C123" s="203" t="s">
        <v>250</v>
      </c>
      <c r="D123" s="203" t="s">
        <v>123</v>
      </c>
      <c r="E123" s="204" t="s">
        <v>251</v>
      </c>
      <c r="F123" s="205" t="s">
        <v>252</v>
      </c>
      <c r="G123" s="206" t="s">
        <v>126</v>
      </c>
      <c r="H123" s="207">
        <v>100</v>
      </c>
      <c r="I123" s="208"/>
      <c r="J123" s="209">
        <f>ROUND(I123*H123,2)</f>
        <v>0</v>
      </c>
      <c r="K123" s="205" t="s">
        <v>19</v>
      </c>
      <c r="L123" s="43"/>
      <c r="M123" s="210" t="s">
        <v>19</v>
      </c>
      <c r="N123" s="211" t="s">
        <v>40</v>
      </c>
      <c r="O123" s="83"/>
      <c r="P123" s="212">
        <f>O123*H123</f>
        <v>0</v>
      </c>
      <c r="Q123" s="212">
        <v>0</v>
      </c>
      <c r="R123" s="212">
        <f>Q123*H123</f>
        <v>0</v>
      </c>
      <c r="S123" s="212">
        <v>0</v>
      </c>
      <c r="T123" s="213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14" t="s">
        <v>141</v>
      </c>
      <c r="AT123" s="214" t="s">
        <v>123</v>
      </c>
      <c r="AU123" s="214" t="s">
        <v>79</v>
      </c>
      <c r="AY123" s="16" t="s">
        <v>120</v>
      </c>
      <c r="BE123" s="215">
        <f>IF(N123="základní",J123,0)</f>
        <v>0</v>
      </c>
      <c r="BF123" s="215">
        <f>IF(N123="snížená",J123,0)</f>
        <v>0</v>
      </c>
      <c r="BG123" s="215">
        <f>IF(N123="zákl. přenesená",J123,0)</f>
        <v>0</v>
      </c>
      <c r="BH123" s="215">
        <f>IF(N123="sníž. přenesená",J123,0)</f>
        <v>0</v>
      </c>
      <c r="BI123" s="215">
        <f>IF(N123="nulová",J123,0)</f>
        <v>0</v>
      </c>
      <c r="BJ123" s="16" t="s">
        <v>77</v>
      </c>
      <c r="BK123" s="215">
        <f>ROUND(I123*H123,2)</f>
        <v>0</v>
      </c>
      <c r="BL123" s="16" t="s">
        <v>141</v>
      </c>
      <c r="BM123" s="214" t="s">
        <v>253</v>
      </c>
    </row>
    <row r="124" s="2" customFormat="1" ht="21.75" customHeight="1">
      <c r="A124" s="37"/>
      <c r="B124" s="38"/>
      <c r="C124" s="221" t="s">
        <v>254</v>
      </c>
      <c r="D124" s="221" t="s">
        <v>133</v>
      </c>
      <c r="E124" s="222" t="s">
        <v>255</v>
      </c>
      <c r="F124" s="223" t="s">
        <v>256</v>
      </c>
      <c r="G124" s="224" t="s">
        <v>126</v>
      </c>
      <c r="H124" s="225">
        <v>100</v>
      </c>
      <c r="I124" s="226"/>
      <c r="J124" s="227">
        <f>ROUND(I124*H124,2)</f>
        <v>0</v>
      </c>
      <c r="K124" s="223" t="s">
        <v>175</v>
      </c>
      <c r="L124" s="228"/>
      <c r="M124" s="229" t="s">
        <v>19</v>
      </c>
      <c r="N124" s="230" t="s">
        <v>40</v>
      </c>
      <c r="O124" s="83"/>
      <c r="P124" s="212">
        <f>O124*H124</f>
        <v>0</v>
      </c>
      <c r="Q124" s="212">
        <v>6.0000000000000002E-05</v>
      </c>
      <c r="R124" s="212">
        <f>Q124*H124</f>
        <v>0.0060000000000000001</v>
      </c>
      <c r="S124" s="212">
        <v>0</v>
      </c>
      <c r="T124" s="213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14" t="s">
        <v>146</v>
      </c>
      <c r="AT124" s="214" t="s">
        <v>133</v>
      </c>
      <c r="AU124" s="214" t="s">
        <v>79</v>
      </c>
      <c r="AY124" s="16" t="s">
        <v>120</v>
      </c>
      <c r="BE124" s="215">
        <f>IF(N124="základní",J124,0)</f>
        <v>0</v>
      </c>
      <c r="BF124" s="215">
        <f>IF(N124="snížená",J124,0)</f>
        <v>0</v>
      </c>
      <c r="BG124" s="215">
        <f>IF(N124="zákl. přenesená",J124,0)</f>
        <v>0</v>
      </c>
      <c r="BH124" s="215">
        <f>IF(N124="sníž. přenesená",J124,0)</f>
        <v>0</v>
      </c>
      <c r="BI124" s="215">
        <f>IF(N124="nulová",J124,0)</f>
        <v>0</v>
      </c>
      <c r="BJ124" s="16" t="s">
        <v>77</v>
      </c>
      <c r="BK124" s="215">
        <f>ROUND(I124*H124,2)</f>
        <v>0</v>
      </c>
      <c r="BL124" s="16" t="s">
        <v>141</v>
      </c>
      <c r="BM124" s="214" t="s">
        <v>257</v>
      </c>
    </row>
    <row r="125" s="2" customFormat="1" ht="24.15" customHeight="1">
      <c r="A125" s="37"/>
      <c r="B125" s="38"/>
      <c r="C125" s="221" t="s">
        <v>258</v>
      </c>
      <c r="D125" s="221" t="s">
        <v>133</v>
      </c>
      <c r="E125" s="222" t="s">
        <v>259</v>
      </c>
      <c r="F125" s="223" t="s">
        <v>260</v>
      </c>
      <c r="G125" s="224" t="s">
        <v>261</v>
      </c>
      <c r="H125" s="225">
        <v>1</v>
      </c>
      <c r="I125" s="226"/>
      <c r="J125" s="227">
        <f>ROUND(I125*H125,2)</f>
        <v>0</v>
      </c>
      <c r="K125" s="223" t="s">
        <v>19</v>
      </c>
      <c r="L125" s="228"/>
      <c r="M125" s="229" t="s">
        <v>19</v>
      </c>
      <c r="N125" s="230" t="s">
        <v>40</v>
      </c>
      <c r="O125" s="83"/>
      <c r="P125" s="212">
        <f>O125*H125</f>
        <v>0</v>
      </c>
      <c r="Q125" s="212">
        <v>0.014999999999999999</v>
      </c>
      <c r="R125" s="212">
        <f>Q125*H125</f>
        <v>0.014999999999999999</v>
      </c>
      <c r="S125" s="212">
        <v>0</v>
      </c>
      <c r="T125" s="213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14" t="s">
        <v>146</v>
      </c>
      <c r="AT125" s="214" t="s">
        <v>133</v>
      </c>
      <c r="AU125" s="214" t="s">
        <v>79</v>
      </c>
      <c r="AY125" s="16" t="s">
        <v>120</v>
      </c>
      <c r="BE125" s="215">
        <f>IF(N125="základní",J125,0)</f>
        <v>0</v>
      </c>
      <c r="BF125" s="215">
        <f>IF(N125="snížená",J125,0)</f>
        <v>0</v>
      </c>
      <c r="BG125" s="215">
        <f>IF(N125="zákl. přenesená",J125,0)</f>
        <v>0</v>
      </c>
      <c r="BH125" s="215">
        <f>IF(N125="sníž. přenesená",J125,0)</f>
        <v>0</v>
      </c>
      <c r="BI125" s="215">
        <f>IF(N125="nulová",J125,0)</f>
        <v>0</v>
      </c>
      <c r="BJ125" s="16" t="s">
        <v>77</v>
      </c>
      <c r="BK125" s="215">
        <f>ROUND(I125*H125,2)</f>
        <v>0</v>
      </c>
      <c r="BL125" s="16" t="s">
        <v>141</v>
      </c>
      <c r="BM125" s="214" t="s">
        <v>262</v>
      </c>
    </row>
    <row r="126" s="2" customFormat="1">
      <c r="A126" s="37"/>
      <c r="B126" s="38"/>
      <c r="C126" s="39"/>
      <c r="D126" s="231" t="s">
        <v>263</v>
      </c>
      <c r="E126" s="39"/>
      <c r="F126" s="232" t="s">
        <v>264</v>
      </c>
      <c r="G126" s="39"/>
      <c r="H126" s="39"/>
      <c r="I126" s="218"/>
      <c r="J126" s="39"/>
      <c r="K126" s="39"/>
      <c r="L126" s="43"/>
      <c r="M126" s="219"/>
      <c r="N126" s="220"/>
      <c r="O126" s="83"/>
      <c r="P126" s="83"/>
      <c r="Q126" s="83"/>
      <c r="R126" s="83"/>
      <c r="S126" s="83"/>
      <c r="T126" s="84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263</v>
      </c>
      <c r="AU126" s="16" t="s">
        <v>79</v>
      </c>
    </row>
    <row r="127" s="12" customFormat="1" ht="22.8" customHeight="1">
      <c r="A127" s="12"/>
      <c r="B127" s="187"/>
      <c r="C127" s="188"/>
      <c r="D127" s="189" t="s">
        <v>68</v>
      </c>
      <c r="E127" s="201" t="s">
        <v>265</v>
      </c>
      <c r="F127" s="201" t="s">
        <v>265</v>
      </c>
      <c r="G127" s="188"/>
      <c r="H127" s="188"/>
      <c r="I127" s="191"/>
      <c r="J127" s="202">
        <f>BK127</f>
        <v>0</v>
      </c>
      <c r="K127" s="188"/>
      <c r="L127" s="193"/>
      <c r="M127" s="194"/>
      <c r="N127" s="195"/>
      <c r="O127" s="195"/>
      <c r="P127" s="196">
        <f>SUM(P128:P135)</f>
        <v>0</v>
      </c>
      <c r="Q127" s="195"/>
      <c r="R127" s="196">
        <f>SUM(R128:R135)</f>
        <v>0.0138</v>
      </c>
      <c r="S127" s="195"/>
      <c r="T127" s="197">
        <f>SUM(T128:T135)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98" t="s">
        <v>79</v>
      </c>
      <c r="AT127" s="199" t="s">
        <v>68</v>
      </c>
      <c r="AU127" s="199" t="s">
        <v>77</v>
      </c>
      <c r="AY127" s="198" t="s">
        <v>120</v>
      </c>
      <c r="BK127" s="200">
        <f>SUM(BK128:BK135)</f>
        <v>0</v>
      </c>
    </row>
    <row r="128" s="2" customFormat="1" ht="24.15" customHeight="1">
      <c r="A128" s="37"/>
      <c r="B128" s="38"/>
      <c r="C128" s="203" t="s">
        <v>266</v>
      </c>
      <c r="D128" s="203" t="s">
        <v>123</v>
      </c>
      <c r="E128" s="204" t="s">
        <v>267</v>
      </c>
      <c r="F128" s="205" t="s">
        <v>268</v>
      </c>
      <c r="G128" s="206" t="s">
        <v>126</v>
      </c>
      <c r="H128" s="207">
        <v>40</v>
      </c>
      <c r="I128" s="208"/>
      <c r="J128" s="209">
        <f>ROUND(I128*H128,2)</f>
        <v>0</v>
      </c>
      <c r="K128" s="205" t="s">
        <v>127</v>
      </c>
      <c r="L128" s="43"/>
      <c r="M128" s="210" t="s">
        <v>19</v>
      </c>
      <c r="N128" s="211" t="s">
        <v>40</v>
      </c>
      <c r="O128" s="83"/>
      <c r="P128" s="212">
        <f>O128*H128</f>
        <v>0</v>
      </c>
      <c r="Q128" s="212">
        <v>0</v>
      </c>
      <c r="R128" s="212">
        <f>Q128*H128</f>
        <v>0</v>
      </c>
      <c r="S128" s="212">
        <v>0</v>
      </c>
      <c r="T128" s="213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14" t="s">
        <v>141</v>
      </c>
      <c r="AT128" s="214" t="s">
        <v>123</v>
      </c>
      <c r="AU128" s="214" t="s">
        <v>79</v>
      </c>
      <c r="AY128" s="16" t="s">
        <v>120</v>
      </c>
      <c r="BE128" s="215">
        <f>IF(N128="základní",J128,0)</f>
        <v>0</v>
      </c>
      <c r="BF128" s="215">
        <f>IF(N128="snížená",J128,0)</f>
        <v>0</v>
      </c>
      <c r="BG128" s="215">
        <f>IF(N128="zákl. přenesená",J128,0)</f>
        <v>0</v>
      </c>
      <c r="BH128" s="215">
        <f>IF(N128="sníž. přenesená",J128,0)</f>
        <v>0</v>
      </c>
      <c r="BI128" s="215">
        <f>IF(N128="nulová",J128,0)</f>
        <v>0</v>
      </c>
      <c r="BJ128" s="16" t="s">
        <v>77</v>
      </c>
      <c r="BK128" s="215">
        <f>ROUND(I128*H128,2)</f>
        <v>0</v>
      </c>
      <c r="BL128" s="16" t="s">
        <v>141</v>
      </c>
      <c r="BM128" s="214" t="s">
        <v>269</v>
      </c>
    </row>
    <row r="129" s="2" customFormat="1">
      <c r="A129" s="37"/>
      <c r="B129" s="38"/>
      <c r="C129" s="39"/>
      <c r="D129" s="216" t="s">
        <v>130</v>
      </c>
      <c r="E129" s="39"/>
      <c r="F129" s="217" t="s">
        <v>270</v>
      </c>
      <c r="G129" s="39"/>
      <c r="H129" s="39"/>
      <c r="I129" s="218"/>
      <c r="J129" s="39"/>
      <c r="K129" s="39"/>
      <c r="L129" s="43"/>
      <c r="M129" s="219"/>
      <c r="N129" s="220"/>
      <c r="O129" s="83"/>
      <c r="P129" s="83"/>
      <c r="Q129" s="83"/>
      <c r="R129" s="83"/>
      <c r="S129" s="83"/>
      <c r="T129" s="84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130</v>
      </c>
      <c r="AU129" s="16" t="s">
        <v>79</v>
      </c>
    </row>
    <row r="130" s="2" customFormat="1" ht="16.5" customHeight="1">
      <c r="A130" s="37"/>
      <c r="B130" s="38"/>
      <c r="C130" s="221" t="s">
        <v>271</v>
      </c>
      <c r="D130" s="221" t="s">
        <v>133</v>
      </c>
      <c r="E130" s="222" t="s">
        <v>272</v>
      </c>
      <c r="F130" s="223" t="s">
        <v>273</v>
      </c>
      <c r="G130" s="224" t="s">
        <v>126</v>
      </c>
      <c r="H130" s="225">
        <v>40</v>
      </c>
      <c r="I130" s="226"/>
      <c r="J130" s="227">
        <f>ROUND(I130*H130,2)</f>
        <v>0</v>
      </c>
      <c r="K130" s="223" t="s">
        <v>127</v>
      </c>
      <c r="L130" s="228"/>
      <c r="M130" s="229" t="s">
        <v>19</v>
      </c>
      <c r="N130" s="230" t="s">
        <v>40</v>
      </c>
      <c r="O130" s="83"/>
      <c r="P130" s="212">
        <f>O130*H130</f>
        <v>0</v>
      </c>
      <c r="Q130" s="212">
        <v>0.00019000000000000001</v>
      </c>
      <c r="R130" s="212">
        <f>Q130*H130</f>
        <v>0.0076000000000000009</v>
      </c>
      <c r="S130" s="212">
        <v>0</v>
      </c>
      <c r="T130" s="213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14" t="s">
        <v>146</v>
      </c>
      <c r="AT130" s="214" t="s">
        <v>133</v>
      </c>
      <c r="AU130" s="214" t="s">
        <v>79</v>
      </c>
      <c r="AY130" s="16" t="s">
        <v>120</v>
      </c>
      <c r="BE130" s="215">
        <f>IF(N130="základní",J130,0)</f>
        <v>0</v>
      </c>
      <c r="BF130" s="215">
        <f>IF(N130="snížená",J130,0)</f>
        <v>0</v>
      </c>
      <c r="BG130" s="215">
        <f>IF(N130="zákl. přenesená",J130,0)</f>
        <v>0</v>
      </c>
      <c r="BH130" s="215">
        <f>IF(N130="sníž. přenesená",J130,0)</f>
        <v>0</v>
      </c>
      <c r="BI130" s="215">
        <f>IF(N130="nulová",J130,0)</f>
        <v>0</v>
      </c>
      <c r="BJ130" s="16" t="s">
        <v>77</v>
      </c>
      <c r="BK130" s="215">
        <f>ROUND(I130*H130,2)</f>
        <v>0</v>
      </c>
      <c r="BL130" s="16" t="s">
        <v>141</v>
      </c>
      <c r="BM130" s="214" t="s">
        <v>274</v>
      </c>
    </row>
    <row r="131" s="2" customFormat="1" ht="24.15" customHeight="1">
      <c r="A131" s="37"/>
      <c r="B131" s="38"/>
      <c r="C131" s="203" t="s">
        <v>275</v>
      </c>
      <c r="D131" s="203" t="s">
        <v>123</v>
      </c>
      <c r="E131" s="204" t="s">
        <v>276</v>
      </c>
      <c r="F131" s="205" t="s">
        <v>277</v>
      </c>
      <c r="G131" s="206" t="s">
        <v>126</v>
      </c>
      <c r="H131" s="207">
        <v>20</v>
      </c>
      <c r="I131" s="208"/>
      <c r="J131" s="209">
        <f>ROUND(I131*H131,2)</f>
        <v>0</v>
      </c>
      <c r="K131" s="205" t="s">
        <v>127</v>
      </c>
      <c r="L131" s="43"/>
      <c r="M131" s="210" t="s">
        <v>19</v>
      </c>
      <c r="N131" s="211" t="s">
        <v>40</v>
      </c>
      <c r="O131" s="83"/>
      <c r="P131" s="212">
        <f>O131*H131</f>
        <v>0</v>
      </c>
      <c r="Q131" s="212">
        <v>0</v>
      </c>
      <c r="R131" s="212">
        <f>Q131*H131</f>
        <v>0</v>
      </c>
      <c r="S131" s="212">
        <v>0</v>
      </c>
      <c r="T131" s="213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14" t="s">
        <v>141</v>
      </c>
      <c r="AT131" s="214" t="s">
        <v>123</v>
      </c>
      <c r="AU131" s="214" t="s">
        <v>79</v>
      </c>
      <c r="AY131" s="16" t="s">
        <v>120</v>
      </c>
      <c r="BE131" s="215">
        <f>IF(N131="základní",J131,0)</f>
        <v>0</v>
      </c>
      <c r="BF131" s="215">
        <f>IF(N131="snížená",J131,0)</f>
        <v>0</v>
      </c>
      <c r="BG131" s="215">
        <f>IF(N131="zákl. přenesená",J131,0)</f>
        <v>0</v>
      </c>
      <c r="BH131" s="215">
        <f>IF(N131="sníž. přenesená",J131,0)</f>
        <v>0</v>
      </c>
      <c r="BI131" s="215">
        <f>IF(N131="nulová",J131,0)</f>
        <v>0</v>
      </c>
      <c r="BJ131" s="16" t="s">
        <v>77</v>
      </c>
      <c r="BK131" s="215">
        <f>ROUND(I131*H131,2)</f>
        <v>0</v>
      </c>
      <c r="BL131" s="16" t="s">
        <v>141</v>
      </c>
      <c r="BM131" s="214" t="s">
        <v>278</v>
      </c>
    </row>
    <row r="132" s="2" customFormat="1">
      <c r="A132" s="37"/>
      <c r="B132" s="38"/>
      <c r="C132" s="39"/>
      <c r="D132" s="216" t="s">
        <v>130</v>
      </c>
      <c r="E132" s="39"/>
      <c r="F132" s="217" t="s">
        <v>279</v>
      </c>
      <c r="G132" s="39"/>
      <c r="H132" s="39"/>
      <c r="I132" s="218"/>
      <c r="J132" s="39"/>
      <c r="K132" s="39"/>
      <c r="L132" s="43"/>
      <c r="M132" s="219"/>
      <c r="N132" s="220"/>
      <c r="O132" s="83"/>
      <c r="P132" s="83"/>
      <c r="Q132" s="83"/>
      <c r="R132" s="83"/>
      <c r="S132" s="83"/>
      <c r="T132" s="84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130</v>
      </c>
      <c r="AU132" s="16" t="s">
        <v>79</v>
      </c>
    </row>
    <row r="133" s="2" customFormat="1" ht="16.5" customHeight="1">
      <c r="A133" s="37"/>
      <c r="B133" s="38"/>
      <c r="C133" s="221" t="s">
        <v>280</v>
      </c>
      <c r="D133" s="221" t="s">
        <v>133</v>
      </c>
      <c r="E133" s="222" t="s">
        <v>281</v>
      </c>
      <c r="F133" s="223" t="s">
        <v>282</v>
      </c>
      <c r="G133" s="224" t="s">
        <v>126</v>
      </c>
      <c r="H133" s="225">
        <v>20</v>
      </c>
      <c r="I133" s="226"/>
      <c r="J133" s="227">
        <f>ROUND(I133*H133,2)</f>
        <v>0</v>
      </c>
      <c r="K133" s="223" t="s">
        <v>127</v>
      </c>
      <c r="L133" s="228"/>
      <c r="M133" s="229" t="s">
        <v>19</v>
      </c>
      <c r="N133" s="230" t="s">
        <v>40</v>
      </c>
      <c r="O133" s="83"/>
      <c r="P133" s="212">
        <f>O133*H133</f>
        <v>0</v>
      </c>
      <c r="Q133" s="212">
        <v>0.00031</v>
      </c>
      <c r="R133" s="212">
        <f>Q133*H133</f>
        <v>0.0061999999999999998</v>
      </c>
      <c r="S133" s="212">
        <v>0</v>
      </c>
      <c r="T133" s="213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14" t="s">
        <v>146</v>
      </c>
      <c r="AT133" s="214" t="s">
        <v>133</v>
      </c>
      <c r="AU133" s="214" t="s">
        <v>79</v>
      </c>
      <c r="AY133" s="16" t="s">
        <v>120</v>
      </c>
      <c r="BE133" s="215">
        <f>IF(N133="základní",J133,0)</f>
        <v>0</v>
      </c>
      <c r="BF133" s="215">
        <f>IF(N133="snížená",J133,0)</f>
        <v>0</v>
      </c>
      <c r="BG133" s="215">
        <f>IF(N133="zákl. přenesená",J133,0)</f>
        <v>0</v>
      </c>
      <c r="BH133" s="215">
        <f>IF(N133="sníž. přenesená",J133,0)</f>
        <v>0</v>
      </c>
      <c r="BI133" s="215">
        <f>IF(N133="nulová",J133,0)</f>
        <v>0</v>
      </c>
      <c r="BJ133" s="16" t="s">
        <v>77</v>
      </c>
      <c r="BK133" s="215">
        <f>ROUND(I133*H133,2)</f>
        <v>0</v>
      </c>
      <c r="BL133" s="16" t="s">
        <v>141</v>
      </c>
      <c r="BM133" s="214" t="s">
        <v>283</v>
      </c>
    </row>
    <row r="134" s="2" customFormat="1" ht="16.5" customHeight="1">
      <c r="A134" s="37"/>
      <c r="B134" s="38"/>
      <c r="C134" s="221" t="s">
        <v>284</v>
      </c>
      <c r="D134" s="221" t="s">
        <v>133</v>
      </c>
      <c r="E134" s="222" t="s">
        <v>285</v>
      </c>
      <c r="F134" s="223" t="s">
        <v>286</v>
      </c>
      <c r="G134" s="224" t="s">
        <v>174</v>
      </c>
      <c r="H134" s="225">
        <v>1</v>
      </c>
      <c r="I134" s="226"/>
      <c r="J134" s="227">
        <f>ROUND(I134*H134,2)</f>
        <v>0</v>
      </c>
      <c r="K134" s="223" t="s">
        <v>19</v>
      </c>
      <c r="L134" s="228"/>
      <c r="M134" s="229" t="s">
        <v>19</v>
      </c>
      <c r="N134" s="230" t="s">
        <v>40</v>
      </c>
      <c r="O134" s="83"/>
      <c r="P134" s="212">
        <f>O134*H134</f>
        <v>0</v>
      </c>
      <c r="Q134" s="212">
        <v>0</v>
      </c>
      <c r="R134" s="212">
        <f>Q134*H134</f>
        <v>0</v>
      </c>
      <c r="S134" s="212">
        <v>0</v>
      </c>
      <c r="T134" s="213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14" t="s">
        <v>136</v>
      </c>
      <c r="AT134" s="214" t="s">
        <v>133</v>
      </c>
      <c r="AU134" s="214" t="s">
        <v>79</v>
      </c>
      <c r="AY134" s="16" t="s">
        <v>120</v>
      </c>
      <c r="BE134" s="215">
        <f>IF(N134="základní",J134,0)</f>
        <v>0</v>
      </c>
      <c r="BF134" s="215">
        <f>IF(N134="snížená",J134,0)</f>
        <v>0</v>
      </c>
      <c r="BG134" s="215">
        <f>IF(N134="zákl. přenesená",J134,0)</f>
        <v>0</v>
      </c>
      <c r="BH134" s="215">
        <f>IF(N134="sníž. přenesená",J134,0)</f>
        <v>0</v>
      </c>
      <c r="BI134" s="215">
        <f>IF(N134="nulová",J134,0)</f>
        <v>0</v>
      </c>
      <c r="BJ134" s="16" t="s">
        <v>77</v>
      </c>
      <c r="BK134" s="215">
        <f>ROUND(I134*H134,2)</f>
        <v>0</v>
      </c>
      <c r="BL134" s="16" t="s">
        <v>128</v>
      </c>
      <c r="BM134" s="214" t="s">
        <v>287</v>
      </c>
    </row>
    <row r="135" s="2" customFormat="1" ht="16.5" customHeight="1">
      <c r="A135" s="37"/>
      <c r="B135" s="38"/>
      <c r="C135" s="221" t="s">
        <v>288</v>
      </c>
      <c r="D135" s="221" t="s">
        <v>133</v>
      </c>
      <c r="E135" s="222" t="s">
        <v>289</v>
      </c>
      <c r="F135" s="223" t="s">
        <v>290</v>
      </c>
      <c r="G135" s="224" t="s">
        <v>174</v>
      </c>
      <c r="H135" s="225">
        <v>1</v>
      </c>
      <c r="I135" s="226"/>
      <c r="J135" s="227">
        <f>ROUND(I135*H135,2)</f>
        <v>0</v>
      </c>
      <c r="K135" s="223" t="s">
        <v>19</v>
      </c>
      <c r="L135" s="228"/>
      <c r="M135" s="229" t="s">
        <v>19</v>
      </c>
      <c r="N135" s="230" t="s">
        <v>40</v>
      </c>
      <c r="O135" s="83"/>
      <c r="P135" s="212">
        <f>O135*H135</f>
        <v>0</v>
      </c>
      <c r="Q135" s="212">
        <v>0</v>
      </c>
      <c r="R135" s="212">
        <f>Q135*H135</f>
        <v>0</v>
      </c>
      <c r="S135" s="212">
        <v>0</v>
      </c>
      <c r="T135" s="213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14" t="s">
        <v>136</v>
      </c>
      <c r="AT135" s="214" t="s">
        <v>133</v>
      </c>
      <c r="AU135" s="214" t="s">
        <v>79</v>
      </c>
      <c r="AY135" s="16" t="s">
        <v>120</v>
      </c>
      <c r="BE135" s="215">
        <f>IF(N135="základní",J135,0)</f>
        <v>0</v>
      </c>
      <c r="BF135" s="215">
        <f>IF(N135="snížená",J135,0)</f>
        <v>0</v>
      </c>
      <c r="BG135" s="215">
        <f>IF(N135="zákl. přenesená",J135,0)</f>
        <v>0</v>
      </c>
      <c r="BH135" s="215">
        <f>IF(N135="sníž. přenesená",J135,0)</f>
        <v>0</v>
      </c>
      <c r="BI135" s="215">
        <f>IF(N135="nulová",J135,0)</f>
        <v>0</v>
      </c>
      <c r="BJ135" s="16" t="s">
        <v>77</v>
      </c>
      <c r="BK135" s="215">
        <f>ROUND(I135*H135,2)</f>
        <v>0</v>
      </c>
      <c r="BL135" s="16" t="s">
        <v>128</v>
      </c>
      <c r="BM135" s="214" t="s">
        <v>291</v>
      </c>
    </row>
    <row r="136" s="12" customFormat="1" ht="25.92" customHeight="1">
      <c r="A136" s="12"/>
      <c r="B136" s="187"/>
      <c r="C136" s="188"/>
      <c r="D136" s="189" t="s">
        <v>68</v>
      </c>
      <c r="E136" s="190" t="s">
        <v>292</v>
      </c>
      <c r="F136" s="190" t="s">
        <v>293</v>
      </c>
      <c r="G136" s="188"/>
      <c r="H136" s="188"/>
      <c r="I136" s="191"/>
      <c r="J136" s="192">
        <f>BK136</f>
        <v>0</v>
      </c>
      <c r="K136" s="188"/>
      <c r="L136" s="193"/>
      <c r="M136" s="194"/>
      <c r="N136" s="195"/>
      <c r="O136" s="195"/>
      <c r="P136" s="196">
        <f>P137+P141+P143+P149</f>
        <v>0</v>
      </c>
      <c r="Q136" s="195"/>
      <c r="R136" s="196">
        <f>R137+R141+R143+R149</f>
        <v>0</v>
      </c>
      <c r="S136" s="195"/>
      <c r="T136" s="197">
        <f>T137+T141+T143+T149</f>
        <v>0.021999999999999999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98" t="s">
        <v>294</v>
      </c>
      <c r="AT136" s="199" t="s">
        <v>68</v>
      </c>
      <c r="AU136" s="199" t="s">
        <v>69</v>
      </c>
      <c r="AY136" s="198" t="s">
        <v>120</v>
      </c>
      <c r="BK136" s="200">
        <f>BK137+BK141+BK143+BK149</f>
        <v>0</v>
      </c>
    </row>
    <row r="137" s="12" customFormat="1" ht="22.8" customHeight="1">
      <c r="A137" s="12"/>
      <c r="B137" s="187"/>
      <c r="C137" s="188"/>
      <c r="D137" s="189" t="s">
        <v>68</v>
      </c>
      <c r="E137" s="201" t="s">
        <v>295</v>
      </c>
      <c r="F137" s="201" t="s">
        <v>296</v>
      </c>
      <c r="G137" s="188"/>
      <c r="H137" s="188"/>
      <c r="I137" s="191"/>
      <c r="J137" s="202">
        <f>BK137</f>
        <v>0</v>
      </c>
      <c r="K137" s="188"/>
      <c r="L137" s="193"/>
      <c r="M137" s="194"/>
      <c r="N137" s="195"/>
      <c r="O137" s="195"/>
      <c r="P137" s="196">
        <f>SUM(P138:P140)</f>
        <v>0</v>
      </c>
      <c r="Q137" s="195"/>
      <c r="R137" s="196">
        <f>SUM(R138:R140)</f>
        <v>0</v>
      </c>
      <c r="S137" s="195"/>
      <c r="T137" s="197">
        <f>SUM(T138:T140)</f>
        <v>0.021999999999999999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98" t="s">
        <v>294</v>
      </c>
      <c r="AT137" s="199" t="s">
        <v>68</v>
      </c>
      <c r="AU137" s="199" t="s">
        <v>77</v>
      </c>
      <c r="AY137" s="198" t="s">
        <v>120</v>
      </c>
      <c r="BK137" s="200">
        <f>SUM(BK138:BK140)</f>
        <v>0</v>
      </c>
    </row>
    <row r="138" s="2" customFormat="1" ht="16.5" customHeight="1">
      <c r="A138" s="37"/>
      <c r="B138" s="38"/>
      <c r="C138" s="203" t="s">
        <v>297</v>
      </c>
      <c r="D138" s="203" t="s">
        <v>123</v>
      </c>
      <c r="E138" s="204" t="s">
        <v>298</v>
      </c>
      <c r="F138" s="205" t="s">
        <v>299</v>
      </c>
      <c r="G138" s="206" t="s">
        <v>300</v>
      </c>
      <c r="H138" s="207">
        <v>1</v>
      </c>
      <c r="I138" s="208"/>
      <c r="J138" s="209">
        <f>ROUND(I138*H138,2)</f>
        <v>0</v>
      </c>
      <c r="K138" s="205" t="s">
        <v>19</v>
      </c>
      <c r="L138" s="43"/>
      <c r="M138" s="210" t="s">
        <v>19</v>
      </c>
      <c r="N138" s="211" t="s">
        <v>40</v>
      </c>
      <c r="O138" s="83"/>
      <c r="P138" s="212">
        <f>O138*H138</f>
        <v>0</v>
      </c>
      <c r="Q138" s="212">
        <v>0</v>
      </c>
      <c r="R138" s="212">
        <f>Q138*H138</f>
        <v>0</v>
      </c>
      <c r="S138" s="212">
        <v>0</v>
      </c>
      <c r="T138" s="213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14" t="s">
        <v>209</v>
      </c>
      <c r="AT138" s="214" t="s">
        <v>123</v>
      </c>
      <c r="AU138" s="214" t="s">
        <v>79</v>
      </c>
      <c r="AY138" s="16" t="s">
        <v>120</v>
      </c>
      <c r="BE138" s="215">
        <f>IF(N138="základní",J138,0)</f>
        <v>0</v>
      </c>
      <c r="BF138" s="215">
        <f>IF(N138="snížená",J138,0)</f>
        <v>0</v>
      </c>
      <c r="BG138" s="215">
        <f>IF(N138="zákl. přenesená",J138,0)</f>
        <v>0</v>
      </c>
      <c r="BH138" s="215">
        <f>IF(N138="sníž. přenesená",J138,0)</f>
        <v>0</v>
      </c>
      <c r="BI138" s="215">
        <f>IF(N138="nulová",J138,0)</f>
        <v>0</v>
      </c>
      <c r="BJ138" s="16" t="s">
        <v>77</v>
      </c>
      <c r="BK138" s="215">
        <f>ROUND(I138*H138,2)</f>
        <v>0</v>
      </c>
      <c r="BL138" s="16" t="s">
        <v>209</v>
      </c>
      <c r="BM138" s="214" t="s">
        <v>301</v>
      </c>
    </row>
    <row r="139" s="2" customFormat="1" ht="16.5" customHeight="1">
      <c r="A139" s="37"/>
      <c r="B139" s="38"/>
      <c r="C139" s="203" t="s">
        <v>302</v>
      </c>
      <c r="D139" s="203" t="s">
        <v>123</v>
      </c>
      <c r="E139" s="204" t="s">
        <v>303</v>
      </c>
      <c r="F139" s="205" t="s">
        <v>304</v>
      </c>
      <c r="G139" s="206" t="s">
        <v>300</v>
      </c>
      <c r="H139" s="207">
        <v>1</v>
      </c>
      <c r="I139" s="208"/>
      <c r="J139" s="209">
        <f>ROUND(I139*H139,2)</f>
        <v>0</v>
      </c>
      <c r="K139" s="205" t="s">
        <v>19</v>
      </c>
      <c r="L139" s="43"/>
      <c r="M139" s="210" t="s">
        <v>19</v>
      </c>
      <c r="N139" s="211" t="s">
        <v>40</v>
      </c>
      <c r="O139" s="83"/>
      <c r="P139" s="212">
        <f>O139*H139</f>
        <v>0</v>
      </c>
      <c r="Q139" s="212">
        <v>0</v>
      </c>
      <c r="R139" s="212">
        <f>Q139*H139</f>
        <v>0</v>
      </c>
      <c r="S139" s="212">
        <v>0</v>
      </c>
      <c r="T139" s="213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14" t="s">
        <v>209</v>
      </c>
      <c r="AT139" s="214" t="s">
        <v>123</v>
      </c>
      <c r="AU139" s="214" t="s">
        <v>79</v>
      </c>
      <c r="AY139" s="16" t="s">
        <v>120</v>
      </c>
      <c r="BE139" s="215">
        <f>IF(N139="základní",J139,0)</f>
        <v>0</v>
      </c>
      <c r="BF139" s="215">
        <f>IF(N139="snížená",J139,0)</f>
        <v>0</v>
      </c>
      <c r="BG139" s="215">
        <f>IF(N139="zákl. přenesená",J139,0)</f>
        <v>0</v>
      </c>
      <c r="BH139" s="215">
        <f>IF(N139="sníž. přenesená",J139,0)</f>
        <v>0</v>
      </c>
      <c r="BI139" s="215">
        <f>IF(N139="nulová",J139,0)</f>
        <v>0</v>
      </c>
      <c r="BJ139" s="16" t="s">
        <v>77</v>
      </c>
      <c r="BK139" s="215">
        <f>ROUND(I139*H139,2)</f>
        <v>0</v>
      </c>
      <c r="BL139" s="16" t="s">
        <v>209</v>
      </c>
      <c r="BM139" s="214" t="s">
        <v>305</v>
      </c>
    </row>
    <row r="140" s="2" customFormat="1" ht="24.15" customHeight="1">
      <c r="A140" s="37"/>
      <c r="B140" s="38"/>
      <c r="C140" s="203" t="s">
        <v>306</v>
      </c>
      <c r="D140" s="203" t="s">
        <v>123</v>
      </c>
      <c r="E140" s="204" t="s">
        <v>307</v>
      </c>
      <c r="F140" s="205" t="s">
        <v>308</v>
      </c>
      <c r="G140" s="206" t="s">
        <v>238</v>
      </c>
      <c r="H140" s="207">
        <v>1</v>
      </c>
      <c r="I140" s="208"/>
      <c r="J140" s="209">
        <f>ROUND(I140*H140,2)</f>
        <v>0</v>
      </c>
      <c r="K140" s="205" t="s">
        <v>19</v>
      </c>
      <c r="L140" s="43"/>
      <c r="M140" s="210" t="s">
        <v>19</v>
      </c>
      <c r="N140" s="211" t="s">
        <v>40</v>
      </c>
      <c r="O140" s="83"/>
      <c r="P140" s="212">
        <f>O140*H140</f>
        <v>0</v>
      </c>
      <c r="Q140" s="212">
        <v>0</v>
      </c>
      <c r="R140" s="212">
        <f>Q140*H140</f>
        <v>0</v>
      </c>
      <c r="S140" s="212">
        <v>0.021999999999999999</v>
      </c>
      <c r="T140" s="213">
        <f>S140*H140</f>
        <v>0.021999999999999999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14" t="s">
        <v>141</v>
      </c>
      <c r="AT140" s="214" t="s">
        <v>123</v>
      </c>
      <c r="AU140" s="214" t="s">
        <v>79</v>
      </c>
      <c r="AY140" s="16" t="s">
        <v>120</v>
      </c>
      <c r="BE140" s="215">
        <f>IF(N140="základní",J140,0)</f>
        <v>0</v>
      </c>
      <c r="BF140" s="215">
        <f>IF(N140="snížená",J140,0)</f>
        <v>0</v>
      </c>
      <c r="BG140" s="215">
        <f>IF(N140="zákl. přenesená",J140,0)</f>
        <v>0</v>
      </c>
      <c r="BH140" s="215">
        <f>IF(N140="sníž. přenesená",J140,0)</f>
        <v>0</v>
      </c>
      <c r="BI140" s="215">
        <f>IF(N140="nulová",J140,0)</f>
        <v>0</v>
      </c>
      <c r="BJ140" s="16" t="s">
        <v>77</v>
      </c>
      <c r="BK140" s="215">
        <f>ROUND(I140*H140,2)</f>
        <v>0</v>
      </c>
      <c r="BL140" s="16" t="s">
        <v>141</v>
      </c>
      <c r="BM140" s="214" t="s">
        <v>309</v>
      </c>
    </row>
    <row r="141" s="12" customFormat="1" ht="22.8" customHeight="1">
      <c r="A141" s="12"/>
      <c r="B141" s="187"/>
      <c r="C141" s="188"/>
      <c r="D141" s="189" t="s">
        <v>68</v>
      </c>
      <c r="E141" s="201" t="s">
        <v>310</v>
      </c>
      <c r="F141" s="201" t="s">
        <v>311</v>
      </c>
      <c r="G141" s="188"/>
      <c r="H141" s="188"/>
      <c r="I141" s="191"/>
      <c r="J141" s="202">
        <f>BK141</f>
        <v>0</v>
      </c>
      <c r="K141" s="188"/>
      <c r="L141" s="193"/>
      <c r="M141" s="194"/>
      <c r="N141" s="195"/>
      <c r="O141" s="195"/>
      <c r="P141" s="196">
        <f>P142</f>
        <v>0</v>
      </c>
      <c r="Q141" s="195"/>
      <c r="R141" s="196">
        <f>R142</f>
        <v>0</v>
      </c>
      <c r="S141" s="195"/>
      <c r="T141" s="197">
        <f>T142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98" t="s">
        <v>294</v>
      </c>
      <c r="AT141" s="199" t="s">
        <v>68</v>
      </c>
      <c r="AU141" s="199" t="s">
        <v>77</v>
      </c>
      <c r="AY141" s="198" t="s">
        <v>120</v>
      </c>
      <c r="BK141" s="200">
        <f>BK142</f>
        <v>0</v>
      </c>
    </row>
    <row r="142" s="2" customFormat="1" ht="16.5" customHeight="1">
      <c r="A142" s="37"/>
      <c r="B142" s="38"/>
      <c r="C142" s="203" t="s">
        <v>312</v>
      </c>
      <c r="D142" s="203" t="s">
        <v>123</v>
      </c>
      <c r="E142" s="204" t="s">
        <v>313</v>
      </c>
      <c r="F142" s="205" t="s">
        <v>314</v>
      </c>
      <c r="G142" s="206" t="s">
        <v>208</v>
      </c>
      <c r="H142" s="207">
        <v>28</v>
      </c>
      <c r="I142" s="208"/>
      <c r="J142" s="209">
        <f>ROUND(I142*H142,2)</f>
        <v>0</v>
      </c>
      <c r="K142" s="205" t="s">
        <v>19</v>
      </c>
      <c r="L142" s="43"/>
      <c r="M142" s="210" t="s">
        <v>19</v>
      </c>
      <c r="N142" s="211" t="s">
        <v>40</v>
      </c>
      <c r="O142" s="83"/>
      <c r="P142" s="212">
        <f>O142*H142</f>
        <v>0</v>
      </c>
      <c r="Q142" s="212">
        <v>0</v>
      </c>
      <c r="R142" s="212">
        <f>Q142*H142</f>
        <v>0</v>
      </c>
      <c r="S142" s="212">
        <v>0</v>
      </c>
      <c r="T142" s="213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14" t="s">
        <v>209</v>
      </c>
      <c r="AT142" s="214" t="s">
        <v>123</v>
      </c>
      <c r="AU142" s="214" t="s">
        <v>79</v>
      </c>
      <c r="AY142" s="16" t="s">
        <v>120</v>
      </c>
      <c r="BE142" s="215">
        <f>IF(N142="základní",J142,0)</f>
        <v>0</v>
      </c>
      <c r="BF142" s="215">
        <f>IF(N142="snížená",J142,0)</f>
        <v>0</v>
      </c>
      <c r="BG142" s="215">
        <f>IF(N142="zákl. přenesená",J142,0)</f>
        <v>0</v>
      </c>
      <c r="BH142" s="215">
        <f>IF(N142="sníž. přenesená",J142,0)</f>
        <v>0</v>
      </c>
      <c r="BI142" s="215">
        <f>IF(N142="nulová",J142,0)</f>
        <v>0</v>
      </c>
      <c r="BJ142" s="16" t="s">
        <v>77</v>
      </c>
      <c r="BK142" s="215">
        <f>ROUND(I142*H142,2)</f>
        <v>0</v>
      </c>
      <c r="BL142" s="16" t="s">
        <v>209</v>
      </c>
      <c r="BM142" s="214" t="s">
        <v>315</v>
      </c>
    </row>
    <row r="143" s="12" customFormat="1" ht="22.8" customHeight="1">
      <c r="A143" s="12"/>
      <c r="B143" s="187"/>
      <c r="C143" s="188"/>
      <c r="D143" s="189" t="s">
        <v>68</v>
      </c>
      <c r="E143" s="201" t="s">
        <v>316</v>
      </c>
      <c r="F143" s="201" t="s">
        <v>317</v>
      </c>
      <c r="G143" s="188"/>
      <c r="H143" s="188"/>
      <c r="I143" s="191"/>
      <c r="J143" s="202">
        <f>BK143</f>
        <v>0</v>
      </c>
      <c r="K143" s="188"/>
      <c r="L143" s="193"/>
      <c r="M143" s="194"/>
      <c r="N143" s="195"/>
      <c r="O143" s="195"/>
      <c r="P143" s="196">
        <f>SUM(P144:P148)</f>
        <v>0</v>
      </c>
      <c r="Q143" s="195"/>
      <c r="R143" s="196">
        <f>SUM(R144:R148)</f>
        <v>0</v>
      </c>
      <c r="S143" s="195"/>
      <c r="T143" s="197">
        <f>SUM(T144:T148)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98" t="s">
        <v>294</v>
      </c>
      <c r="AT143" s="199" t="s">
        <v>68</v>
      </c>
      <c r="AU143" s="199" t="s">
        <v>77</v>
      </c>
      <c r="AY143" s="198" t="s">
        <v>120</v>
      </c>
      <c r="BK143" s="200">
        <f>SUM(BK144:BK148)</f>
        <v>0</v>
      </c>
    </row>
    <row r="144" s="2" customFormat="1" ht="16.5" customHeight="1">
      <c r="A144" s="37"/>
      <c r="B144" s="38"/>
      <c r="C144" s="203" t="s">
        <v>318</v>
      </c>
      <c r="D144" s="203" t="s">
        <v>123</v>
      </c>
      <c r="E144" s="204" t="s">
        <v>319</v>
      </c>
      <c r="F144" s="205" t="s">
        <v>320</v>
      </c>
      <c r="G144" s="206" t="s">
        <v>300</v>
      </c>
      <c r="H144" s="207">
        <v>1</v>
      </c>
      <c r="I144" s="208"/>
      <c r="J144" s="209">
        <f>ROUND(I144*H144,2)</f>
        <v>0</v>
      </c>
      <c r="K144" s="205" t="s">
        <v>321</v>
      </c>
      <c r="L144" s="43"/>
      <c r="M144" s="210" t="s">
        <v>19</v>
      </c>
      <c r="N144" s="211" t="s">
        <v>40</v>
      </c>
      <c r="O144" s="83"/>
      <c r="P144" s="212">
        <f>O144*H144</f>
        <v>0</v>
      </c>
      <c r="Q144" s="212">
        <v>0</v>
      </c>
      <c r="R144" s="212">
        <f>Q144*H144</f>
        <v>0</v>
      </c>
      <c r="S144" s="212">
        <v>0</v>
      </c>
      <c r="T144" s="213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14" t="s">
        <v>209</v>
      </c>
      <c r="AT144" s="214" t="s">
        <v>123</v>
      </c>
      <c r="AU144" s="214" t="s">
        <v>79</v>
      </c>
      <c r="AY144" s="16" t="s">
        <v>120</v>
      </c>
      <c r="BE144" s="215">
        <f>IF(N144="základní",J144,0)</f>
        <v>0</v>
      </c>
      <c r="BF144" s="215">
        <f>IF(N144="snížená",J144,0)</f>
        <v>0</v>
      </c>
      <c r="BG144" s="215">
        <f>IF(N144="zákl. přenesená",J144,0)</f>
        <v>0</v>
      </c>
      <c r="BH144" s="215">
        <f>IF(N144="sníž. přenesená",J144,0)</f>
        <v>0</v>
      </c>
      <c r="BI144" s="215">
        <f>IF(N144="nulová",J144,0)</f>
        <v>0</v>
      </c>
      <c r="BJ144" s="16" t="s">
        <v>77</v>
      </c>
      <c r="BK144" s="215">
        <f>ROUND(I144*H144,2)</f>
        <v>0</v>
      </c>
      <c r="BL144" s="16" t="s">
        <v>209</v>
      </c>
      <c r="BM144" s="214" t="s">
        <v>322</v>
      </c>
    </row>
    <row r="145" s="2" customFormat="1">
      <c r="A145" s="37"/>
      <c r="B145" s="38"/>
      <c r="C145" s="39"/>
      <c r="D145" s="216" t="s">
        <v>130</v>
      </c>
      <c r="E145" s="39"/>
      <c r="F145" s="217" t="s">
        <v>323</v>
      </c>
      <c r="G145" s="39"/>
      <c r="H145" s="39"/>
      <c r="I145" s="218"/>
      <c r="J145" s="39"/>
      <c r="K145" s="39"/>
      <c r="L145" s="43"/>
      <c r="M145" s="219"/>
      <c r="N145" s="220"/>
      <c r="O145" s="83"/>
      <c r="P145" s="83"/>
      <c r="Q145" s="83"/>
      <c r="R145" s="83"/>
      <c r="S145" s="83"/>
      <c r="T145" s="84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130</v>
      </c>
      <c r="AU145" s="16" t="s">
        <v>79</v>
      </c>
    </row>
    <row r="146" s="2" customFormat="1" ht="16.5" customHeight="1">
      <c r="A146" s="37"/>
      <c r="B146" s="38"/>
      <c r="C146" s="203" t="s">
        <v>324</v>
      </c>
      <c r="D146" s="203" t="s">
        <v>123</v>
      </c>
      <c r="E146" s="204" t="s">
        <v>325</v>
      </c>
      <c r="F146" s="205" t="s">
        <v>326</v>
      </c>
      <c r="G146" s="206" t="s">
        <v>300</v>
      </c>
      <c r="H146" s="207">
        <v>2</v>
      </c>
      <c r="I146" s="208"/>
      <c r="J146" s="209">
        <f>ROUND(I146*H146,2)</f>
        <v>0</v>
      </c>
      <c r="K146" s="205" t="s">
        <v>19</v>
      </c>
      <c r="L146" s="43"/>
      <c r="M146" s="210" t="s">
        <v>19</v>
      </c>
      <c r="N146" s="211" t="s">
        <v>40</v>
      </c>
      <c r="O146" s="83"/>
      <c r="P146" s="212">
        <f>O146*H146</f>
        <v>0</v>
      </c>
      <c r="Q146" s="212">
        <v>0</v>
      </c>
      <c r="R146" s="212">
        <f>Q146*H146</f>
        <v>0</v>
      </c>
      <c r="S146" s="212">
        <v>0</v>
      </c>
      <c r="T146" s="213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14" t="s">
        <v>209</v>
      </c>
      <c r="AT146" s="214" t="s">
        <v>123</v>
      </c>
      <c r="AU146" s="214" t="s">
        <v>79</v>
      </c>
      <c r="AY146" s="16" t="s">
        <v>120</v>
      </c>
      <c r="BE146" s="215">
        <f>IF(N146="základní",J146,0)</f>
        <v>0</v>
      </c>
      <c r="BF146" s="215">
        <f>IF(N146="snížená",J146,0)</f>
        <v>0</v>
      </c>
      <c r="BG146" s="215">
        <f>IF(N146="zákl. přenesená",J146,0)</f>
        <v>0</v>
      </c>
      <c r="BH146" s="215">
        <f>IF(N146="sníž. přenesená",J146,0)</f>
        <v>0</v>
      </c>
      <c r="BI146" s="215">
        <f>IF(N146="nulová",J146,0)</f>
        <v>0</v>
      </c>
      <c r="BJ146" s="16" t="s">
        <v>77</v>
      </c>
      <c r="BK146" s="215">
        <f>ROUND(I146*H146,2)</f>
        <v>0</v>
      </c>
      <c r="BL146" s="16" t="s">
        <v>209</v>
      </c>
      <c r="BM146" s="214" t="s">
        <v>327</v>
      </c>
    </row>
    <row r="147" s="2" customFormat="1" ht="16.5" customHeight="1">
      <c r="A147" s="37"/>
      <c r="B147" s="38"/>
      <c r="C147" s="203" t="s">
        <v>328</v>
      </c>
      <c r="D147" s="203" t="s">
        <v>123</v>
      </c>
      <c r="E147" s="204" t="s">
        <v>329</v>
      </c>
      <c r="F147" s="205" t="s">
        <v>330</v>
      </c>
      <c r="G147" s="206" t="s">
        <v>300</v>
      </c>
      <c r="H147" s="207">
        <v>1</v>
      </c>
      <c r="I147" s="208"/>
      <c r="J147" s="209">
        <f>ROUND(I147*H147,2)</f>
        <v>0</v>
      </c>
      <c r="K147" s="205" t="s">
        <v>127</v>
      </c>
      <c r="L147" s="43"/>
      <c r="M147" s="210" t="s">
        <v>19</v>
      </c>
      <c r="N147" s="211" t="s">
        <v>40</v>
      </c>
      <c r="O147" s="83"/>
      <c r="P147" s="212">
        <f>O147*H147</f>
        <v>0</v>
      </c>
      <c r="Q147" s="212">
        <v>0</v>
      </c>
      <c r="R147" s="212">
        <f>Q147*H147</f>
        <v>0</v>
      </c>
      <c r="S147" s="212">
        <v>0</v>
      </c>
      <c r="T147" s="213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14" t="s">
        <v>209</v>
      </c>
      <c r="AT147" s="214" t="s">
        <v>123</v>
      </c>
      <c r="AU147" s="214" t="s">
        <v>79</v>
      </c>
      <c r="AY147" s="16" t="s">
        <v>120</v>
      </c>
      <c r="BE147" s="215">
        <f>IF(N147="základní",J147,0)</f>
        <v>0</v>
      </c>
      <c r="BF147" s="215">
        <f>IF(N147="snížená",J147,0)</f>
        <v>0</v>
      </c>
      <c r="BG147" s="215">
        <f>IF(N147="zákl. přenesená",J147,0)</f>
        <v>0</v>
      </c>
      <c r="BH147" s="215">
        <f>IF(N147="sníž. přenesená",J147,0)</f>
        <v>0</v>
      </c>
      <c r="BI147" s="215">
        <f>IF(N147="nulová",J147,0)</f>
        <v>0</v>
      </c>
      <c r="BJ147" s="16" t="s">
        <v>77</v>
      </c>
      <c r="BK147" s="215">
        <f>ROUND(I147*H147,2)</f>
        <v>0</v>
      </c>
      <c r="BL147" s="16" t="s">
        <v>209</v>
      </c>
      <c r="BM147" s="214" t="s">
        <v>331</v>
      </c>
    </row>
    <row r="148" s="2" customFormat="1">
      <c r="A148" s="37"/>
      <c r="B148" s="38"/>
      <c r="C148" s="39"/>
      <c r="D148" s="216" t="s">
        <v>130</v>
      </c>
      <c r="E148" s="39"/>
      <c r="F148" s="217" t="s">
        <v>332</v>
      </c>
      <c r="G148" s="39"/>
      <c r="H148" s="39"/>
      <c r="I148" s="218"/>
      <c r="J148" s="39"/>
      <c r="K148" s="39"/>
      <c r="L148" s="43"/>
      <c r="M148" s="219"/>
      <c r="N148" s="220"/>
      <c r="O148" s="83"/>
      <c r="P148" s="83"/>
      <c r="Q148" s="83"/>
      <c r="R148" s="83"/>
      <c r="S148" s="83"/>
      <c r="T148" s="84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130</v>
      </c>
      <c r="AU148" s="16" t="s">
        <v>79</v>
      </c>
    </row>
    <row r="149" s="12" customFormat="1" ht="22.8" customHeight="1">
      <c r="A149" s="12"/>
      <c r="B149" s="187"/>
      <c r="C149" s="188"/>
      <c r="D149" s="189" t="s">
        <v>68</v>
      </c>
      <c r="E149" s="201" t="s">
        <v>333</v>
      </c>
      <c r="F149" s="201" t="s">
        <v>334</v>
      </c>
      <c r="G149" s="188"/>
      <c r="H149" s="188"/>
      <c r="I149" s="191"/>
      <c r="J149" s="202">
        <f>BK149</f>
        <v>0</v>
      </c>
      <c r="K149" s="188"/>
      <c r="L149" s="193"/>
      <c r="M149" s="194"/>
      <c r="N149" s="195"/>
      <c r="O149" s="195"/>
      <c r="P149" s="196">
        <f>SUM(P150:P151)</f>
        <v>0</v>
      </c>
      <c r="Q149" s="195"/>
      <c r="R149" s="196">
        <f>SUM(R150:R151)</f>
        <v>0</v>
      </c>
      <c r="S149" s="195"/>
      <c r="T149" s="197">
        <f>SUM(T150:T151)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98" t="s">
        <v>294</v>
      </c>
      <c r="AT149" s="199" t="s">
        <v>68</v>
      </c>
      <c r="AU149" s="199" t="s">
        <v>77</v>
      </c>
      <c r="AY149" s="198" t="s">
        <v>120</v>
      </c>
      <c r="BK149" s="200">
        <f>SUM(BK150:BK151)</f>
        <v>0</v>
      </c>
    </row>
    <row r="150" s="2" customFormat="1" ht="16.5" customHeight="1">
      <c r="A150" s="37"/>
      <c r="B150" s="38"/>
      <c r="C150" s="203" t="s">
        <v>335</v>
      </c>
      <c r="D150" s="203" t="s">
        <v>123</v>
      </c>
      <c r="E150" s="204" t="s">
        <v>336</v>
      </c>
      <c r="F150" s="205" t="s">
        <v>337</v>
      </c>
      <c r="G150" s="206" t="s">
        <v>300</v>
      </c>
      <c r="H150" s="207">
        <v>1</v>
      </c>
      <c r="I150" s="208"/>
      <c r="J150" s="209">
        <f>ROUND(I150*H150,2)</f>
        <v>0</v>
      </c>
      <c r="K150" s="205" t="s">
        <v>19</v>
      </c>
      <c r="L150" s="43"/>
      <c r="M150" s="210" t="s">
        <v>19</v>
      </c>
      <c r="N150" s="211" t="s">
        <v>40</v>
      </c>
      <c r="O150" s="83"/>
      <c r="P150" s="212">
        <f>O150*H150</f>
        <v>0</v>
      </c>
      <c r="Q150" s="212">
        <v>0</v>
      </c>
      <c r="R150" s="212">
        <f>Q150*H150</f>
        <v>0</v>
      </c>
      <c r="S150" s="212">
        <v>0</v>
      </c>
      <c r="T150" s="213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14" t="s">
        <v>209</v>
      </c>
      <c r="AT150" s="214" t="s">
        <v>123</v>
      </c>
      <c r="AU150" s="214" t="s">
        <v>79</v>
      </c>
      <c r="AY150" s="16" t="s">
        <v>120</v>
      </c>
      <c r="BE150" s="215">
        <f>IF(N150="základní",J150,0)</f>
        <v>0</v>
      </c>
      <c r="BF150" s="215">
        <f>IF(N150="snížená",J150,0)</f>
        <v>0</v>
      </c>
      <c r="BG150" s="215">
        <f>IF(N150="zákl. přenesená",J150,0)</f>
        <v>0</v>
      </c>
      <c r="BH150" s="215">
        <f>IF(N150="sníž. přenesená",J150,0)</f>
        <v>0</v>
      </c>
      <c r="BI150" s="215">
        <f>IF(N150="nulová",J150,0)</f>
        <v>0</v>
      </c>
      <c r="BJ150" s="16" t="s">
        <v>77</v>
      </c>
      <c r="BK150" s="215">
        <f>ROUND(I150*H150,2)</f>
        <v>0</v>
      </c>
      <c r="BL150" s="16" t="s">
        <v>209</v>
      </c>
      <c r="BM150" s="214" t="s">
        <v>338</v>
      </c>
    </row>
    <row r="151" s="2" customFormat="1" ht="16.5" customHeight="1">
      <c r="A151" s="37"/>
      <c r="B151" s="38"/>
      <c r="C151" s="203" t="s">
        <v>339</v>
      </c>
      <c r="D151" s="203" t="s">
        <v>123</v>
      </c>
      <c r="E151" s="204" t="s">
        <v>340</v>
      </c>
      <c r="F151" s="205" t="s">
        <v>341</v>
      </c>
      <c r="G151" s="206" t="s">
        <v>300</v>
      </c>
      <c r="H151" s="207">
        <v>1</v>
      </c>
      <c r="I151" s="208"/>
      <c r="J151" s="209">
        <f>ROUND(I151*H151,2)</f>
        <v>0</v>
      </c>
      <c r="K151" s="205" t="s">
        <v>19</v>
      </c>
      <c r="L151" s="43"/>
      <c r="M151" s="233" t="s">
        <v>19</v>
      </c>
      <c r="N151" s="234" t="s">
        <v>40</v>
      </c>
      <c r="O151" s="235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14" t="s">
        <v>209</v>
      </c>
      <c r="AT151" s="214" t="s">
        <v>123</v>
      </c>
      <c r="AU151" s="214" t="s">
        <v>79</v>
      </c>
      <c r="AY151" s="16" t="s">
        <v>120</v>
      </c>
      <c r="BE151" s="215">
        <f>IF(N151="základní",J151,0)</f>
        <v>0</v>
      </c>
      <c r="BF151" s="215">
        <f>IF(N151="snížená",J151,0)</f>
        <v>0</v>
      </c>
      <c r="BG151" s="215">
        <f>IF(N151="zákl. přenesená",J151,0)</f>
        <v>0</v>
      </c>
      <c r="BH151" s="215">
        <f>IF(N151="sníž. přenesená",J151,0)</f>
        <v>0</v>
      </c>
      <c r="BI151" s="215">
        <f>IF(N151="nulová",J151,0)</f>
        <v>0</v>
      </c>
      <c r="BJ151" s="16" t="s">
        <v>77</v>
      </c>
      <c r="BK151" s="215">
        <f>ROUND(I151*H151,2)</f>
        <v>0</v>
      </c>
      <c r="BL151" s="16" t="s">
        <v>209</v>
      </c>
      <c r="BM151" s="214" t="s">
        <v>342</v>
      </c>
    </row>
    <row r="152" s="2" customFormat="1" ht="6.96" customHeight="1">
      <c r="A152" s="37"/>
      <c r="B152" s="58"/>
      <c r="C152" s="59"/>
      <c r="D152" s="59"/>
      <c r="E152" s="59"/>
      <c r="F152" s="59"/>
      <c r="G152" s="59"/>
      <c r="H152" s="59"/>
      <c r="I152" s="59"/>
      <c r="J152" s="59"/>
      <c r="K152" s="59"/>
      <c r="L152" s="43"/>
      <c r="M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</row>
  </sheetData>
  <sheetProtection sheet="1" autoFilter="0" formatColumns="0" formatRows="0" objects="1" scenarios="1" spinCount="100000" saltValue="u782xpgBsysxcrC7yuqMXwLxyp9my9N+pSYHQk0NIBb2yr81pwJtZeDsxSeuIxfG6JXFyPoY48ak2GESSsi7+w==" hashValue="9NHnn551Bt+874nKAYPJjsFKqaaRa2rN4vV7PKKJOzzyVEYHyR2Ey4EUv985/SS4FmKGE7i8a497jdr515hR1g==" algorithmName="SHA-512" password="CC35"/>
  <autoFilter ref="C87:K151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2" r:id="rId1" display="https://podminky.urs.cz/item/CS_URS_2024_01/210812001"/>
    <hyperlink ref="F97" r:id="rId2" display="https://podminky.urs.cz/item/CS_URS_2024_02/741120103"/>
    <hyperlink ref="F100" r:id="rId3" display="https://podminky.urs.cz/item/CS_URS_2024_02/741122034"/>
    <hyperlink ref="F104" r:id="rId4" display="https://podminky.urs.cz/item/CS_URS_2023_02/741350201"/>
    <hyperlink ref="F129" r:id="rId5" display="https://podminky.urs.cz/item/CS_URS_2024_01/741110001"/>
    <hyperlink ref="F132" r:id="rId6" display="https://podminky.urs.cz/item/CS_URS_2024_01/741110002"/>
    <hyperlink ref="F145" r:id="rId7" display="https://podminky.urs.cz/item/CS_URS_2021_01/065002000"/>
    <hyperlink ref="F148" r:id="rId8" display="https://podminky.urs.cz/item/CS_URS_2024_01/081002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9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82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79</v>
      </c>
    </row>
    <row r="4" s="1" customFormat="1" ht="24.96" customHeight="1">
      <c r="B4" s="19"/>
      <c r="D4" s="129" t="s">
        <v>89</v>
      </c>
      <c r="L4" s="19"/>
      <c r="M4" s="13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1" t="s">
        <v>16</v>
      </c>
      <c r="L6" s="19"/>
    </row>
    <row r="7" s="1" customFormat="1" ht="16.5" customHeight="1">
      <c r="B7" s="19"/>
      <c r="E7" s="132" t="str">
        <f>'Rekapitulace stavby'!K6</f>
        <v>Fotovoltaická elektrárna na budově CPTO UJEP Ústí nad Labem</v>
      </c>
      <c r="F7" s="131"/>
      <c r="G7" s="131"/>
      <c r="H7" s="131"/>
      <c r="L7" s="19"/>
    </row>
    <row r="8" s="2" customFormat="1" ht="12" customHeight="1">
      <c r="A8" s="37"/>
      <c r="B8" s="43"/>
      <c r="C8" s="37"/>
      <c r="D8" s="131" t="s">
        <v>90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4" t="s">
        <v>343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1" t="s">
        <v>21</v>
      </c>
      <c r="E12" s="37"/>
      <c r="F12" s="135" t="s">
        <v>22</v>
      </c>
      <c r="G12" s="37"/>
      <c r="H12" s="37"/>
      <c r="I12" s="131" t="s">
        <v>23</v>
      </c>
      <c r="J12" s="136" t="str">
        <f>'Rekapitulace stavby'!AN8</f>
        <v>8. 8. 2024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tr">
        <f>IF('Rekapitulace stavby'!AN10="","",'Rekapitulace stavby'!AN10)</f>
        <v/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5" t="str">
        <f>IF('Rekapitulace stavby'!E11="","",'Rekapitulace stavby'!E11)</f>
        <v xml:space="preserve"> </v>
      </c>
      <c r="F15" s="37"/>
      <c r="G15" s="37"/>
      <c r="H15" s="37"/>
      <c r="I15" s="131" t="s">
        <v>27</v>
      </c>
      <c r="J15" s="135" t="str">
        <f>IF('Rekapitulace stavby'!AN11="","",'Rekapitulace stavby'!AN11)</f>
        <v/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1" t="s">
        <v>28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27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1" t="s">
        <v>30</v>
      </c>
      <c r="E20" s="37"/>
      <c r="F20" s="37"/>
      <c r="G20" s="37"/>
      <c r="H20" s="37"/>
      <c r="I20" s="131" t="s">
        <v>26</v>
      </c>
      <c r="J20" s="135" t="str">
        <f>IF('Rekapitulace stavby'!AN16="","",'Rekapitulace stavby'!AN16)</f>
        <v/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5" t="str">
        <f>IF('Rekapitulace stavby'!E17="","",'Rekapitulace stavby'!E17)</f>
        <v xml:space="preserve"> </v>
      </c>
      <c r="F21" s="37"/>
      <c r="G21" s="37"/>
      <c r="H21" s="37"/>
      <c r="I21" s="131" t="s">
        <v>27</v>
      </c>
      <c r="J21" s="135" t="str">
        <f>IF('Rekapitulace stavby'!AN17="","",'Rekapitulace stavby'!AN17)</f>
        <v/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1" t="s">
        <v>32</v>
      </c>
      <c r="E23" s="37"/>
      <c r="F23" s="37"/>
      <c r="G23" s="37"/>
      <c r="H23" s="37"/>
      <c r="I23" s="131" t="s">
        <v>26</v>
      </c>
      <c r="J23" s="135" t="str">
        <f>IF('Rekapitulace stavby'!AN19="","",'Rekapitulace stavby'!AN19)</f>
        <v/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5" t="str">
        <f>IF('Rekapitulace stavby'!E20="","",'Rekapitulace stavby'!E20)</f>
        <v xml:space="preserve"> </v>
      </c>
      <c r="F24" s="37"/>
      <c r="G24" s="37"/>
      <c r="H24" s="37"/>
      <c r="I24" s="131" t="s">
        <v>27</v>
      </c>
      <c r="J24" s="135" t="str">
        <f>IF('Rekapitulace stavby'!AN20="","",'Rekapitulace stavby'!AN20)</f>
        <v/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1" t="s">
        <v>33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37"/>
      <c r="B27" s="138"/>
      <c r="C27" s="137"/>
      <c r="D27" s="137"/>
      <c r="E27" s="139" t="s">
        <v>19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2" t="s">
        <v>35</v>
      </c>
      <c r="E30" s="37"/>
      <c r="F30" s="37"/>
      <c r="G30" s="37"/>
      <c r="H30" s="37"/>
      <c r="I30" s="37"/>
      <c r="J30" s="143">
        <f>ROUND(J83, 2)</f>
        <v>0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4" t="s">
        <v>37</v>
      </c>
      <c r="G32" s="37"/>
      <c r="H32" s="37"/>
      <c r="I32" s="144" t="s">
        <v>36</v>
      </c>
      <c r="J32" s="144" t="s">
        <v>38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5" t="s">
        <v>39</v>
      </c>
      <c r="E33" s="131" t="s">
        <v>40</v>
      </c>
      <c r="F33" s="146">
        <f>ROUND((SUM(BE83:BE131)),  2)</f>
        <v>0</v>
      </c>
      <c r="G33" s="37"/>
      <c r="H33" s="37"/>
      <c r="I33" s="147">
        <v>0.20999999999999999</v>
      </c>
      <c r="J33" s="146">
        <f>ROUND(((SUM(BE83:BE131))*I33),  2)</f>
        <v>0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1" t="s">
        <v>41</v>
      </c>
      <c r="F34" s="146">
        <f>ROUND((SUM(BF83:BF131)),  2)</f>
        <v>0</v>
      </c>
      <c r="G34" s="37"/>
      <c r="H34" s="37"/>
      <c r="I34" s="147">
        <v>0.12</v>
      </c>
      <c r="J34" s="146">
        <f>ROUND(((SUM(BF83:BF131))*I34),  2)</f>
        <v>0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1" t="s">
        <v>42</v>
      </c>
      <c r="F35" s="146">
        <f>ROUND((SUM(BG83:BG131)),  2)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1" t="s">
        <v>43</v>
      </c>
      <c r="F36" s="146">
        <f>ROUND((SUM(BH83:BH131)),  2)</f>
        <v>0</v>
      </c>
      <c r="G36" s="37"/>
      <c r="H36" s="37"/>
      <c r="I36" s="147">
        <v>0.12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1" t="s">
        <v>44</v>
      </c>
      <c r="F37" s="146">
        <f>ROUND((SUM(BI83:BI131)),  2)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48"/>
      <c r="D39" s="149" t="s">
        <v>45</v>
      </c>
      <c r="E39" s="150"/>
      <c r="F39" s="150"/>
      <c r="G39" s="151" t="s">
        <v>46</v>
      </c>
      <c r="H39" s="152" t="s">
        <v>47</v>
      </c>
      <c r="I39" s="150"/>
      <c r="J39" s="153">
        <f>SUM(J30:J37)</f>
        <v>0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92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9"/>
      <c r="D48" s="39"/>
      <c r="E48" s="159" t="str">
        <f>E7</f>
        <v>Fotovoltaická elektrárna na budově CPTO UJEP Ústí nad Labem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90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68" t="str">
        <f>E9</f>
        <v>02 - Rozvaděč FVE-AC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 xml:space="preserve"> </v>
      </c>
      <c r="G52" s="39"/>
      <c r="H52" s="39"/>
      <c r="I52" s="31" t="s">
        <v>23</v>
      </c>
      <c r="J52" s="71" t="str">
        <f>IF(J12="","",J12)</f>
        <v>8. 8. 2024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15" customHeight="1">
      <c r="A54" s="37"/>
      <c r="B54" s="38"/>
      <c r="C54" s="31" t="s">
        <v>25</v>
      </c>
      <c r="D54" s="39"/>
      <c r="E54" s="39"/>
      <c r="F54" s="26" t="str">
        <f>E15</f>
        <v xml:space="preserve"> </v>
      </c>
      <c r="G54" s="39"/>
      <c r="H54" s="39"/>
      <c r="I54" s="31" t="s">
        <v>30</v>
      </c>
      <c r="J54" s="35" t="str">
        <f>E21</f>
        <v xml:space="preserve"> 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15" customHeight="1">
      <c r="A55" s="37"/>
      <c r="B55" s="38"/>
      <c r="C55" s="31" t="s">
        <v>28</v>
      </c>
      <c r="D55" s="39"/>
      <c r="E55" s="39"/>
      <c r="F55" s="26" t="str">
        <f>IF(E18="","",E18)</f>
        <v>Vyplň údaj</v>
      </c>
      <c r="G55" s="39"/>
      <c r="H55" s="39"/>
      <c r="I55" s="31" t="s">
        <v>32</v>
      </c>
      <c r="J55" s="35" t="str">
        <f>E24</f>
        <v xml:space="preserve"> 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60" t="s">
        <v>93</v>
      </c>
      <c r="D57" s="161"/>
      <c r="E57" s="161"/>
      <c r="F57" s="161"/>
      <c r="G57" s="161"/>
      <c r="H57" s="161"/>
      <c r="I57" s="161"/>
      <c r="J57" s="162" t="s">
        <v>94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63" t="s">
        <v>67</v>
      </c>
      <c r="D59" s="39"/>
      <c r="E59" s="39"/>
      <c r="F59" s="39"/>
      <c r="G59" s="39"/>
      <c r="H59" s="39"/>
      <c r="I59" s="39"/>
      <c r="J59" s="101">
        <f>J83</f>
        <v>0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95</v>
      </c>
    </row>
    <row r="60" s="9" customFormat="1" ht="24.96" customHeight="1">
      <c r="A60" s="9"/>
      <c r="B60" s="164"/>
      <c r="C60" s="165"/>
      <c r="D60" s="166" t="s">
        <v>96</v>
      </c>
      <c r="E60" s="167"/>
      <c r="F60" s="167"/>
      <c r="G60" s="167"/>
      <c r="H60" s="167"/>
      <c r="I60" s="167"/>
      <c r="J60" s="168">
        <f>J84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0"/>
      <c r="C61" s="171"/>
      <c r="D61" s="172" t="s">
        <v>97</v>
      </c>
      <c r="E61" s="173"/>
      <c r="F61" s="173"/>
      <c r="G61" s="173"/>
      <c r="H61" s="173"/>
      <c r="I61" s="173"/>
      <c r="J61" s="174">
        <f>J85</f>
        <v>0</v>
      </c>
      <c r="K61" s="171"/>
      <c r="L61" s="17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4"/>
      <c r="C62" s="165"/>
      <c r="D62" s="166" t="s">
        <v>344</v>
      </c>
      <c r="E62" s="167"/>
      <c r="F62" s="167"/>
      <c r="G62" s="167"/>
      <c r="H62" s="167"/>
      <c r="I62" s="167"/>
      <c r="J62" s="168">
        <f>J121</f>
        <v>0</v>
      </c>
      <c r="K62" s="165"/>
      <c r="L62" s="16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0"/>
      <c r="C63" s="171"/>
      <c r="D63" s="172" t="s">
        <v>345</v>
      </c>
      <c r="E63" s="173"/>
      <c r="F63" s="173"/>
      <c r="G63" s="173"/>
      <c r="H63" s="173"/>
      <c r="I63" s="173"/>
      <c r="J63" s="174">
        <f>J122</f>
        <v>0</v>
      </c>
      <c r="K63" s="171"/>
      <c r="L63" s="17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37"/>
      <c r="B64" s="38"/>
      <c r="C64" s="39"/>
      <c r="D64" s="39"/>
      <c r="E64" s="39"/>
      <c r="F64" s="39"/>
      <c r="G64" s="39"/>
      <c r="H64" s="39"/>
      <c r="I64" s="39"/>
      <c r="J64" s="39"/>
      <c r="K64" s="39"/>
      <c r="L64" s="133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</row>
    <row r="65" s="2" customFormat="1" ht="6.96" customHeight="1">
      <c r="A65" s="37"/>
      <c r="B65" s="58"/>
      <c r="C65" s="59"/>
      <c r="D65" s="59"/>
      <c r="E65" s="59"/>
      <c r="F65" s="59"/>
      <c r="G65" s="59"/>
      <c r="H65" s="59"/>
      <c r="I65" s="59"/>
      <c r="J65" s="59"/>
      <c r="K65" s="59"/>
      <c r="L65" s="133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9" s="2" customFormat="1" ht="6.96" customHeight="1">
      <c r="A69" s="37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33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="2" customFormat="1" ht="24.96" customHeight="1">
      <c r="A70" s="37"/>
      <c r="B70" s="38"/>
      <c r="C70" s="22" t="s">
        <v>105</v>
      </c>
      <c r="D70" s="39"/>
      <c r="E70" s="39"/>
      <c r="F70" s="39"/>
      <c r="G70" s="39"/>
      <c r="H70" s="39"/>
      <c r="I70" s="39"/>
      <c r="J70" s="39"/>
      <c r="K70" s="39"/>
      <c r="L70" s="133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="2" customFormat="1" ht="6.96" customHeight="1">
      <c r="A71" s="37"/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133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="2" customFormat="1" ht="12" customHeight="1">
      <c r="A72" s="37"/>
      <c r="B72" s="38"/>
      <c r="C72" s="31" t="s">
        <v>16</v>
      </c>
      <c r="D72" s="39"/>
      <c r="E72" s="39"/>
      <c r="F72" s="39"/>
      <c r="G72" s="39"/>
      <c r="H72" s="39"/>
      <c r="I72" s="39"/>
      <c r="J72" s="39"/>
      <c r="K72" s="39"/>
      <c r="L72" s="13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16.5" customHeight="1">
      <c r="A73" s="37"/>
      <c r="B73" s="38"/>
      <c r="C73" s="39"/>
      <c r="D73" s="39"/>
      <c r="E73" s="159" t="str">
        <f>E7</f>
        <v>Fotovoltaická elektrárna na budově CPTO UJEP Ústí nad Labem</v>
      </c>
      <c r="F73" s="31"/>
      <c r="G73" s="31"/>
      <c r="H73" s="31"/>
      <c r="I73" s="39"/>
      <c r="J73" s="39"/>
      <c r="K73" s="39"/>
      <c r="L73" s="13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12" customHeight="1">
      <c r="A74" s="37"/>
      <c r="B74" s="38"/>
      <c r="C74" s="31" t="s">
        <v>90</v>
      </c>
      <c r="D74" s="39"/>
      <c r="E74" s="39"/>
      <c r="F74" s="39"/>
      <c r="G74" s="39"/>
      <c r="H74" s="39"/>
      <c r="I74" s="39"/>
      <c r="J74" s="39"/>
      <c r="K74" s="39"/>
      <c r="L74" s="13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16.5" customHeight="1">
      <c r="A75" s="37"/>
      <c r="B75" s="38"/>
      <c r="C75" s="39"/>
      <c r="D75" s="39"/>
      <c r="E75" s="68" t="str">
        <f>E9</f>
        <v>02 - Rozvaděč FVE-AC</v>
      </c>
      <c r="F75" s="39"/>
      <c r="G75" s="39"/>
      <c r="H75" s="39"/>
      <c r="I75" s="39"/>
      <c r="J75" s="39"/>
      <c r="K75" s="39"/>
      <c r="L75" s="13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6.96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3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2" customHeight="1">
      <c r="A77" s="37"/>
      <c r="B77" s="38"/>
      <c r="C77" s="31" t="s">
        <v>21</v>
      </c>
      <c r="D77" s="39"/>
      <c r="E77" s="39"/>
      <c r="F77" s="26" t="str">
        <f>F12</f>
        <v xml:space="preserve"> </v>
      </c>
      <c r="G77" s="39"/>
      <c r="H77" s="39"/>
      <c r="I77" s="31" t="s">
        <v>23</v>
      </c>
      <c r="J77" s="71" t="str">
        <f>IF(J12="","",J12)</f>
        <v>8. 8. 2024</v>
      </c>
      <c r="K77" s="39"/>
      <c r="L77" s="13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6.96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3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15.15" customHeight="1">
      <c r="A79" s="37"/>
      <c r="B79" s="38"/>
      <c r="C79" s="31" t="s">
        <v>25</v>
      </c>
      <c r="D79" s="39"/>
      <c r="E79" s="39"/>
      <c r="F79" s="26" t="str">
        <f>E15</f>
        <v xml:space="preserve"> </v>
      </c>
      <c r="G79" s="39"/>
      <c r="H79" s="39"/>
      <c r="I79" s="31" t="s">
        <v>30</v>
      </c>
      <c r="J79" s="35" t="str">
        <f>E21</f>
        <v xml:space="preserve"> </v>
      </c>
      <c r="K79" s="39"/>
      <c r="L79" s="13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15.15" customHeight="1">
      <c r="A80" s="37"/>
      <c r="B80" s="38"/>
      <c r="C80" s="31" t="s">
        <v>28</v>
      </c>
      <c r="D80" s="39"/>
      <c r="E80" s="39"/>
      <c r="F80" s="26" t="str">
        <f>IF(E18="","",E18)</f>
        <v>Vyplň údaj</v>
      </c>
      <c r="G80" s="39"/>
      <c r="H80" s="39"/>
      <c r="I80" s="31" t="s">
        <v>32</v>
      </c>
      <c r="J80" s="35" t="str">
        <f>E24</f>
        <v xml:space="preserve"> </v>
      </c>
      <c r="K80" s="39"/>
      <c r="L80" s="13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10.32" customHeight="1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3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11" customFormat="1" ht="29.28" customHeight="1">
      <c r="A82" s="176"/>
      <c r="B82" s="177"/>
      <c r="C82" s="178" t="s">
        <v>106</v>
      </c>
      <c r="D82" s="179" t="s">
        <v>54</v>
      </c>
      <c r="E82" s="179" t="s">
        <v>50</v>
      </c>
      <c r="F82" s="179" t="s">
        <v>51</v>
      </c>
      <c r="G82" s="179" t="s">
        <v>107</v>
      </c>
      <c r="H82" s="179" t="s">
        <v>108</v>
      </c>
      <c r="I82" s="179" t="s">
        <v>109</v>
      </c>
      <c r="J82" s="179" t="s">
        <v>94</v>
      </c>
      <c r="K82" s="180" t="s">
        <v>110</v>
      </c>
      <c r="L82" s="181"/>
      <c r="M82" s="91" t="s">
        <v>19</v>
      </c>
      <c r="N82" s="92" t="s">
        <v>39</v>
      </c>
      <c r="O82" s="92" t="s">
        <v>111</v>
      </c>
      <c r="P82" s="92" t="s">
        <v>112</v>
      </c>
      <c r="Q82" s="92" t="s">
        <v>113</v>
      </c>
      <c r="R82" s="92" t="s">
        <v>114</v>
      </c>
      <c r="S82" s="92" t="s">
        <v>115</v>
      </c>
      <c r="T82" s="93" t="s">
        <v>116</v>
      </c>
      <c r="U82" s="176"/>
      <c r="V82" s="176"/>
      <c r="W82" s="176"/>
      <c r="X82" s="176"/>
      <c r="Y82" s="176"/>
      <c r="Z82" s="176"/>
      <c r="AA82" s="176"/>
      <c r="AB82" s="176"/>
      <c r="AC82" s="176"/>
      <c r="AD82" s="176"/>
      <c r="AE82" s="176"/>
    </row>
    <row r="83" s="2" customFormat="1" ht="22.8" customHeight="1">
      <c r="A83" s="37"/>
      <c r="B83" s="38"/>
      <c r="C83" s="98" t="s">
        <v>117</v>
      </c>
      <c r="D83" s="39"/>
      <c r="E83" s="39"/>
      <c r="F83" s="39"/>
      <c r="G83" s="39"/>
      <c r="H83" s="39"/>
      <c r="I83" s="39"/>
      <c r="J83" s="182">
        <f>BK83</f>
        <v>0</v>
      </c>
      <c r="K83" s="39"/>
      <c r="L83" s="43"/>
      <c r="M83" s="94"/>
      <c r="N83" s="183"/>
      <c r="O83" s="95"/>
      <c r="P83" s="184">
        <f>P84+P121</f>
        <v>0</v>
      </c>
      <c r="Q83" s="95"/>
      <c r="R83" s="184">
        <f>R84+R121</f>
        <v>0.0035600000000000002</v>
      </c>
      <c r="S83" s="95"/>
      <c r="T83" s="185">
        <f>T84+T121</f>
        <v>0</v>
      </c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T83" s="16" t="s">
        <v>68</v>
      </c>
      <c r="AU83" s="16" t="s">
        <v>95</v>
      </c>
      <c r="BK83" s="186">
        <f>BK84+BK121</f>
        <v>0</v>
      </c>
    </row>
    <row r="84" s="12" customFormat="1" ht="25.92" customHeight="1">
      <c r="A84" s="12"/>
      <c r="B84" s="187"/>
      <c r="C84" s="188"/>
      <c r="D84" s="189" t="s">
        <v>68</v>
      </c>
      <c r="E84" s="190" t="s">
        <v>118</v>
      </c>
      <c r="F84" s="190" t="s">
        <v>119</v>
      </c>
      <c r="G84" s="188"/>
      <c r="H84" s="188"/>
      <c r="I84" s="191"/>
      <c r="J84" s="192">
        <f>BK84</f>
        <v>0</v>
      </c>
      <c r="K84" s="188"/>
      <c r="L84" s="193"/>
      <c r="M84" s="194"/>
      <c r="N84" s="195"/>
      <c r="O84" s="195"/>
      <c r="P84" s="196">
        <f>P85</f>
        <v>0</v>
      </c>
      <c r="Q84" s="195"/>
      <c r="R84" s="196">
        <f>R85</f>
        <v>0.0027300000000000002</v>
      </c>
      <c r="S84" s="195"/>
      <c r="T84" s="197">
        <f>T85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198" t="s">
        <v>79</v>
      </c>
      <c r="AT84" s="199" t="s">
        <v>68</v>
      </c>
      <c r="AU84" s="199" t="s">
        <v>69</v>
      </c>
      <c r="AY84" s="198" t="s">
        <v>120</v>
      </c>
      <c r="BK84" s="200">
        <f>BK85</f>
        <v>0</v>
      </c>
    </row>
    <row r="85" s="12" customFormat="1" ht="22.8" customHeight="1">
      <c r="A85" s="12"/>
      <c r="B85" s="187"/>
      <c r="C85" s="188"/>
      <c r="D85" s="189" t="s">
        <v>68</v>
      </c>
      <c r="E85" s="201" t="s">
        <v>121</v>
      </c>
      <c r="F85" s="201" t="s">
        <v>122</v>
      </c>
      <c r="G85" s="188"/>
      <c r="H85" s="188"/>
      <c r="I85" s="191"/>
      <c r="J85" s="202">
        <f>BK85</f>
        <v>0</v>
      </c>
      <c r="K85" s="188"/>
      <c r="L85" s="193"/>
      <c r="M85" s="194"/>
      <c r="N85" s="195"/>
      <c r="O85" s="195"/>
      <c r="P85" s="196">
        <f>SUM(P86:P120)</f>
        <v>0</v>
      </c>
      <c r="Q85" s="195"/>
      <c r="R85" s="196">
        <f>SUM(R86:R120)</f>
        <v>0.0027300000000000002</v>
      </c>
      <c r="S85" s="195"/>
      <c r="T85" s="197">
        <f>SUM(T86:T120)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198" t="s">
        <v>79</v>
      </c>
      <c r="AT85" s="199" t="s">
        <v>68</v>
      </c>
      <c r="AU85" s="199" t="s">
        <v>77</v>
      </c>
      <c r="AY85" s="198" t="s">
        <v>120</v>
      </c>
      <c r="BK85" s="200">
        <f>SUM(BK86:BK120)</f>
        <v>0</v>
      </c>
    </row>
    <row r="86" s="2" customFormat="1" ht="16.5" customHeight="1">
      <c r="A86" s="37"/>
      <c r="B86" s="38"/>
      <c r="C86" s="221" t="s">
        <v>77</v>
      </c>
      <c r="D86" s="221" t="s">
        <v>133</v>
      </c>
      <c r="E86" s="222" t="s">
        <v>346</v>
      </c>
      <c r="F86" s="223" t="s">
        <v>347</v>
      </c>
      <c r="G86" s="224" t="s">
        <v>174</v>
      </c>
      <c r="H86" s="225">
        <v>1</v>
      </c>
      <c r="I86" s="226"/>
      <c r="J86" s="227">
        <f>ROUND(I86*H86,2)</f>
        <v>0</v>
      </c>
      <c r="K86" s="223" t="s">
        <v>19</v>
      </c>
      <c r="L86" s="228"/>
      <c r="M86" s="229" t="s">
        <v>19</v>
      </c>
      <c r="N86" s="230" t="s">
        <v>40</v>
      </c>
      <c r="O86" s="83"/>
      <c r="P86" s="212">
        <f>O86*H86</f>
        <v>0</v>
      </c>
      <c r="Q86" s="212">
        <v>0</v>
      </c>
      <c r="R86" s="212">
        <f>Q86*H86</f>
        <v>0</v>
      </c>
      <c r="S86" s="212">
        <v>0</v>
      </c>
      <c r="T86" s="213">
        <f>S86*H86</f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R86" s="214" t="s">
        <v>146</v>
      </c>
      <c r="AT86" s="214" t="s">
        <v>133</v>
      </c>
      <c r="AU86" s="214" t="s">
        <v>79</v>
      </c>
      <c r="AY86" s="16" t="s">
        <v>120</v>
      </c>
      <c r="BE86" s="215">
        <f>IF(N86="základní",J86,0)</f>
        <v>0</v>
      </c>
      <c r="BF86" s="215">
        <f>IF(N86="snížená",J86,0)</f>
        <v>0</v>
      </c>
      <c r="BG86" s="215">
        <f>IF(N86="zákl. přenesená",J86,0)</f>
        <v>0</v>
      </c>
      <c r="BH86" s="215">
        <f>IF(N86="sníž. přenesená",J86,0)</f>
        <v>0</v>
      </c>
      <c r="BI86" s="215">
        <f>IF(N86="nulová",J86,0)</f>
        <v>0</v>
      </c>
      <c r="BJ86" s="16" t="s">
        <v>77</v>
      </c>
      <c r="BK86" s="215">
        <f>ROUND(I86*H86,2)</f>
        <v>0</v>
      </c>
      <c r="BL86" s="16" t="s">
        <v>141</v>
      </c>
      <c r="BM86" s="214" t="s">
        <v>348</v>
      </c>
    </row>
    <row r="87" s="2" customFormat="1" ht="16.5" customHeight="1">
      <c r="A87" s="37"/>
      <c r="B87" s="38"/>
      <c r="C87" s="203" t="s">
        <v>219</v>
      </c>
      <c r="D87" s="203" t="s">
        <v>123</v>
      </c>
      <c r="E87" s="204" t="s">
        <v>349</v>
      </c>
      <c r="F87" s="205" t="s">
        <v>350</v>
      </c>
      <c r="G87" s="206" t="s">
        <v>174</v>
      </c>
      <c r="H87" s="207">
        <v>1</v>
      </c>
      <c r="I87" s="208"/>
      <c r="J87" s="209">
        <f>ROUND(I87*H87,2)</f>
        <v>0</v>
      </c>
      <c r="K87" s="205" t="s">
        <v>351</v>
      </c>
      <c r="L87" s="43"/>
      <c r="M87" s="210" t="s">
        <v>19</v>
      </c>
      <c r="N87" s="211" t="s">
        <v>40</v>
      </c>
      <c r="O87" s="83"/>
      <c r="P87" s="212">
        <f>O87*H87</f>
        <v>0</v>
      </c>
      <c r="Q87" s="212">
        <v>0</v>
      </c>
      <c r="R87" s="212">
        <f>Q87*H87</f>
        <v>0</v>
      </c>
      <c r="S87" s="212">
        <v>0</v>
      </c>
      <c r="T87" s="213">
        <f>S87*H87</f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R87" s="214" t="s">
        <v>141</v>
      </c>
      <c r="AT87" s="214" t="s">
        <v>123</v>
      </c>
      <c r="AU87" s="214" t="s">
        <v>79</v>
      </c>
      <c r="AY87" s="16" t="s">
        <v>120</v>
      </c>
      <c r="BE87" s="215">
        <f>IF(N87="základní",J87,0)</f>
        <v>0</v>
      </c>
      <c r="BF87" s="215">
        <f>IF(N87="snížená",J87,0)</f>
        <v>0</v>
      </c>
      <c r="BG87" s="215">
        <f>IF(N87="zákl. přenesená",J87,0)</f>
        <v>0</v>
      </c>
      <c r="BH87" s="215">
        <f>IF(N87="sníž. přenesená",J87,0)</f>
        <v>0</v>
      </c>
      <c r="BI87" s="215">
        <f>IF(N87="nulová",J87,0)</f>
        <v>0</v>
      </c>
      <c r="BJ87" s="16" t="s">
        <v>77</v>
      </c>
      <c r="BK87" s="215">
        <f>ROUND(I87*H87,2)</f>
        <v>0</v>
      </c>
      <c r="BL87" s="16" t="s">
        <v>141</v>
      </c>
      <c r="BM87" s="214" t="s">
        <v>352</v>
      </c>
    </row>
    <row r="88" s="2" customFormat="1">
      <c r="A88" s="37"/>
      <c r="B88" s="38"/>
      <c r="C88" s="39"/>
      <c r="D88" s="216" t="s">
        <v>130</v>
      </c>
      <c r="E88" s="39"/>
      <c r="F88" s="217" t="s">
        <v>353</v>
      </c>
      <c r="G88" s="39"/>
      <c r="H88" s="39"/>
      <c r="I88" s="218"/>
      <c r="J88" s="39"/>
      <c r="K88" s="39"/>
      <c r="L88" s="43"/>
      <c r="M88" s="219"/>
      <c r="N88" s="220"/>
      <c r="O88" s="83"/>
      <c r="P88" s="83"/>
      <c r="Q88" s="83"/>
      <c r="R88" s="83"/>
      <c r="S88" s="83"/>
      <c r="T88" s="84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T88" s="16" t="s">
        <v>130</v>
      </c>
      <c r="AU88" s="16" t="s">
        <v>79</v>
      </c>
    </row>
    <row r="89" s="2" customFormat="1" ht="37.8" customHeight="1">
      <c r="A89" s="37"/>
      <c r="B89" s="38"/>
      <c r="C89" s="221" t="s">
        <v>215</v>
      </c>
      <c r="D89" s="221" t="s">
        <v>133</v>
      </c>
      <c r="E89" s="222" t="s">
        <v>354</v>
      </c>
      <c r="F89" s="223" t="s">
        <v>355</v>
      </c>
      <c r="G89" s="224" t="s">
        <v>174</v>
      </c>
      <c r="H89" s="225">
        <v>1</v>
      </c>
      <c r="I89" s="226"/>
      <c r="J89" s="227">
        <f>ROUND(I89*H89,2)</f>
        <v>0</v>
      </c>
      <c r="K89" s="223" t="s">
        <v>19</v>
      </c>
      <c r="L89" s="228"/>
      <c r="M89" s="229" t="s">
        <v>19</v>
      </c>
      <c r="N89" s="230" t="s">
        <v>40</v>
      </c>
      <c r="O89" s="83"/>
      <c r="P89" s="212">
        <f>O89*H89</f>
        <v>0</v>
      </c>
      <c r="Q89" s="212">
        <v>0</v>
      </c>
      <c r="R89" s="212">
        <f>Q89*H89</f>
        <v>0</v>
      </c>
      <c r="S89" s="212">
        <v>0</v>
      </c>
      <c r="T89" s="213">
        <f>S89*H89</f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214" t="s">
        <v>136</v>
      </c>
      <c r="AT89" s="214" t="s">
        <v>133</v>
      </c>
      <c r="AU89" s="214" t="s">
        <v>79</v>
      </c>
      <c r="AY89" s="16" t="s">
        <v>120</v>
      </c>
      <c r="BE89" s="215">
        <f>IF(N89="základní",J89,0)</f>
        <v>0</v>
      </c>
      <c r="BF89" s="215">
        <f>IF(N89="snížená",J89,0)</f>
        <v>0</v>
      </c>
      <c r="BG89" s="215">
        <f>IF(N89="zákl. přenesená",J89,0)</f>
        <v>0</v>
      </c>
      <c r="BH89" s="215">
        <f>IF(N89="sníž. přenesená",J89,0)</f>
        <v>0</v>
      </c>
      <c r="BI89" s="215">
        <f>IF(N89="nulová",J89,0)</f>
        <v>0</v>
      </c>
      <c r="BJ89" s="16" t="s">
        <v>77</v>
      </c>
      <c r="BK89" s="215">
        <f>ROUND(I89*H89,2)</f>
        <v>0</v>
      </c>
      <c r="BL89" s="16" t="s">
        <v>128</v>
      </c>
      <c r="BM89" s="214" t="s">
        <v>356</v>
      </c>
    </row>
    <row r="90" s="2" customFormat="1" ht="16.5" customHeight="1">
      <c r="A90" s="37"/>
      <c r="B90" s="38"/>
      <c r="C90" s="203" t="s">
        <v>79</v>
      </c>
      <c r="D90" s="203" t="s">
        <v>123</v>
      </c>
      <c r="E90" s="204" t="s">
        <v>357</v>
      </c>
      <c r="F90" s="205" t="s">
        <v>358</v>
      </c>
      <c r="G90" s="206" t="s">
        <v>174</v>
      </c>
      <c r="H90" s="207">
        <v>30</v>
      </c>
      <c r="I90" s="208"/>
      <c r="J90" s="209">
        <f>ROUND(I90*H90,2)</f>
        <v>0</v>
      </c>
      <c r="K90" s="205" t="s">
        <v>321</v>
      </c>
      <c r="L90" s="43"/>
      <c r="M90" s="210" t="s">
        <v>19</v>
      </c>
      <c r="N90" s="211" t="s">
        <v>40</v>
      </c>
      <c r="O90" s="83"/>
      <c r="P90" s="212">
        <f>O90*H90</f>
        <v>0</v>
      </c>
      <c r="Q90" s="212">
        <v>0</v>
      </c>
      <c r="R90" s="212">
        <f>Q90*H90</f>
        <v>0</v>
      </c>
      <c r="S90" s="212">
        <v>0</v>
      </c>
      <c r="T90" s="213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214" t="s">
        <v>141</v>
      </c>
      <c r="AT90" s="214" t="s">
        <v>123</v>
      </c>
      <c r="AU90" s="214" t="s">
        <v>79</v>
      </c>
      <c r="AY90" s="16" t="s">
        <v>120</v>
      </c>
      <c r="BE90" s="215">
        <f>IF(N90="základní",J90,0)</f>
        <v>0</v>
      </c>
      <c r="BF90" s="215">
        <f>IF(N90="snížená",J90,0)</f>
        <v>0</v>
      </c>
      <c r="BG90" s="215">
        <f>IF(N90="zákl. přenesená",J90,0)</f>
        <v>0</v>
      </c>
      <c r="BH90" s="215">
        <f>IF(N90="sníž. přenesená",J90,0)</f>
        <v>0</v>
      </c>
      <c r="BI90" s="215">
        <f>IF(N90="nulová",J90,0)</f>
        <v>0</v>
      </c>
      <c r="BJ90" s="16" t="s">
        <v>77</v>
      </c>
      <c r="BK90" s="215">
        <f>ROUND(I90*H90,2)</f>
        <v>0</v>
      </c>
      <c r="BL90" s="16" t="s">
        <v>141</v>
      </c>
      <c r="BM90" s="214" t="s">
        <v>359</v>
      </c>
    </row>
    <row r="91" s="2" customFormat="1">
      <c r="A91" s="37"/>
      <c r="B91" s="38"/>
      <c r="C91" s="39"/>
      <c r="D91" s="216" t="s">
        <v>130</v>
      </c>
      <c r="E91" s="39"/>
      <c r="F91" s="217" t="s">
        <v>360</v>
      </c>
      <c r="G91" s="39"/>
      <c r="H91" s="39"/>
      <c r="I91" s="218"/>
      <c r="J91" s="39"/>
      <c r="K91" s="39"/>
      <c r="L91" s="43"/>
      <c r="M91" s="219"/>
      <c r="N91" s="220"/>
      <c r="O91" s="83"/>
      <c r="P91" s="83"/>
      <c r="Q91" s="83"/>
      <c r="R91" s="83"/>
      <c r="S91" s="83"/>
      <c r="T91" s="84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16" t="s">
        <v>130</v>
      </c>
      <c r="AU91" s="16" t="s">
        <v>79</v>
      </c>
    </row>
    <row r="92" s="2" customFormat="1" ht="16.5" customHeight="1">
      <c r="A92" s="37"/>
      <c r="B92" s="38"/>
      <c r="C92" s="221" t="s">
        <v>132</v>
      </c>
      <c r="D92" s="221" t="s">
        <v>133</v>
      </c>
      <c r="E92" s="222" t="s">
        <v>361</v>
      </c>
      <c r="F92" s="223" t="s">
        <v>362</v>
      </c>
      <c r="G92" s="224" t="s">
        <v>174</v>
      </c>
      <c r="H92" s="225">
        <v>4</v>
      </c>
      <c r="I92" s="226"/>
      <c r="J92" s="227">
        <f>ROUND(I92*H92,2)</f>
        <v>0</v>
      </c>
      <c r="K92" s="223" t="s">
        <v>19</v>
      </c>
      <c r="L92" s="228"/>
      <c r="M92" s="229" t="s">
        <v>19</v>
      </c>
      <c r="N92" s="230" t="s">
        <v>40</v>
      </c>
      <c r="O92" s="83"/>
      <c r="P92" s="212">
        <f>O92*H92</f>
        <v>0</v>
      </c>
      <c r="Q92" s="212">
        <v>0</v>
      </c>
      <c r="R92" s="212">
        <f>Q92*H92</f>
        <v>0</v>
      </c>
      <c r="S92" s="212">
        <v>0</v>
      </c>
      <c r="T92" s="213">
        <f>S92*H92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214" t="s">
        <v>146</v>
      </c>
      <c r="AT92" s="214" t="s">
        <v>133</v>
      </c>
      <c r="AU92" s="214" t="s">
        <v>79</v>
      </c>
      <c r="AY92" s="16" t="s">
        <v>120</v>
      </c>
      <c r="BE92" s="215">
        <f>IF(N92="základní",J92,0)</f>
        <v>0</v>
      </c>
      <c r="BF92" s="215">
        <f>IF(N92="snížená",J92,0)</f>
        <v>0</v>
      </c>
      <c r="BG92" s="215">
        <f>IF(N92="zákl. přenesená",J92,0)</f>
        <v>0</v>
      </c>
      <c r="BH92" s="215">
        <f>IF(N92="sníž. přenesená",J92,0)</f>
        <v>0</v>
      </c>
      <c r="BI92" s="215">
        <f>IF(N92="nulová",J92,0)</f>
        <v>0</v>
      </c>
      <c r="BJ92" s="16" t="s">
        <v>77</v>
      </c>
      <c r="BK92" s="215">
        <f>ROUND(I92*H92,2)</f>
        <v>0</v>
      </c>
      <c r="BL92" s="16" t="s">
        <v>141</v>
      </c>
      <c r="BM92" s="214" t="s">
        <v>363</v>
      </c>
    </row>
    <row r="93" s="2" customFormat="1" ht="21.75" customHeight="1">
      <c r="A93" s="37"/>
      <c r="B93" s="38"/>
      <c r="C93" s="203" t="s">
        <v>128</v>
      </c>
      <c r="D93" s="203" t="s">
        <v>123</v>
      </c>
      <c r="E93" s="204" t="s">
        <v>364</v>
      </c>
      <c r="F93" s="205" t="s">
        <v>365</v>
      </c>
      <c r="G93" s="206" t="s">
        <v>174</v>
      </c>
      <c r="H93" s="207">
        <v>1</v>
      </c>
      <c r="I93" s="208"/>
      <c r="J93" s="209">
        <f>ROUND(I93*H93,2)</f>
        <v>0</v>
      </c>
      <c r="K93" s="205" t="s">
        <v>321</v>
      </c>
      <c r="L93" s="43"/>
      <c r="M93" s="210" t="s">
        <v>19</v>
      </c>
      <c r="N93" s="211" t="s">
        <v>40</v>
      </c>
      <c r="O93" s="83"/>
      <c r="P93" s="212">
        <f>O93*H93</f>
        <v>0</v>
      </c>
      <c r="Q93" s="212">
        <v>0</v>
      </c>
      <c r="R93" s="212">
        <f>Q93*H93</f>
        <v>0</v>
      </c>
      <c r="S93" s="212">
        <v>0</v>
      </c>
      <c r="T93" s="213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214" t="s">
        <v>141</v>
      </c>
      <c r="AT93" s="214" t="s">
        <v>123</v>
      </c>
      <c r="AU93" s="214" t="s">
        <v>79</v>
      </c>
      <c r="AY93" s="16" t="s">
        <v>120</v>
      </c>
      <c r="BE93" s="215">
        <f>IF(N93="základní",J93,0)</f>
        <v>0</v>
      </c>
      <c r="BF93" s="215">
        <f>IF(N93="snížená",J93,0)</f>
        <v>0</v>
      </c>
      <c r="BG93" s="215">
        <f>IF(N93="zákl. přenesená",J93,0)</f>
        <v>0</v>
      </c>
      <c r="BH93" s="215">
        <f>IF(N93="sníž. přenesená",J93,0)</f>
        <v>0</v>
      </c>
      <c r="BI93" s="215">
        <f>IF(N93="nulová",J93,0)</f>
        <v>0</v>
      </c>
      <c r="BJ93" s="16" t="s">
        <v>77</v>
      </c>
      <c r="BK93" s="215">
        <f>ROUND(I93*H93,2)</f>
        <v>0</v>
      </c>
      <c r="BL93" s="16" t="s">
        <v>141</v>
      </c>
      <c r="BM93" s="214" t="s">
        <v>366</v>
      </c>
    </row>
    <row r="94" s="2" customFormat="1">
      <c r="A94" s="37"/>
      <c r="B94" s="38"/>
      <c r="C94" s="39"/>
      <c r="D94" s="216" t="s">
        <v>130</v>
      </c>
      <c r="E94" s="39"/>
      <c r="F94" s="217" t="s">
        <v>367</v>
      </c>
      <c r="G94" s="39"/>
      <c r="H94" s="39"/>
      <c r="I94" s="218"/>
      <c r="J94" s="39"/>
      <c r="K94" s="39"/>
      <c r="L94" s="43"/>
      <c r="M94" s="219"/>
      <c r="N94" s="220"/>
      <c r="O94" s="83"/>
      <c r="P94" s="83"/>
      <c r="Q94" s="83"/>
      <c r="R94" s="83"/>
      <c r="S94" s="83"/>
      <c r="T94" s="84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T94" s="16" t="s">
        <v>130</v>
      </c>
      <c r="AU94" s="16" t="s">
        <v>79</v>
      </c>
    </row>
    <row r="95" s="2" customFormat="1" ht="16.5" customHeight="1">
      <c r="A95" s="37"/>
      <c r="B95" s="38"/>
      <c r="C95" s="203" t="s">
        <v>294</v>
      </c>
      <c r="D95" s="203" t="s">
        <v>123</v>
      </c>
      <c r="E95" s="204" t="s">
        <v>368</v>
      </c>
      <c r="F95" s="205" t="s">
        <v>369</v>
      </c>
      <c r="G95" s="206" t="s">
        <v>174</v>
      </c>
      <c r="H95" s="207">
        <v>1</v>
      </c>
      <c r="I95" s="208"/>
      <c r="J95" s="209">
        <f>ROUND(I95*H95,2)</f>
        <v>0</v>
      </c>
      <c r="K95" s="205" t="s">
        <v>19</v>
      </c>
      <c r="L95" s="43"/>
      <c r="M95" s="210" t="s">
        <v>19</v>
      </c>
      <c r="N95" s="211" t="s">
        <v>40</v>
      </c>
      <c r="O95" s="83"/>
      <c r="P95" s="212">
        <f>O95*H95</f>
        <v>0</v>
      </c>
      <c r="Q95" s="212">
        <v>0</v>
      </c>
      <c r="R95" s="212">
        <f>Q95*H95</f>
        <v>0</v>
      </c>
      <c r="S95" s="212">
        <v>0</v>
      </c>
      <c r="T95" s="213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214" t="s">
        <v>141</v>
      </c>
      <c r="AT95" s="214" t="s">
        <v>123</v>
      </c>
      <c r="AU95" s="214" t="s">
        <v>79</v>
      </c>
      <c r="AY95" s="16" t="s">
        <v>120</v>
      </c>
      <c r="BE95" s="215">
        <f>IF(N95="základní",J95,0)</f>
        <v>0</v>
      </c>
      <c r="BF95" s="215">
        <f>IF(N95="snížená",J95,0)</f>
        <v>0</v>
      </c>
      <c r="BG95" s="215">
        <f>IF(N95="zákl. přenesená",J95,0)</f>
        <v>0</v>
      </c>
      <c r="BH95" s="215">
        <f>IF(N95="sníž. přenesená",J95,0)</f>
        <v>0</v>
      </c>
      <c r="BI95" s="215">
        <f>IF(N95="nulová",J95,0)</f>
        <v>0</v>
      </c>
      <c r="BJ95" s="16" t="s">
        <v>77</v>
      </c>
      <c r="BK95" s="215">
        <f>ROUND(I95*H95,2)</f>
        <v>0</v>
      </c>
      <c r="BL95" s="16" t="s">
        <v>141</v>
      </c>
      <c r="BM95" s="214" t="s">
        <v>370</v>
      </c>
    </row>
    <row r="96" s="2" customFormat="1" ht="16.5" customHeight="1">
      <c r="A96" s="37"/>
      <c r="B96" s="38"/>
      <c r="C96" s="221" t="s">
        <v>138</v>
      </c>
      <c r="D96" s="221" t="s">
        <v>133</v>
      </c>
      <c r="E96" s="222" t="s">
        <v>371</v>
      </c>
      <c r="F96" s="223" t="s">
        <v>372</v>
      </c>
      <c r="G96" s="224" t="s">
        <v>174</v>
      </c>
      <c r="H96" s="225">
        <v>1</v>
      </c>
      <c r="I96" s="226"/>
      <c r="J96" s="227">
        <f>ROUND(I96*H96,2)</f>
        <v>0</v>
      </c>
      <c r="K96" s="223" t="s">
        <v>19</v>
      </c>
      <c r="L96" s="228"/>
      <c r="M96" s="229" t="s">
        <v>19</v>
      </c>
      <c r="N96" s="230" t="s">
        <v>40</v>
      </c>
      <c r="O96" s="83"/>
      <c r="P96" s="212">
        <f>O96*H96</f>
        <v>0</v>
      </c>
      <c r="Q96" s="212">
        <v>2.0000000000000002E-05</v>
      </c>
      <c r="R96" s="212">
        <f>Q96*H96</f>
        <v>2.0000000000000002E-05</v>
      </c>
      <c r="S96" s="212">
        <v>0</v>
      </c>
      <c r="T96" s="213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214" t="s">
        <v>146</v>
      </c>
      <c r="AT96" s="214" t="s">
        <v>133</v>
      </c>
      <c r="AU96" s="214" t="s">
        <v>79</v>
      </c>
      <c r="AY96" s="16" t="s">
        <v>120</v>
      </c>
      <c r="BE96" s="215">
        <f>IF(N96="základní",J96,0)</f>
        <v>0</v>
      </c>
      <c r="BF96" s="215">
        <f>IF(N96="snížená",J96,0)</f>
        <v>0</v>
      </c>
      <c r="BG96" s="215">
        <f>IF(N96="zákl. přenesená",J96,0)</f>
        <v>0</v>
      </c>
      <c r="BH96" s="215">
        <f>IF(N96="sníž. přenesená",J96,0)</f>
        <v>0</v>
      </c>
      <c r="BI96" s="215">
        <f>IF(N96="nulová",J96,0)</f>
        <v>0</v>
      </c>
      <c r="BJ96" s="16" t="s">
        <v>77</v>
      </c>
      <c r="BK96" s="215">
        <f>ROUND(I96*H96,2)</f>
        <v>0</v>
      </c>
      <c r="BL96" s="16" t="s">
        <v>141</v>
      </c>
      <c r="BM96" s="214" t="s">
        <v>373</v>
      </c>
    </row>
    <row r="97" s="2" customFormat="1" ht="16.5" customHeight="1">
      <c r="A97" s="37"/>
      <c r="B97" s="38"/>
      <c r="C97" s="203" t="s">
        <v>143</v>
      </c>
      <c r="D97" s="203" t="s">
        <v>123</v>
      </c>
      <c r="E97" s="204" t="s">
        <v>374</v>
      </c>
      <c r="F97" s="205" t="s">
        <v>375</v>
      </c>
      <c r="G97" s="206" t="s">
        <v>174</v>
      </c>
      <c r="H97" s="207">
        <v>2</v>
      </c>
      <c r="I97" s="208"/>
      <c r="J97" s="209">
        <f>ROUND(I97*H97,2)</f>
        <v>0</v>
      </c>
      <c r="K97" s="205" t="s">
        <v>127</v>
      </c>
      <c r="L97" s="43"/>
      <c r="M97" s="210" t="s">
        <v>19</v>
      </c>
      <c r="N97" s="211" t="s">
        <v>40</v>
      </c>
      <c r="O97" s="83"/>
      <c r="P97" s="212">
        <f>O97*H97</f>
        <v>0</v>
      </c>
      <c r="Q97" s="212">
        <v>0</v>
      </c>
      <c r="R97" s="212">
        <f>Q97*H97</f>
        <v>0</v>
      </c>
      <c r="S97" s="212">
        <v>0</v>
      </c>
      <c r="T97" s="213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214" t="s">
        <v>141</v>
      </c>
      <c r="AT97" s="214" t="s">
        <v>123</v>
      </c>
      <c r="AU97" s="214" t="s">
        <v>79</v>
      </c>
      <c r="AY97" s="16" t="s">
        <v>120</v>
      </c>
      <c r="BE97" s="215">
        <f>IF(N97="základní",J97,0)</f>
        <v>0</v>
      </c>
      <c r="BF97" s="215">
        <f>IF(N97="snížená",J97,0)</f>
        <v>0</v>
      </c>
      <c r="BG97" s="215">
        <f>IF(N97="zákl. přenesená",J97,0)</f>
        <v>0</v>
      </c>
      <c r="BH97" s="215">
        <f>IF(N97="sníž. přenesená",J97,0)</f>
        <v>0</v>
      </c>
      <c r="BI97" s="215">
        <f>IF(N97="nulová",J97,0)</f>
        <v>0</v>
      </c>
      <c r="BJ97" s="16" t="s">
        <v>77</v>
      </c>
      <c r="BK97" s="215">
        <f>ROUND(I97*H97,2)</f>
        <v>0</v>
      </c>
      <c r="BL97" s="16" t="s">
        <v>141</v>
      </c>
      <c r="BM97" s="214" t="s">
        <v>376</v>
      </c>
    </row>
    <row r="98" s="2" customFormat="1">
      <c r="A98" s="37"/>
      <c r="B98" s="38"/>
      <c r="C98" s="39"/>
      <c r="D98" s="216" t="s">
        <v>130</v>
      </c>
      <c r="E98" s="39"/>
      <c r="F98" s="217" t="s">
        <v>377</v>
      </c>
      <c r="G98" s="39"/>
      <c r="H98" s="39"/>
      <c r="I98" s="218"/>
      <c r="J98" s="39"/>
      <c r="K98" s="39"/>
      <c r="L98" s="43"/>
      <c r="M98" s="219"/>
      <c r="N98" s="220"/>
      <c r="O98" s="83"/>
      <c r="P98" s="83"/>
      <c r="Q98" s="83"/>
      <c r="R98" s="83"/>
      <c r="S98" s="83"/>
      <c r="T98" s="84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16" t="s">
        <v>130</v>
      </c>
      <c r="AU98" s="16" t="s">
        <v>79</v>
      </c>
    </row>
    <row r="99" s="2" customFormat="1" ht="16.5" customHeight="1">
      <c r="A99" s="37"/>
      <c r="B99" s="38"/>
      <c r="C99" s="221" t="s">
        <v>136</v>
      </c>
      <c r="D99" s="221" t="s">
        <v>133</v>
      </c>
      <c r="E99" s="222" t="s">
        <v>378</v>
      </c>
      <c r="F99" s="223" t="s">
        <v>379</v>
      </c>
      <c r="G99" s="224" t="s">
        <v>174</v>
      </c>
      <c r="H99" s="225">
        <v>2</v>
      </c>
      <c r="I99" s="226"/>
      <c r="J99" s="227">
        <f>ROUND(I99*H99,2)</f>
        <v>0</v>
      </c>
      <c r="K99" s="223" t="s">
        <v>19</v>
      </c>
      <c r="L99" s="228"/>
      <c r="M99" s="229" t="s">
        <v>19</v>
      </c>
      <c r="N99" s="230" t="s">
        <v>40</v>
      </c>
      <c r="O99" s="83"/>
      <c r="P99" s="212">
        <f>O99*H99</f>
        <v>0</v>
      </c>
      <c r="Q99" s="212">
        <v>0.00012</v>
      </c>
      <c r="R99" s="212">
        <f>Q99*H99</f>
        <v>0.00024000000000000001</v>
      </c>
      <c r="S99" s="212">
        <v>0</v>
      </c>
      <c r="T99" s="213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214" t="s">
        <v>146</v>
      </c>
      <c r="AT99" s="214" t="s">
        <v>133</v>
      </c>
      <c r="AU99" s="214" t="s">
        <v>79</v>
      </c>
      <c r="AY99" s="16" t="s">
        <v>120</v>
      </c>
      <c r="BE99" s="215">
        <f>IF(N99="základní",J99,0)</f>
        <v>0</v>
      </c>
      <c r="BF99" s="215">
        <f>IF(N99="snížená",J99,0)</f>
        <v>0</v>
      </c>
      <c r="BG99" s="215">
        <f>IF(N99="zákl. přenesená",J99,0)</f>
        <v>0</v>
      </c>
      <c r="BH99" s="215">
        <f>IF(N99="sníž. přenesená",J99,0)</f>
        <v>0</v>
      </c>
      <c r="BI99" s="215">
        <f>IF(N99="nulová",J99,0)</f>
        <v>0</v>
      </c>
      <c r="BJ99" s="16" t="s">
        <v>77</v>
      </c>
      <c r="BK99" s="215">
        <f>ROUND(I99*H99,2)</f>
        <v>0</v>
      </c>
      <c r="BL99" s="16" t="s">
        <v>141</v>
      </c>
      <c r="BM99" s="214" t="s">
        <v>380</v>
      </c>
    </row>
    <row r="100" s="2" customFormat="1" ht="16.5" customHeight="1">
      <c r="A100" s="37"/>
      <c r="B100" s="38"/>
      <c r="C100" s="203" t="s">
        <v>198</v>
      </c>
      <c r="D100" s="203" t="s">
        <v>123</v>
      </c>
      <c r="E100" s="204" t="s">
        <v>381</v>
      </c>
      <c r="F100" s="205" t="s">
        <v>382</v>
      </c>
      <c r="G100" s="206" t="s">
        <v>174</v>
      </c>
      <c r="H100" s="207">
        <v>1</v>
      </c>
      <c r="I100" s="208"/>
      <c r="J100" s="209">
        <f>ROUND(I100*H100,2)</f>
        <v>0</v>
      </c>
      <c r="K100" s="205" t="s">
        <v>321</v>
      </c>
      <c r="L100" s="43"/>
      <c r="M100" s="210" t="s">
        <v>19</v>
      </c>
      <c r="N100" s="211" t="s">
        <v>40</v>
      </c>
      <c r="O100" s="83"/>
      <c r="P100" s="212">
        <f>O100*H100</f>
        <v>0</v>
      </c>
      <c r="Q100" s="212">
        <v>0</v>
      </c>
      <c r="R100" s="212">
        <f>Q100*H100</f>
        <v>0</v>
      </c>
      <c r="S100" s="212">
        <v>0</v>
      </c>
      <c r="T100" s="213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214" t="s">
        <v>141</v>
      </c>
      <c r="AT100" s="214" t="s">
        <v>123</v>
      </c>
      <c r="AU100" s="214" t="s">
        <v>79</v>
      </c>
      <c r="AY100" s="16" t="s">
        <v>120</v>
      </c>
      <c r="BE100" s="215">
        <f>IF(N100="základní",J100,0)</f>
        <v>0</v>
      </c>
      <c r="BF100" s="215">
        <f>IF(N100="snížená",J100,0)</f>
        <v>0</v>
      </c>
      <c r="BG100" s="215">
        <f>IF(N100="zákl. přenesená",J100,0)</f>
        <v>0</v>
      </c>
      <c r="BH100" s="215">
        <f>IF(N100="sníž. přenesená",J100,0)</f>
        <v>0</v>
      </c>
      <c r="BI100" s="215">
        <f>IF(N100="nulová",J100,0)</f>
        <v>0</v>
      </c>
      <c r="BJ100" s="16" t="s">
        <v>77</v>
      </c>
      <c r="BK100" s="215">
        <f>ROUND(I100*H100,2)</f>
        <v>0</v>
      </c>
      <c r="BL100" s="16" t="s">
        <v>141</v>
      </c>
      <c r="BM100" s="214" t="s">
        <v>383</v>
      </c>
    </row>
    <row r="101" s="2" customFormat="1">
      <c r="A101" s="37"/>
      <c r="B101" s="38"/>
      <c r="C101" s="39"/>
      <c r="D101" s="216" t="s">
        <v>130</v>
      </c>
      <c r="E101" s="39"/>
      <c r="F101" s="217" t="s">
        <v>384</v>
      </c>
      <c r="G101" s="39"/>
      <c r="H101" s="39"/>
      <c r="I101" s="218"/>
      <c r="J101" s="39"/>
      <c r="K101" s="39"/>
      <c r="L101" s="43"/>
      <c r="M101" s="219"/>
      <c r="N101" s="220"/>
      <c r="O101" s="83"/>
      <c r="P101" s="83"/>
      <c r="Q101" s="83"/>
      <c r="R101" s="83"/>
      <c r="S101" s="83"/>
      <c r="T101" s="84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16" t="s">
        <v>130</v>
      </c>
      <c r="AU101" s="16" t="s">
        <v>79</v>
      </c>
    </row>
    <row r="102" s="2" customFormat="1" ht="16.5" customHeight="1">
      <c r="A102" s="37"/>
      <c r="B102" s="38"/>
      <c r="C102" s="221" t="s">
        <v>146</v>
      </c>
      <c r="D102" s="221" t="s">
        <v>133</v>
      </c>
      <c r="E102" s="222" t="s">
        <v>385</v>
      </c>
      <c r="F102" s="223" t="s">
        <v>386</v>
      </c>
      <c r="G102" s="224" t="s">
        <v>174</v>
      </c>
      <c r="H102" s="225">
        <v>1</v>
      </c>
      <c r="I102" s="226"/>
      <c r="J102" s="227">
        <f>ROUND(I102*H102,2)</f>
        <v>0</v>
      </c>
      <c r="K102" s="223" t="s">
        <v>19</v>
      </c>
      <c r="L102" s="228"/>
      <c r="M102" s="229" t="s">
        <v>19</v>
      </c>
      <c r="N102" s="230" t="s">
        <v>40</v>
      </c>
      <c r="O102" s="83"/>
      <c r="P102" s="212">
        <f>O102*H102</f>
        <v>0</v>
      </c>
      <c r="Q102" s="212">
        <v>0.00075000000000000002</v>
      </c>
      <c r="R102" s="212">
        <f>Q102*H102</f>
        <v>0.00075000000000000002</v>
      </c>
      <c r="S102" s="212">
        <v>0</v>
      </c>
      <c r="T102" s="213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214" t="s">
        <v>146</v>
      </c>
      <c r="AT102" s="214" t="s">
        <v>133</v>
      </c>
      <c r="AU102" s="214" t="s">
        <v>79</v>
      </c>
      <c r="AY102" s="16" t="s">
        <v>120</v>
      </c>
      <c r="BE102" s="215">
        <f>IF(N102="základní",J102,0)</f>
        <v>0</v>
      </c>
      <c r="BF102" s="215">
        <f>IF(N102="snížená",J102,0)</f>
        <v>0</v>
      </c>
      <c r="BG102" s="215">
        <f>IF(N102="zákl. přenesená",J102,0)</f>
        <v>0</v>
      </c>
      <c r="BH102" s="215">
        <f>IF(N102="sníž. přenesená",J102,0)</f>
        <v>0</v>
      </c>
      <c r="BI102" s="215">
        <f>IF(N102="nulová",J102,0)</f>
        <v>0</v>
      </c>
      <c r="BJ102" s="16" t="s">
        <v>77</v>
      </c>
      <c r="BK102" s="215">
        <f>ROUND(I102*H102,2)</f>
        <v>0</v>
      </c>
      <c r="BL102" s="16" t="s">
        <v>141</v>
      </c>
      <c r="BM102" s="214" t="s">
        <v>387</v>
      </c>
    </row>
    <row r="103" s="2" customFormat="1" ht="16.5" customHeight="1">
      <c r="A103" s="37"/>
      <c r="B103" s="38"/>
      <c r="C103" s="203" t="s">
        <v>205</v>
      </c>
      <c r="D103" s="203" t="s">
        <v>123</v>
      </c>
      <c r="E103" s="204" t="s">
        <v>388</v>
      </c>
      <c r="F103" s="205" t="s">
        <v>389</v>
      </c>
      <c r="G103" s="206" t="s">
        <v>174</v>
      </c>
      <c r="H103" s="207">
        <v>1</v>
      </c>
      <c r="I103" s="208"/>
      <c r="J103" s="209">
        <f>ROUND(I103*H103,2)</f>
        <v>0</v>
      </c>
      <c r="K103" s="205" t="s">
        <v>321</v>
      </c>
      <c r="L103" s="43"/>
      <c r="M103" s="210" t="s">
        <v>19</v>
      </c>
      <c r="N103" s="211" t="s">
        <v>40</v>
      </c>
      <c r="O103" s="83"/>
      <c r="P103" s="212">
        <f>O103*H103</f>
        <v>0</v>
      </c>
      <c r="Q103" s="212">
        <v>0</v>
      </c>
      <c r="R103" s="212">
        <f>Q103*H103</f>
        <v>0</v>
      </c>
      <c r="S103" s="212">
        <v>0</v>
      </c>
      <c r="T103" s="213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214" t="s">
        <v>141</v>
      </c>
      <c r="AT103" s="214" t="s">
        <v>123</v>
      </c>
      <c r="AU103" s="214" t="s">
        <v>79</v>
      </c>
      <c r="AY103" s="16" t="s">
        <v>120</v>
      </c>
      <c r="BE103" s="215">
        <f>IF(N103="základní",J103,0)</f>
        <v>0</v>
      </c>
      <c r="BF103" s="215">
        <f>IF(N103="snížená",J103,0)</f>
        <v>0</v>
      </c>
      <c r="BG103" s="215">
        <f>IF(N103="zákl. přenesená",J103,0)</f>
        <v>0</v>
      </c>
      <c r="BH103" s="215">
        <f>IF(N103="sníž. přenesená",J103,0)</f>
        <v>0</v>
      </c>
      <c r="BI103" s="215">
        <f>IF(N103="nulová",J103,0)</f>
        <v>0</v>
      </c>
      <c r="BJ103" s="16" t="s">
        <v>77</v>
      </c>
      <c r="BK103" s="215">
        <f>ROUND(I103*H103,2)</f>
        <v>0</v>
      </c>
      <c r="BL103" s="16" t="s">
        <v>141</v>
      </c>
      <c r="BM103" s="214" t="s">
        <v>390</v>
      </c>
    </row>
    <row r="104" s="2" customFormat="1">
      <c r="A104" s="37"/>
      <c r="B104" s="38"/>
      <c r="C104" s="39"/>
      <c r="D104" s="216" t="s">
        <v>130</v>
      </c>
      <c r="E104" s="39"/>
      <c r="F104" s="217" t="s">
        <v>391</v>
      </c>
      <c r="G104" s="39"/>
      <c r="H104" s="39"/>
      <c r="I104" s="218"/>
      <c r="J104" s="39"/>
      <c r="K104" s="39"/>
      <c r="L104" s="43"/>
      <c r="M104" s="219"/>
      <c r="N104" s="220"/>
      <c r="O104" s="83"/>
      <c r="P104" s="83"/>
      <c r="Q104" s="83"/>
      <c r="R104" s="83"/>
      <c r="S104" s="83"/>
      <c r="T104" s="84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T104" s="16" t="s">
        <v>130</v>
      </c>
      <c r="AU104" s="16" t="s">
        <v>79</v>
      </c>
    </row>
    <row r="105" s="2" customFormat="1" ht="16.5" customHeight="1">
      <c r="A105" s="37"/>
      <c r="B105" s="38"/>
      <c r="C105" s="221" t="s">
        <v>211</v>
      </c>
      <c r="D105" s="221" t="s">
        <v>133</v>
      </c>
      <c r="E105" s="222" t="s">
        <v>392</v>
      </c>
      <c r="F105" s="223" t="s">
        <v>393</v>
      </c>
      <c r="G105" s="224" t="s">
        <v>174</v>
      </c>
      <c r="H105" s="225">
        <v>1</v>
      </c>
      <c r="I105" s="226"/>
      <c r="J105" s="227">
        <f>ROUND(I105*H105,2)</f>
        <v>0</v>
      </c>
      <c r="K105" s="223" t="s">
        <v>19</v>
      </c>
      <c r="L105" s="228"/>
      <c r="M105" s="229" t="s">
        <v>19</v>
      </c>
      <c r="N105" s="230" t="s">
        <v>40</v>
      </c>
      <c r="O105" s="83"/>
      <c r="P105" s="212">
        <f>O105*H105</f>
        <v>0</v>
      </c>
      <c r="Q105" s="212">
        <v>0.00044000000000000002</v>
      </c>
      <c r="R105" s="212">
        <f>Q105*H105</f>
        <v>0.00044000000000000002</v>
      </c>
      <c r="S105" s="212">
        <v>0</v>
      </c>
      <c r="T105" s="213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214" t="s">
        <v>146</v>
      </c>
      <c r="AT105" s="214" t="s">
        <v>133</v>
      </c>
      <c r="AU105" s="214" t="s">
        <v>79</v>
      </c>
      <c r="AY105" s="16" t="s">
        <v>120</v>
      </c>
      <c r="BE105" s="215">
        <f>IF(N105="základní",J105,0)</f>
        <v>0</v>
      </c>
      <c r="BF105" s="215">
        <f>IF(N105="snížená",J105,0)</f>
        <v>0</v>
      </c>
      <c r="BG105" s="215">
        <f>IF(N105="zákl. přenesená",J105,0)</f>
        <v>0</v>
      </c>
      <c r="BH105" s="215">
        <f>IF(N105="sníž. přenesená",J105,0)</f>
        <v>0</v>
      </c>
      <c r="BI105" s="215">
        <f>IF(N105="nulová",J105,0)</f>
        <v>0</v>
      </c>
      <c r="BJ105" s="16" t="s">
        <v>77</v>
      </c>
      <c r="BK105" s="215">
        <f>ROUND(I105*H105,2)</f>
        <v>0</v>
      </c>
      <c r="BL105" s="16" t="s">
        <v>141</v>
      </c>
      <c r="BM105" s="214" t="s">
        <v>394</v>
      </c>
    </row>
    <row r="106" s="2" customFormat="1" ht="21.75" customHeight="1">
      <c r="A106" s="37"/>
      <c r="B106" s="38"/>
      <c r="C106" s="203" t="s">
        <v>395</v>
      </c>
      <c r="D106" s="203" t="s">
        <v>123</v>
      </c>
      <c r="E106" s="204" t="s">
        <v>396</v>
      </c>
      <c r="F106" s="205" t="s">
        <v>397</v>
      </c>
      <c r="G106" s="206" t="s">
        <v>174</v>
      </c>
      <c r="H106" s="207">
        <v>1</v>
      </c>
      <c r="I106" s="208"/>
      <c r="J106" s="209">
        <f>ROUND(I106*H106,2)</f>
        <v>0</v>
      </c>
      <c r="K106" s="205" t="s">
        <v>321</v>
      </c>
      <c r="L106" s="43"/>
      <c r="M106" s="210" t="s">
        <v>19</v>
      </c>
      <c r="N106" s="211" t="s">
        <v>40</v>
      </c>
      <c r="O106" s="83"/>
      <c r="P106" s="212">
        <f>O106*H106</f>
        <v>0</v>
      </c>
      <c r="Q106" s="212">
        <v>0</v>
      </c>
      <c r="R106" s="212">
        <f>Q106*H106</f>
        <v>0</v>
      </c>
      <c r="S106" s="212">
        <v>0</v>
      </c>
      <c r="T106" s="213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214" t="s">
        <v>141</v>
      </c>
      <c r="AT106" s="214" t="s">
        <v>123</v>
      </c>
      <c r="AU106" s="214" t="s">
        <v>79</v>
      </c>
      <c r="AY106" s="16" t="s">
        <v>120</v>
      </c>
      <c r="BE106" s="215">
        <f>IF(N106="základní",J106,0)</f>
        <v>0</v>
      </c>
      <c r="BF106" s="215">
        <f>IF(N106="snížená",J106,0)</f>
        <v>0</v>
      </c>
      <c r="BG106" s="215">
        <f>IF(N106="zákl. přenesená",J106,0)</f>
        <v>0</v>
      </c>
      <c r="BH106" s="215">
        <f>IF(N106="sníž. přenesená",J106,0)</f>
        <v>0</v>
      </c>
      <c r="BI106" s="215">
        <f>IF(N106="nulová",J106,0)</f>
        <v>0</v>
      </c>
      <c r="BJ106" s="16" t="s">
        <v>77</v>
      </c>
      <c r="BK106" s="215">
        <f>ROUND(I106*H106,2)</f>
        <v>0</v>
      </c>
      <c r="BL106" s="16" t="s">
        <v>141</v>
      </c>
      <c r="BM106" s="214" t="s">
        <v>398</v>
      </c>
    </row>
    <row r="107" s="2" customFormat="1">
      <c r="A107" s="37"/>
      <c r="B107" s="38"/>
      <c r="C107" s="39"/>
      <c r="D107" s="216" t="s">
        <v>130</v>
      </c>
      <c r="E107" s="39"/>
      <c r="F107" s="217" t="s">
        <v>399</v>
      </c>
      <c r="G107" s="39"/>
      <c r="H107" s="39"/>
      <c r="I107" s="218"/>
      <c r="J107" s="39"/>
      <c r="K107" s="39"/>
      <c r="L107" s="43"/>
      <c r="M107" s="219"/>
      <c r="N107" s="220"/>
      <c r="O107" s="83"/>
      <c r="P107" s="83"/>
      <c r="Q107" s="83"/>
      <c r="R107" s="83"/>
      <c r="S107" s="83"/>
      <c r="T107" s="84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16" t="s">
        <v>130</v>
      </c>
      <c r="AU107" s="16" t="s">
        <v>79</v>
      </c>
    </row>
    <row r="108" s="2" customFormat="1" ht="16.5" customHeight="1">
      <c r="A108" s="37"/>
      <c r="B108" s="38"/>
      <c r="C108" s="221" t="s">
        <v>141</v>
      </c>
      <c r="D108" s="221" t="s">
        <v>133</v>
      </c>
      <c r="E108" s="222" t="s">
        <v>400</v>
      </c>
      <c r="F108" s="223" t="s">
        <v>401</v>
      </c>
      <c r="G108" s="224" t="s">
        <v>174</v>
      </c>
      <c r="H108" s="225">
        <v>1</v>
      </c>
      <c r="I108" s="226"/>
      <c r="J108" s="227">
        <f>ROUND(I108*H108,2)</f>
        <v>0</v>
      </c>
      <c r="K108" s="223" t="s">
        <v>19</v>
      </c>
      <c r="L108" s="228"/>
      <c r="M108" s="229" t="s">
        <v>19</v>
      </c>
      <c r="N108" s="230" t="s">
        <v>40</v>
      </c>
      <c r="O108" s="83"/>
      <c r="P108" s="212">
        <f>O108*H108</f>
        <v>0</v>
      </c>
      <c r="Q108" s="212">
        <v>0.00098999999999999999</v>
      </c>
      <c r="R108" s="212">
        <f>Q108*H108</f>
        <v>0.00098999999999999999</v>
      </c>
      <c r="S108" s="212">
        <v>0</v>
      </c>
      <c r="T108" s="213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214" t="s">
        <v>146</v>
      </c>
      <c r="AT108" s="214" t="s">
        <v>133</v>
      </c>
      <c r="AU108" s="214" t="s">
        <v>79</v>
      </c>
      <c r="AY108" s="16" t="s">
        <v>120</v>
      </c>
      <c r="BE108" s="215">
        <f>IF(N108="základní",J108,0)</f>
        <v>0</v>
      </c>
      <c r="BF108" s="215">
        <f>IF(N108="snížená",J108,0)</f>
        <v>0</v>
      </c>
      <c r="BG108" s="215">
        <f>IF(N108="zákl. přenesená",J108,0)</f>
        <v>0</v>
      </c>
      <c r="BH108" s="215">
        <f>IF(N108="sníž. přenesená",J108,0)</f>
        <v>0</v>
      </c>
      <c r="BI108" s="215">
        <f>IF(N108="nulová",J108,0)</f>
        <v>0</v>
      </c>
      <c r="BJ108" s="16" t="s">
        <v>77</v>
      </c>
      <c r="BK108" s="215">
        <f>ROUND(I108*H108,2)</f>
        <v>0</v>
      </c>
      <c r="BL108" s="16" t="s">
        <v>141</v>
      </c>
      <c r="BM108" s="214" t="s">
        <v>402</v>
      </c>
    </row>
    <row r="109" s="2" customFormat="1" ht="16.5" customHeight="1">
      <c r="A109" s="37"/>
      <c r="B109" s="38"/>
      <c r="C109" s="221" t="s">
        <v>403</v>
      </c>
      <c r="D109" s="221" t="s">
        <v>133</v>
      </c>
      <c r="E109" s="222" t="s">
        <v>404</v>
      </c>
      <c r="F109" s="223" t="s">
        <v>405</v>
      </c>
      <c r="G109" s="224" t="s">
        <v>238</v>
      </c>
      <c r="H109" s="225">
        <v>1</v>
      </c>
      <c r="I109" s="226"/>
      <c r="J109" s="227">
        <f>ROUND(I109*H109,2)</f>
        <v>0</v>
      </c>
      <c r="K109" s="223" t="s">
        <v>19</v>
      </c>
      <c r="L109" s="228"/>
      <c r="M109" s="229" t="s">
        <v>19</v>
      </c>
      <c r="N109" s="230" t="s">
        <v>40</v>
      </c>
      <c r="O109" s="83"/>
      <c r="P109" s="212">
        <f>O109*H109</f>
        <v>0</v>
      </c>
      <c r="Q109" s="212">
        <v>0</v>
      </c>
      <c r="R109" s="212">
        <f>Q109*H109</f>
        <v>0</v>
      </c>
      <c r="S109" s="212">
        <v>0</v>
      </c>
      <c r="T109" s="213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214" t="s">
        <v>146</v>
      </c>
      <c r="AT109" s="214" t="s">
        <v>133</v>
      </c>
      <c r="AU109" s="214" t="s">
        <v>79</v>
      </c>
      <c r="AY109" s="16" t="s">
        <v>120</v>
      </c>
      <c r="BE109" s="215">
        <f>IF(N109="základní",J109,0)</f>
        <v>0</v>
      </c>
      <c r="BF109" s="215">
        <f>IF(N109="snížená",J109,0)</f>
        <v>0</v>
      </c>
      <c r="BG109" s="215">
        <f>IF(N109="zákl. přenesená",J109,0)</f>
        <v>0</v>
      </c>
      <c r="BH109" s="215">
        <f>IF(N109="sníž. přenesená",J109,0)</f>
        <v>0</v>
      </c>
      <c r="BI109" s="215">
        <f>IF(N109="nulová",J109,0)</f>
        <v>0</v>
      </c>
      <c r="BJ109" s="16" t="s">
        <v>77</v>
      </c>
      <c r="BK109" s="215">
        <f>ROUND(I109*H109,2)</f>
        <v>0</v>
      </c>
      <c r="BL109" s="16" t="s">
        <v>141</v>
      </c>
      <c r="BM109" s="214" t="s">
        <v>406</v>
      </c>
    </row>
    <row r="110" s="2" customFormat="1" ht="16.5" customHeight="1">
      <c r="A110" s="37"/>
      <c r="B110" s="38"/>
      <c r="C110" s="221" t="s">
        <v>407</v>
      </c>
      <c r="D110" s="221" t="s">
        <v>133</v>
      </c>
      <c r="E110" s="222" t="s">
        <v>408</v>
      </c>
      <c r="F110" s="223" t="s">
        <v>409</v>
      </c>
      <c r="G110" s="224" t="s">
        <v>19</v>
      </c>
      <c r="H110" s="225">
        <v>1</v>
      </c>
      <c r="I110" s="226"/>
      <c r="J110" s="227">
        <f>ROUND(I110*H110,2)</f>
        <v>0</v>
      </c>
      <c r="K110" s="223" t="s">
        <v>19</v>
      </c>
      <c r="L110" s="228"/>
      <c r="M110" s="229" t="s">
        <v>19</v>
      </c>
      <c r="N110" s="230" t="s">
        <v>40</v>
      </c>
      <c r="O110" s="83"/>
      <c r="P110" s="212">
        <f>O110*H110</f>
        <v>0</v>
      </c>
      <c r="Q110" s="212">
        <v>0</v>
      </c>
      <c r="R110" s="212">
        <f>Q110*H110</f>
        <v>0</v>
      </c>
      <c r="S110" s="212">
        <v>0</v>
      </c>
      <c r="T110" s="213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214" t="s">
        <v>146</v>
      </c>
      <c r="AT110" s="214" t="s">
        <v>133</v>
      </c>
      <c r="AU110" s="214" t="s">
        <v>79</v>
      </c>
      <c r="AY110" s="16" t="s">
        <v>120</v>
      </c>
      <c r="BE110" s="215">
        <f>IF(N110="základní",J110,0)</f>
        <v>0</v>
      </c>
      <c r="BF110" s="215">
        <f>IF(N110="snížená",J110,0)</f>
        <v>0</v>
      </c>
      <c r="BG110" s="215">
        <f>IF(N110="zákl. přenesená",J110,0)</f>
        <v>0</v>
      </c>
      <c r="BH110" s="215">
        <f>IF(N110="sníž. přenesená",J110,0)</f>
        <v>0</v>
      </c>
      <c r="BI110" s="215">
        <f>IF(N110="nulová",J110,0)</f>
        <v>0</v>
      </c>
      <c r="BJ110" s="16" t="s">
        <v>77</v>
      </c>
      <c r="BK110" s="215">
        <f>ROUND(I110*H110,2)</f>
        <v>0</v>
      </c>
      <c r="BL110" s="16" t="s">
        <v>141</v>
      </c>
      <c r="BM110" s="214" t="s">
        <v>410</v>
      </c>
    </row>
    <row r="111" s="2" customFormat="1" ht="16.5" customHeight="1">
      <c r="A111" s="37"/>
      <c r="B111" s="38"/>
      <c r="C111" s="203" t="s">
        <v>411</v>
      </c>
      <c r="D111" s="203" t="s">
        <v>123</v>
      </c>
      <c r="E111" s="204" t="s">
        <v>412</v>
      </c>
      <c r="F111" s="205" t="s">
        <v>413</v>
      </c>
      <c r="G111" s="206" t="s">
        <v>174</v>
      </c>
      <c r="H111" s="207">
        <v>1</v>
      </c>
      <c r="I111" s="208"/>
      <c r="J111" s="209">
        <f>ROUND(I111*H111,2)</f>
        <v>0</v>
      </c>
      <c r="K111" s="205" t="s">
        <v>414</v>
      </c>
      <c r="L111" s="43"/>
      <c r="M111" s="210" t="s">
        <v>19</v>
      </c>
      <c r="N111" s="211" t="s">
        <v>40</v>
      </c>
      <c r="O111" s="83"/>
      <c r="P111" s="212">
        <f>O111*H111</f>
        <v>0</v>
      </c>
      <c r="Q111" s="212">
        <v>0</v>
      </c>
      <c r="R111" s="212">
        <f>Q111*H111</f>
        <v>0</v>
      </c>
      <c r="S111" s="212">
        <v>0</v>
      </c>
      <c r="T111" s="213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214" t="s">
        <v>141</v>
      </c>
      <c r="AT111" s="214" t="s">
        <v>123</v>
      </c>
      <c r="AU111" s="214" t="s">
        <v>79</v>
      </c>
      <c r="AY111" s="16" t="s">
        <v>120</v>
      </c>
      <c r="BE111" s="215">
        <f>IF(N111="základní",J111,0)</f>
        <v>0</v>
      </c>
      <c r="BF111" s="215">
        <f>IF(N111="snížená",J111,0)</f>
        <v>0</v>
      </c>
      <c r="BG111" s="215">
        <f>IF(N111="zákl. přenesená",J111,0)</f>
        <v>0</v>
      </c>
      <c r="BH111" s="215">
        <f>IF(N111="sníž. přenesená",J111,0)</f>
        <v>0</v>
      </c>
      <c r="BI111" s="215">
        <f>IF(N111="nulová",J111,0)</f>
        <v>0</v>
      </c>
      <c r="BJ111" s="16" t="s">
        <v>77</v>
      </c>
      <c r="BK111" s="215">
        <f>ROUND(I111*H111,2)</f>
        <v>0</v>
      </c>
      <c r="BL111" s="16" t="s">
        <v>141</v>
      </c>
      <c r="BM111" s="214" t="s">
        <v>415</v>
      </c>
    </row>
    <row r="112" s="2" customFormat="1">
      <c r="A112" s="37"/>
      <c r="B112" s="38"/>
      <c r="C112" s="39"/>
      <c r="D112" s="216" t="s">
        <v>130</v>
      </c>
      <c r="E112" s="39"/>
      <c r="F112" s="217" t="s">
        <v>416</v>
      </c>
      <c r="G112" s="39"/>
      <c r="H112" s="39"/>
      <c r="I112" s="218"/>
      <c r="J112" s="39"/>
      <c r="K112" s="39"/>
      <c r="L112" s="43"/>
      <c r="M112" s="219"/>
      <c r="N112" s="220"/>
      <c r="O112" s="83"/>
      <c r="P112" s="83"/>
      <c r="Q112" s="83"/>
      <c r="R112" s="83"/>
      <c r="S112" s="83"/>
      <c r="T112" s="84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16" t="s">
        <v>130</v>
      </c>
      <c r="AU112" s="16" t="s">
        <v>79</v>
      </c>
    </row>
    <row r="113" s="2" customFormat="1" ht="16.5" customHeight="1">
      <c r="A113" s="37"/>
      <c r="B113" s="38"/>
      <c r="C113" s="221" t="s">
        <v>417</v>
      </c>
      <c r="D113" s="221" t="s">
        <v>133</v>
      </c>
      <c r="E113" s="222" t="s">
        <v>418</v>
      </c>
      <c r="F113" s="223" t="s">
        <v>419</v>
      </c>
      <c r="G113" s="224" t="s">
        <v>174</v>
      </c>
      <c r="H113" s="225">
        <v>1</v>
      </c>
      <c r="I113" s="226"/>
      <c r="J113" s="227">
        <f>ROUND(I113*H113,2)</f>
        <v>0</v>
      </c>
      <c r="K113" s="223" t="s">
        <v>19</v>
      </c>
      <c r="L113" s="228"/>
      <c r="M113" s="229" t="s">
        <v>19</v>
      </c>
      <c r="N113" s="230" t="s">
        <v>40</v>
      </c>
      <c r="O113" s="83"/>
      <c r="P113" s="212">
        <f>O113*H113</f>
        <v>0</v>
      </c>
      <c r="Q113" s="212">
        <v>0.00029</v>
      </c>
      <c r="R113" s="212">
        <f>Q113*H113</f>
        <v>0.00029</v>
      </c>
      <c r="S113" s="212">
        <v>0</v>
      </c>
      <c r="T113" s="213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214" t="s">
        <v>146</v>
      </c>
      <c r="AT113" s="214" t="s">
        <v>133</v>
      </c>
      <c r="AU113" s="214" t="s">
        <v>79</v>
      </c>
      <c r="AY113" s="16" t="s">
        <v>120</v>
      </c>
      <c r="BE113" s="215">
        <f>IF(N113="základní",J113,0)</f>
        <v>0</v>
      </c>
      <c r="BF113" s="215">
        <f>IF(N113="snížená",J113,0)</f>
        <v>0</v>
      </c>
      <c r="BG113" s="215">
        <f>IF(N113="zákl. přenesená",J113,0)</f>
        <v>0</v>
      </c>
      <c r="BH113" s="215">
        <f>IF(N113="sníž. přenesená",J113,0)</f>
        <v>0</v>
      </c>
      <c r="BI113" s="215">
        <f>IF(N113="nulová",J113,0)</f>
        <v>0</v>
      </c>
      <c r="BJ113" s="16" t="s">
        <v>77</v>
      </c>
      <c r="BK113" s="215">
        <f>ROUND(I113*H113,2)</f>
        <v>0</v>
      </c>
      <c r="BL113" s="16" t="s">
        <v>141</v>
      </c>
      <c r="BM113" s="214" t="s">
        <v>420</v>
      </c>
    </row>
    <row r="114" s="2" customFormat="1" ht="16.5" customHeight="1">
      <c r="A114" s="37"/>
      <c r="B114" s="38"/>
      <c r="C114" s="203" t="s">
        <v>7</v>
      </c>
      <c r="D114" s="203" t="s">
        <v>123</v>
      </c>
      <c r="E114" s="204" t="s">
        <v>421</v>
      </c>
      <c r="F114" s="205" t="s">
        <v>422</v>
      </c>
      <c r="G114" s="206" t="s">
        <v>174</v>
      </c>
      <c r="H114" s="207">
        <v>1</v>
      </c>
      <c r="I114" s="208"/>
      <c r="J114" s="209">
        <f>ROUND(I114*H114,2)</f>
        <v>0</v>
      </c>
      <c r="K114" s="205" t="s">
        <v>351</v>
      </c>
      <c r="L114" s="43"/>
      <c r="M114" s="210" t="s">
        <v>19</v>
      </c>
      <c r="N114" s="211" t="s">
        <v>40</v>
      </c>
      <c r="O114" s="83"/>
      <c r="P114" s="212">
        <f>O114*H114</f>
        <v>0</v>
      </c>
      <c r="Q114" s="212">
        <v>0</v>
      </c>
      <c r="R114" s="212">
        <f>Q114*H114</f>
        <v>0</v>
      </c>
      <c r="S114" s="212">
        <v>0</v>
      </c>
      <c r="T114" s="213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214" t="s">
        <v>141</v>
      </c>
      <c r="AT114" s="214" t="s">
        <v>123</v>
      </c>
      <c r="AU114" s="214" t="s">
        <v>79</v>
      </c>
      <c r="AY114" s="16" t="s">
        <v>120</v>
      </c>
      <c r="BE114" s="215">
        <f>IF(N114="základní",J114,0)</f>
        <v>0</v>
      </c>
      <c r="BF114" s="215">
        <f>IF(N114="snížená",J114,0)</f>
        <v>0</v>
      </c>
      <c r="BG114" s="215">
        <f>IF(N114="zákl. přenesená",J114,0)</f>
        <v>0</v>
      </c>
      <c r="BH114" s="215">
        <f>IF(N114="sníž. přenesená",J114,0)</f>
        <v>0</v>
      </c>
      <c r="BI114" s="215">
        <f>IF(N114="nulová",J114,0)</f>
        <v>0</v>
      </c>
      <c r="BJ114" s="16" t="s">
        <v>77</v>
      </c>
      <c r="BK114" s="215">
        <f>ROUND(I114*H114,2)</f>
        <v>0</v>
      </c>
      <c r="BL114" s="16" t="s">
        <v>141</v>
      </c>
      <c r="BM114" s="214" t="s">
        <v>423</v>
      </c>
    </row>
    <row r="115" s="2" customFormat="1">
      <c r="A115" s="37"/>
      <c r="B115" s="38"/>
      <c r="C115" s="39"/>
      <c r="D115" s="216" t="s">
        <v>130</v>
      </c>
      <c r="E115" s="39"/>
      <c r="F115" s="217" t="s">
        <v>424</v>
      </c>
      <c r="G115" s="39"/>
      <c r="H115" s="39"/>
      <c r="I115" s="218"/>
      <c r="J115" s="39"/>
      <c r="K115" s="39"/>
      <c r="L115" s="43"/>
      <c r="M115" s="219"/>
      <c r="N115" s="220"/>
      <c r="O115" s="83"/>
      <c r="P115" s="83"/>
      <c r="Q115" s="83"/>
      <c r="R115" s="83"/>
      <c r="S115" s="83"/>
      <c r="T115" s="84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T115" s="16" t="s">
        <v>130</v>
      </c>
      <c r="AU115" s="16" t="s">
        <v>79</v>
      </c>
    </row>
    <row r="116" s="2" customFormat="1" ht="16.5" customHeight="1">
      <c r="A116" s="37"/>
      <c r="B116" s="38"/>
      <c r="C116" s="221" t="s">
        <v>425</v>
      </c>
      <c r="D116" s="221" t="s">
        <v>133</v>
      </c>
      <c r="E116" s="222" t="s">
        <v>426</v>
      </c>
      <c r="F116" s="223" t="s">
        <v>427</v>
      </c>
      <c r="G116" s="224" t="s">
        <v>174</v>
      </c>
      <c r="H116" s="225">
        <v>1</v>
      </c>
      <c r="I116" s="226"/>
      <c r="J116" s="227">
        <f>ROUND(I116*H116,2)</f>
        <v>0</v>
      </c>
      <c r="K116" s="223" t="s">
        <v>19</v>
      </c>
      <c r="L116" s="228"/>
      <c r="M116" s="229" t="s">
        <v>19</v>
      </c>
      <c r="N116" s="230" t="s">
        <v>40</v>
      </c>
      <c r="O116" s="83"/>
      <c r="P116" s="212">
        <f>O116*H116</f>
        <v>0</v>
      </c>
      <c r="Q116" s="212">
        <v>0</v>
      </c>
      <c r="R116" s="212">
        <f>Q116*H116</f>
        <v>0</v>
      </c>
      <c r="S116" s="212">
        <v>0</v>
      </c>
      <c r="T116" s="213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214" t="s">
        <v>146</v>
      </c>
      <c r="AT116" s="214" t="s">
        <v>133</v>
      </c>
      <c r="AU116" s="214" t="s">
        <v>79</v>
      </c>
      <c r="AY116" s="16" t="s">
        <v>120</v>
      </c>
      <c r="BE116" s="215">
        <f>IF(N116="základní",J116,0)</f>
        <v>0</v>
      </c>
      <c r="BF116" s="215">
        <f>IF(N116="snížená",J116,0)</f>
        <v>0</v>
      </c>
      <c r="BG116" s="215">
        <f>IF(N116="zákl. přenesená",J116,0)</f>
        <v>0</v>
      </c>
      <c r="BH116" s="215">
        <f>IF(N116="sníž. přenesená",J116,0)</f>
        <v>0</v>
      </c>
      <c r="BI116" s="215">
        <f>IF(N116="nulová",J116,0)</f>
        <v>0</v>
      </c>
      <c r="BJ116" s="16" t="s">
        <v>77</v>
      </c>
      <c r="BK116" s="215">
        <f>ROUND(I116*H116,2)</f>
        <v>0</v>
      </c>
      <c r="BL116" s="16" t="s">
        <v>141</v>
      </c>
      <c r="BM116" s="214" t="s">
        <v>428</v>
      </c>
    </row>
    <row r="117" s="2" customFormat="1" ht="16.5" customHeight="1">
      <c r="A117" s="37"/>
      <c r="B117" s="38"/>
      <c r="C117" s="203" t="s">
        <v>429</v>
      </c>
      <c r="D117" s="203" t="s">
        <v>123</v>
      </c>
      <c r="E117" s="204" t="s">
        <v>430</v>
      </c>
      <c r="F117" s="205" t="s">
        <v>431</v>
      </c>
      <c r="G117" s="206" t="s">
        <v>174</v>
      </c>
      <c r="H117" s="207">
        <v>1</v>
      </c>
      <c r="I117" s="208"/>
      <c r="J117" s="209">
        <f>ROUND(I117*H117,2)</f>
        <v>0</v>
      </c>
      <c r="K117" s="205" t="s">
        <v>19</v>
      </c>
      <c r="L117" s="43"/>
      <c r="M117" s="210" t="s">
        <v>19</v>
      </c>
      <c r="N117" s="211" t="s">
        <v>40</v>
      </c>
      <c r="O117" s="83"/>
      <c r="P117" s="212">
        <f>O117*H117</f>
        <v>0</v>
      </c>
      <c r="Q117" s="212">
        <v>0</v>
      </c>
      <c r="R117" s="212">
        <f>Q117*H117</f>
        <v>0</v>
      </c>
      <c r="S117" s="212">
        <v>0</v>
      </c>
      <c r="T117" s="213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214" t="s">
        <v>141</v>
      </c>
      <c r="AT117" s="214" t="s">
        <v>123</v>
      </c>
      <c r="AU117" s="214" t="s">
        <v>79</v>
      </c>
      <c r="AY117" s="16" t="s">
        <v>120</v>
      </c>
      <c r="BE117" s="215">
        <f>IF(N117="základní",J117,0)</f>
        <v>0</v>
      </c>
      <c r="BF117" s="215">
        <f>IF(N117="snížená",J117,0)</f>
        <v>0</v>
      </c>
      <c r="BG117" s="215">
        <f>IF(N117="zákl. přenesená",J117,0)</f>
        <v>0</v>
      </c>
      <c r="BH117" s="215">
        <f>IF(N117="sníž. přenesená",J117,0)</f>
        <v>0</v>
      </c>
      <c r="BI117" s="215">
        <f>IF(N117="nulová",J117,0)</f>
        <v>0</v>
      </c>
      <c r="BJ117" s="16" t="s">
        <v>77</v>
      </c>
      <c r="BK117" s="215">
        <f>ROUND(I117*H117,2)</f>
        <v>0</v>
      </c>
      <c r="BL117" s="16" t="s">
        <v>141</v>
      </c>
      <c r="BM117" s="214" t="s">
        <v>432</v>
      </c>
    </row>
    <row r="118" s="2" customFormat="1" ht="16.5" customHeight="1">
      <c r="A118" s="37"/>
      <c r="B118" s="38"/>
      <c r="C118" s="221" t="s">
        <v>433</v>
      </c>
      <c r="D118" s="221" t="s">
        <v>133</v>
      </c>
      <c r="E118" s="222" t="s">
        <v>434</v>
      </c>
      <c r="F118" s="223" t="s">
        <v>435</v>
      </c>
      <c r="G118" s="224" t="s">
        <v>174</v>
      </c>
      <c r="H118" s="225">
        <v>1</v>
      </c>
      <c r="I118" s="226"/>
      <c r="J118" s="227">
        <f>ROUND(I118*H118,2)</f>
        <v>0</v>
      </c>
      <c r="K118" s="223" t="s">
        <v>19</v>
      </c>
      <c r="L118" s="228"/>
      <c r="M118" s="229" t="s">
        <v>19</v>
      </c>
      <c r="N118" s="230" t="s">
        <v>40</v>
      </c>
      <c r="O118" s="83"/>
      <c r="P118" s="212">
        <f>O118*H118</f>
        <v>0</v>
      </c>
      <c r="Q118" s="212">
        <v>0</v>
      </c>
      <c r="R118" s="212">
        <f>Q118*H118</f>
        <v>0</v>
      </c>
      <c r="S118" s="212">
        <v>0</v>
      </c>
      <c r="T118" s="213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214" t="s">
        <v>146</v>
      </c>
      <c r="AT118" s="214" t="s">
        <v>133</v>
      </c>
      <c r="AU118" s="214" t="s">
        <v>79</v>
      </c>
      <c r="AY118" s="16" t="s">
        <v>120</v>
      </c>
      <c r="BE118" s="215">
        <f>IF(N118="základní",J118,0)</f>
        <v>0</v>
      </c>
      <c r="BF118" s="215">
        <f>IF(N118="snížená",J118,0)</f>
        <v>0</v>
      </c>
      <c r="BG118" s="215">
        <f>IF(N118="zákl. přenesená",J118,0)</f>
        <v>0</v>
      </c>
      <c r="BH118" s="215">
        <f>IF(N118="sníž. přenesená",J118,0)</f>
        <v>0</v>
      </c>
      <c r="BI118" s="215">
        <f>IF(N118="nulová",J118,0)</f>
        <v>0</v>
      </c>
      <c r="BJ118" s="16" t="s">
        <v>77</v>
      </c>
      <c r="BK118" s="215">
        <f>ROUND(I118*H118,2)</f>
        <v>0</v>
      </c>
      <c r="BL118" s="16" t="s">
        <v>141</v>
      </c>
      <c r="BM118" s="214" t="s">
        <v>436</v>
      </c>
    </row>
    <row r="119" s="2" customFormat="1" ht="24.15" customHeight="1">
      <c r="A119" s="37"/>
      <c r="B119" s="38"/>
      <c r="C119" s="203" t="s">
        <v>223</v>
      </c>
      <c r="D119" s="203" t="s">
        <v>123</v>
      </c>
      <c r="E119" s="204" t="s">
        <v>437</v>
      </c>
      <c r="F119" s="205" t="s">
        <v>438</v>
      </c>
      <c r="G119" s="206" t="s">
        <v>174</v>
      </c>
      <c r="H119" s="207">
        <v>1</v>
      </c>
      <c r="I119" s="208"/>
      <c r="J119" s="209">
        <f>ROUND(I119*H119,2)</f>
        <v>0</v>
      </c>
      <c r="K119" s="205" t="s">
        <v>127</v>
      </c>
      <c r="L119" s="43"/>
      <c r="M119" s="210" t="s">
        <v>19</v>
      </c>
      <c r="N119" s="211" t="s">
        <v>40</v>
      </c>
      <c r="O119" s="83"/>
      <c r="P119" s="212">
        <f>O119*H119</f>
        <v>0</v>
      </c>
      <c r="Q119" s="212">
        <v>0</v>
      </c>
      <c r="R119" s="212">
        <f>Q119*H119</f>
        <v>0</v>
      </c>
      <c r="S119" s="212">
        <v>0</v>
      </c>
      <c r="T119" s="213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214" t="s">
        <v>141</v>
      </c>
      <c r="AT119" s="214" t="s">
        <v>123</v>
      </c>
      <c r="AU119" s="214" t="s">
        <v>79</v>
      </c>
      <c r="AY119" s="16" t="s">
        <v>120</v>
      </c>
      <c r="BE119" s="215">
        <f>IF(N119="základní",J119,0)</f>
        <v>0</v>
      </c>
      <c r="BF119" s="215">
        <f>IF(N119="snížená",J119,0)</f>
        <v>0</v>
      </c>
      <c r="BG119" s="215">
        <f>IF(N119="zákl. přenesená",J119,0)</f>
        <v>0</v>
      </c>
      <c r="BH119" s="215">
        <f>IF(N119="sníž. přenesená",J119,0)</f>
        <v>0</v>
      </c>
      <c r="BI119" s="215">
        <f>IF(N119="nulová",J119,0)</f>
        <v>0</v>
      </c>
      <c r="BJ119" s="16" t="s">
        <v>77</v>
      </c>
      <c r="BK119" s="215">
        <f>ROUND(I119*H119,2)</f>
        <v>0</v>
      </c>
      <c r="BL119" s="16" t="s">
        <v>141</v>
      </c>
      <c r="BM119" s="214" t="s">
        <v>439</v>
      </c>
    </row>
    <row r="120" s="2" customFormat="1">
      <c r="A120" s="37"/>
      <c r="B120" s="38"/>
      <c r="C120" s="39"/>
      <c r="D120" s="216" t="s">
        <v>130</v>
      </c>
      <c r="E120" s="39"/>
      <c r="F120" s="217" t="s">
        <v>440</v>
      </c>
      <c r="G120" s="39"/>
      <c r="H120" s="39"/>
      <c r="I120" s="218"/>
      <c r="J120" s="39"/>
      <c r="K120" s="39"/>
      <c r="L120" s="43"/>
      <c r="M120" s="219"/>
      <c r="N120" s="220"/>
      <c r="O120" s="83"/>
      <c r="P120" s="83"/>
      <c r="Q120" s="83"/>
      <c r="R120" s="83"/>
      <c r="S120" s="83"/>
      <c r="T120" s="84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6" t="s">
        <v>130</v>
      </c>
      <c r="AU120" s="16" t="s">
        <v>79</v>
      </c>
    </row>
    <row r="121" s="12" customFormat="1" ht="25.92" customHeight="1">
      <c r="A121" s="12"/>
      <c r="B121" s="187"/>
      <c r="C121" s="188"/>
      <c r="D121" s="189" t="s">
        <v>68</v>
      </c>
      <c r="E121" s="190" t="s">
        <v>133</v>
      </c>
      <c r="F121" s="190" t="s">
        <v>441</v>
      </c>
      <c r="G121" s="188"/>
      <c r="H121" s="188"/>
      <c r="I121" s="191"/>
      <c r="J121" s="192">
        <f>BK121</f>
        <v>0</v>
      </c>
      <c r="K121" s="188"/>
      <c r="L121" s="193"/>
      <c r="M121" s="194"/>
      <c r="N121" s="195"/>
      <c r="O121" s="195"/>
      <c r="P121" s="196">
        <f>P122</f>
        <v>0</v>
      </c>
      <c r="Q121" s="195"/>
      <c r="R121" s="196">
        <f>R122</f>
        <v>0.00083000000000000012</v>
      </c>
      <c r="S121" s="195"/>
      <c r="T121" s="197">
        <f>T122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98" t="s">
        <v>132</v>
      </c>
      <c r="AT121" s="199" t="s">
        <v>68</v>
      </c>
      <c r="AU121" s="199" t="s">
        <v>69</v>
      </c>
      <c r="AY121" s="198" t="s">
        <v>120</v>
      </c>
      <c r="BK121" s="200">
        <f>BK122</f>
        <v>0</v>
      </c>
    </row>
    <row r="122" s="12" customFormat="1" ht="22.8" customHeight="1">
      <c r="A122" s="12"/>
      <c r="B122" s="187"/>
      <c r="C122" s="188"/>
      <c r="D122" s="189" t="s">
        <v>68</v>
      </c>
      <c r="E122" s="201" t="s">
        <v>442</v>
      </c>
      <c r="F122" s="201" t="s">
        <v>443</v>
      </c>
      <c r="G122" s="188"/>
      <c r="H122" s="188"/>
      <c r="I122" s="191"/>
      <c r="J122" s="202">
        <f>BK122</f>
        <v>0</v>
      </c>
      <c r="K122" s="188"/>
      <c r="L122" s="193"/>
      <c r="M122" s="194"/>
      <c r="N122" s="195"/>
      <c r="O122" s="195"/>
      <c r="P122" s="196">
        <f>SUM(P123:P131)</f>
        <v>0</v>
      </c>
      <c r="Q122" s="195"/>
      <c r="R122" s="196">
        <f>SUM(R123:R131)</f>
        <v>0.00083000000000000012</v>
      </c>
      <c r="S122" s="195"/>
      <c r="T122" s="197">
        <f>SUM(T123:T131)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98" t="s">
        <v>132</v>
      </c>
      <c r="AT122" s="199" t="s">
        <v>68</v>
      </c>
      <c r="AU122" s="199" t="s">
        <v>77</v>
      </c>
      <c r="AY122" s="198" t="s">
        <v>120</v>
      </c>
      <c r="BK122" s="200">
        <f>SUM(BK123:BK131)</f>
        <v>0</v>
      </c>
    </row>
    <row r="123" s="2" customFormat="1" ht="24.15" customHeight="1">
      <c r="A123" s="37"/>
      <c r="B123" s="38"/>
      <c r="C123" s="203" t="s">
        <v>444</v>
      </c>
      <c r="D123" s="203" t="s">
        <v>123</v>
      </c>
      <c r="E123" s="204" t="s">
        <v>445</v>
      </c>
      <c r="F123" s="205" t="s">
        <v>446</v>
      </c>
      <c r="G123" s="206" t="s">
        <v>174</v>
      </c>
      <c r="H123" s="207">
        <v>3</v>
      </c>
      <c r="I123" s="208"/>
      <c r="J123" s="209">
        <f>ROUND(I123*H123,2)</f>
        <v>0</v>
      </c>
      <c r="K123" s="205" t="s">
        <v>127</v>
      </c>
      <c r="L123" s="43"/>
      <c r="M123" s="210" t="s">
        <v>19</v>
      </c>
      <c r="N123" s="211" t="s">
        <v>40</v>
      </c>
      <c r="O123" s="83"/>
      <c r="P123" s="212">
        <f>O123*H123</f>
        <v>0</v>
      </c>
      <c r="Q123" s="212">
        <v>0</v>
      </c>
      <c r="R123" s="212">
        <f>Q123*H123</f>
        <v>0</v>
      </c>
      <c r="S123" s="212">
        <v>0</v>
      </c>
      <c r="T123" s="213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14" t="s">
        <v>158</v>
      </c>
      <c r="AT123" s="214" t="s">
        <v>123</v>
      </c>
      <c r="AU123" s="214" t="s">
        <v>79</v>
      </c>
      <c r="AY123" s="16" t="s">
        <v>120</v>
      </c>
      <c r="BE123" s="215">
        <f>IF(N123="základní",J123,0)</f>
        <v>0</v>
      </c>
      <c r="BF123" s="215">
        <f>IF(N123="snížená",J123,0)</f>
        <v>0</v>
      </c>
      <c r="BG123" s="215">
        <f>IF(N123="zákl. přenesená",J123,0)</f>
        <v>0</v>
      </c>
      <c r="BH123" s="215">
        <f>IF(N123="sníž. přenesená",J123,0)</f>
        <v>0</v>
      </c>
      <c r="BI123" s="215">
        <f>IF(N123="nulová",J123,0)</f>
        <v>0</v>
      </c>
      <c r="BJ123" s="16" t="s">
        <v>77</v>
      </c>
      <c r="BK123" s="215">
        <f>ROUND(I123*H123,2)</f>
        <v>0</v>
      </c>
      <c r="BL123" s="16" t="s">
        <v>158</v>
      </c>
      <c r="BM123" s="214" t="s">
        <v>447</v>
      </c>
    </row>
    <row r="124" s="2" customFormat="1">
      <c r="A124" s="37"/>
      <c r="B124" s="38"/>
      <c r="C124" s="39"/>
      <c r="D124" s="216" t="s">
        <v>130</v>
      </c>
      <c r="E124" s="39"/>
      <c r="F124" s="217" t="s">
        <v>448</v>
      </c>
      <c r="G124" s="39"/>
      <c r="H124" s="39"/>
      <c r="I124" s="218"/>
      <c r="J124" s="39"/>
      <c r="K124" s="39"/>
      <c r="L124" s="43"/>
      <c r="M124" s="219"/>
      <c r="N124" s="220"/>
      <c r="O124" s="83"/>
      <c r="P124" s="83"/>
      <c r="Q124" s="83"/>
      <c r="R124" s="83"/>
      <c r="S124" s="83"/>
      <c r="T124" s="84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130</v>
      </c>
      <c r="AU124" s="16" t="s">
        <v>79</v>
      </c>
    </row>
    <row r="125" s="2" customFormat="1" ht="16.5" customHeight="1">
      <c r="A125" s="37"/>
      <c r="B125" s="38"/>
      <c r="C125" s="203" t="s">
        <v>449</v>
      </c>
      <c r="D125" s="203" t="s">
        <v>123</v>
      </c>
      <c r="E125" s="204" t="s">
        <v>450</v>
      </c>
      <c r="F125" s="205" t="s">
        <v>451</v>
      </c>
      <c r="G125" s="206" t="s">
        <v>174</v>
      </c>
      <c r="H125" s="207">
        <v>1</v>
      </c>
      <c r="I125" s="208"/>
      <c r="J125" s="209">
        <f>ROUND(I125*H125,2)</f>
        <v>0</v>
      </c>
      <c r="K125" s="205" t="s">
        <v>127</v>
      </c>
      <c r="L125" s="43"/>
      <c r="M125" s="210" t="s">
        <v>19</v>
      </c>
      <c r="N125" s="211" t="s">
        <v>40</v>
      </c>
      <c r="O125" s="83"/>
      <c r="P125" s="212">
        <f>O125*H125</f>
        <v>0</v>
      </c>
      <c r="Q125" s="212">
        <v>0</v>
      </c>
      <c r="R125" s="212">
        <f>Q125*H125</f>
        <v>0</v>
      </c>
      <c r="S125" s="212">
        <v>0</v>
      </c>
      <c r="T125" s="213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14" t="s">
        <v>158</v>
      </c>
      <c r="AT125" s="214" t="s">
        <v>123</v>
      </c>
      <c r="AU125" s="214" t="s">
        <v>79</v>
      </c>
      <c r="AY125" s="16" t="s">
        <v>120</v>
      </c>
      <c r="BE125" s="215">
        <f>IF(N125="základní",J125,0)</f>
        <v>0</v>
      </c>
      <c r="BF125" s="215">
        <f>IF(N125="snížená",J125,0)</f>
        <v>0</v>
      </c>
      <c r="BG125" s="215">
        <f>IF(N125="zákl. přenesená",J125,0)</f>
        <v>0</v>
      </c>
      <c r="BH125" s="215">
        <f>IF(N125="sníž. přenesená",J125,0)</f>
        <v>0</v>
      </c>
      <c r="BI125" s="215">
        <f>IF(N125="nulová",J125,0)</f>
        <v>0</v>
      </c>
      <c r="BJ125" s="16" t="s">
        <v>77</v>
      </c>
      <c r="BK125" s="215">
        <f>ROUND(I125*H125,2)</f>
        <v>0</v>
      </c>
      <c r="BL125" s="16" t="s">
        <v>158</v>
      </c>
      <c r="BM125" s="214" t="s">
        <v>452</v>
      </c>
    </row>
    <row r="126" s="2" customFormat="1">
      <c r="A126" s="37"/>
      <c r="B126" s="38"/>
      <c r="C126" s="39"/>
      <c r="D126" s="216" t="s">
        <v>130</v>
      </c>
      <c r="E126" s="39"/>
      <c r="F126" s="217" t="s">
        <v>453</v>
      </c>
      <c r="G126" s="39"/>
      <c r="H126" s="39"/>
      <c r="I126" s="218"/>
      <c r="J126" s="39"/>
      <c r="K126" s="39"/>
      <c r="L126" s="43"/>
      <c r="M126" s="219"/>
      <c r="N126" s="220"/>
      <c r="O126" s="83"/>
      <c r="P126" s="83"/>
      <c r="Q126" s="83"/>
      <c r="R126" s="83"/>
      <c r="S126" s="83"/>
      <c r="T126" s="84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130</v>
      </c>
      <c r="AU126" s="16" t="s">
        <v>79</v>
      </c>
    </row>
    <row r="127" s="2" customFormat="1" ht="16.5" customHeight="1">
      <c r="A127" s="37"/>
      <c r="B127" s="38"/>
      <c r="C127" s="221" t="s">
        <v>182</v>
      </c>
      <c r="D127" s="221" t="s">
        <v>133</v>
      </c>
      <c r="E127" s="222" t="s">
        <v>454</v>
      </c>
      <c r="F127" s="223" t="s">
        <v>455</v>
      </c>
      <c r="G127" s="224" t="s">
        <v>174</v>
      </c>
      <c r="H127" s="225">
        <v>1</v>
      </c>
      <c r="I127" s="226"/>
      <c r="J127" s="227">
        <f>ROUND(I127*H127,2)</f>
        <v>0</v>
      </c>
      <c r="K127" s="223" t="s">
        <v>19</v>
      </c>
      <c r="L127" s="228"/>
      <c r="M127" s="229" t="s">
        <v>19</v>
      </c>
      <c r="N127" s="230" t="s">
        <v>40</v>
      </c>
      <c r="O127" s="83"/>
      <c r="P127" s="212">
        <f>O127*H127</f>
        <v>0</v>
      </c>
      <c r="Q127" s="212">
        <v>0.00055000000000000003</v>
      </c>
      <c r="R127" s="212">
        <f>Q127*H127</f>
        <v>0.00055000000000000003</v>
      </c>
      <c r="S127" s="212">
        <v>0</v>
      </c>
      <c r="T127" s="213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14" t="s">
        <v>456</v>
      </c>
      <c r="AT127" s="214" t="s">
        <v>133</v>
      </c>
      <c r="AU127" s="214" t="s">
        <v>79</v>
      </c>
      <c r="AY127" s="16" t="s">
        <v>120</v>
      </c>
      <c r="BE127" s="215">
        <f>IF(N127="základní",J127,0)</f>
        <v>0</v>
      </c>
      <c r="BF127" s="215">
        <f>IF(N127="snížená",J127,0)</f>
        <v>0</v>
      </c>
      <c r="BG127" s="215">
        <f>IF(N127="zákl. přenesená",J127,0)</f>
        <v>0</v>
      </c>
      <c r="BH127" s="215">
        <f>IF(N127="sníž. přenesená",J127,0)</f>
        <v>0</v>
      </c>
      <c r="BI127" s="215">
        <f>IF(N127="nulová",J127,0)</f>
        <v>0</v>
      </c>
      <c r="BJ127" s="16" t="s">
        <v>77</v>
      </c>
      <c r="BK127" s="215">
        <f>ROUND(I127*H127,2)</f>
        <v>0</v>
      </c>
      <c r="BL127" s="16" t="s">
        <v>158</v>
      </c>
      <c r="BM127" s="214" t="s">
        <v>457</v>
      </c>
    </row>
    <row r="128" s="2" customFormat="1" ht="24.9" customHeight="1">
      <c r="A128" s="37"/>
      <c r="B128" s="38"/>
      <c r="C128" s="221" t="s">
        <v>186</v>
      </c>
      <c r="D128" s="221" t="s">
        <v>133</v>
      </c>
      <c r="E128" s="222" t="s">
        <v>458</v>
      </c>
      <c r="F128" s="223" t="s">
        <v>459</v>
      </c>
      <c r="G128" s="224" t="s">
        <v>174</v>
      </c>
      <c r="H128" s="225">
        <v>3</v>
      </c>
      <c r="I128" s="226"/>
      <c r="J128" s="227">
        <f>ROUND(I128*H128,2)</f>
        <v>0</v>
      </c>
      <c r="K128" s="223" t="s">
        <v>19</v>
      </c>
      <c r="L128" s="228"/>
      <c r="M128" s="229" t="s">
        <v>19</v>
      </c>
      <c r="N128" s="230" t="s">
        <v>40</v>
      </c>
      <c r="O128" s="83"/>
      <c r="P128" s="212">
        <f>O128*H128</f>
        <v>0</v>
      </c>
      <c r="Q128" s="212">
        <v>5.0000000000000002E-05</v>
      </c>
      <c r="R128" s="212">
        <f>Q128*H128</f>
        <v>0.00015000000000000001</v>
      </c>
      <c r="S128" s="212">
        <v>0</v>
      </c>
      <c r="T128" s="213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14" t="s">
        <v>456</v>
      </c>
      <c r="AT128" s="214" t="s">
        <v>133</v>
      </c>
      <c r="AU128" s="214" t="s">
        <v>79</v>
      </c>
      <c r="AY128" s="16" t="s">
        <v>120</v>
      </c>
      <c r="BE128" s="215">
        <f>IF(N128="základní",J128,0)</f>
        <v>0</v>
      </c>
      <c r="BF128" s="215">
        <f>IF(N128="snížená",J128,0)</f>
        <v>0</v>
      </c>
      <c r="BG128" s="215">
        <f>IF(N128="zákl. přenesená",J128,0)</f>
        <v>0</v>
      </c>
      <c r="BH128" s="215">
        <f>IF(N128="sníž. přenesená",J128,0)</f>
        <v>0</v>
      </c>
      <c r="BI128" s="215">
        <f>IF(N128="nulová",J128,0)</f>
        <v>0</v>
      </c>
      <c r="BJ128" s="16" t="s">
        <v>77</v>
      </c>
      <c r="BK128" s="215">
        <f>ROUND(I128*H128,2)</f>
        <v>0</v>
      </c>
      <c r="BL128" s="16" t="s">
        <v>158</v>
      </c>
      <c r="BM128" s="214" t="s">
        <v>460</v>
      </c>
    </row>
    <row r="129" s="2" customFormat="1" ht="16.5" customHeight="1">
      <c r="A129" s="37"/>
      <c r="B129" s="38"/>
      <c r="C129" s="203" t="s">
        <v>190</v>
      </c>
      <c r="D129" s="203" t="s">
        <v>123</v>
      </c>
      <c r="E129" s="204" t="s">
        <v>461</v>
      </c>
      <c r="F129" s="205" t="s">
        <v>462</v>
      </c>
      <c r="G129" s="206" t="s">
        <v>174</v>
      </c>
      <c r="H129" s="207">
        <v>2</v>
      </c>
      <c r="I129" s="208"/>
      <c r="J129" s="209">
        <f>ROUND(I129*H129,2)</f>
        <v>0</v>
      </c>
      <c r="K129" s="205" t="s">
        <v>127</v>
      </c>
      <c r="L129" s="43"/>
      <c r="M129" s="210" t="s">
        <v>19</v>
      </c>
      <c r="N129" s="211" t="s">
        <v>40</v>
      </c>
      <c r="O129" s="83"/>
      <c r="P129" s="212">
        <f>O129*H129</f>
        <v>0</v>
      </c>
      <c r="Q129" s="212">
        <v>0</v>
      </c>
      <c r="R129" s="212">
        <f>Q129*H129</f>
        <v>0</v>
      </c>
      <c r="S129" s="212">
        <v>0</v>
      </c>
      <c r="T129" s="213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14" t="s">
        <v>158</v>
      </c>
      <c r="AT129" s="214" t="s">
        <v>123</v>
      </c>
      <c r="AU129" s="214" t="s">
        <v>79</v>
      </c>
      <c r="AY129" s="16" t="s">
        <v>120</v>
      </c>
      <c r="BE129" s="215">
        <f>IF(N129="základní",J129,0)</f>
        <v>0</v>
      </c>
      <c r="BF129" s="215">
        <f>IF(N129="snížená",J129,0)</f>
        <v>0</v>
      </c>
      <c r="BG129" s="215">
        <f>IF(N129="zákl. přenesená",J129,0)</f>
        <v>0</v>
      </c>
      <c r="BH129" s="215">
        <f>IF(N129="sníž. přenesená",J129,0)</f>
        <v>0</v>
      </c>
      <c r="BI129" s="215">
        <f>IF(N129="nulová",J129,0)</f>
        <v>0</v>
      </c>
      <c r="BJ129" s="16" t="s">
        <v>77</v>
      </c>
      <c r="BK129" s="215">
        <f>ROUND(I129*H129,2)</f>
        <v>0</v>
      </c>
      <c r="BL129" s="16" t="s">
        <v>158</v>
      </c>
      <c r="BM129" s="214" t="s">
        <v>463</v>
      </c>
    </row>
    <row r="130" s="2" customFormat="1">
      <c r="A130" s="37"/>
      <c r="B130" s="38"/>
      <c r="C130" s="39"/>
      <c r="D130" s="216" t="s">
        <v>130</v>
      </c>
      <c r="E130" s="39"/>
      <c r="F130" s="217" t="s">
        <v>464</v>
      </c>
      <c r="G130" s="39"/>
      <c r="H130" s="39"/>
      <c r="I130" s="218"/>
      <c r="J130" s="39"/>
      <c r="K130" s="39"/>
      <c r="L130" s="43"/>
      <c r="M130" s="219"/>
      <c r="N130" s="220"/>
      <c r="O130" s="83"/>
      <c r="P130" s="83"/>
      <c r="Q130" s="83"/>
      <c r="R130" s="83"/>
      <c r="S130" s="83"/>
      <c r="T130" s="84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130</v>
      </c>
      <c r="AU130" s="16" t="s">
        <v>79</v>
      </c>
    </row>
    <row r="131" s="2" customFormat="1" ht="16.5" customHeight="1">
      <c r="A131" s="37"/>
      <c r="B131" s="38"/>
      <c r="C131" s="221" t="s">
        <v>194</v>
      </c>
      <c r="D131" s="221" t="s">
        <v>133</v>
      </c>
      <c r="E131" s="222" t="s">
        <v>465</v>
      </c>
      <c r="F131" s="223" t="s">
        <v>466</v>
      </c>
      <c r="G131" s="224" t="s">
        <v>174</v>
      </c>
      <c r="H131" s="225">
        <v>1</v>
      </c>
      <c r="I131" s="226"/>
      <c r="J131" s="227">
        <f>ROUND(I131*H131,2)</f>
        <v>0</v>
      </c>
      <c r="K131" s="223" t="s">
        <v>19</v>
      </c>
      <c r="L131" s="228"/>
      <c r="M131" s="238" t="s">
        <v>19</v>
      </c>
      <c r="N131" s="239" t="s">
        <v>40</v>
      </c>
      <c r="O131" s="235"/>
      <c r="P131" s="236">
        <f>O131*H131</f>
        <v>0</v>
      </c>
      <c r="Q131" s="236">
        <v>0.00012999999999999999</v>
      </c>
      <c r="R131" s="236">
        <f>Q131*H131</f>
        <v>0.00012999999999999999</v>
      </c>
      <c r="S131" s="236">
        <v>0</v>
      </c>
      <c r="T131" s="237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14" t="s">
        <v>456</v>
      </c>
      <c r="AT131" s="214" t="s">
        <v>133</v>
      </c>
      <c r="AU131" s="214" t="s">
        <v>79</v>
      </c>
      <c r="AY131" s="16" t="s">
        <v>120</v>
      </c>
      <c r="BE131" s="215">
        <f>IF(N131="základní",J131,0)</f>
        <v>0</v>
      </c>
      <c r="BF131" s="215">
        <f>IF(N131="snížená",J131,0)</f>
        <v>0</v>
      </c>
      <c r="BG131" s="215">
        <f>IF(N131="zákl. přenesená",J131,0)</f>
        <v>0</v>
      </c>
      <c r="BH131" s="215">
        <f>IF(N131="sníž. přenesená",J131,0)</f>
        <v>0</v>
      </c>
      <c r="BI131" s="215">
        <f>IF(N131="nulová",J131,0)</f>
        <v>0</v>
      </c>
      <c r="BJ131" s="16" t="s">
        <v>77</v>
      </c>
      <c r="BK131" s="215">
        <f>ROUND(I131*H131,2)</f>
        <v>0</v>
      </c>
      <c r="BL131" s="16" t="s">
        <v>158</v>
      </c>
      <c r="BM131" s="214" t="s">
        <v>467</v>
      </c>
    </row>
    <row r="132" s="2" customFormat="1" ht="6.96" customHeight="1">
      <c r="A132" s="37"/>
      <c r="B132" s="58"/>
      <c r="C132" s="59"/>
      <c r="D132" s="59"/>
      <c r="E132" s="59"/>
      <c r="F132" s="59"/>
      <c r="G132" s="59"/>
      <c r="H132" s="59"/>
      <c r="I132" s="59"/>
      <c r="J132" s="59"/>
      <c r="K132" s="59"/>
      <c r="L132" s="43"/>
      <c r="M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</sheetData>
  <sheetProtection sheet="1" autoFilter="0" formatColumns="0" formatRows="0" objects="1" scenarios="1" spinCount="100000" saltValue="DcluCtyzJaEPmEqqxneDhmTivgJZZs0Ox9cur5xGM1fgFoZ3exLeW31QCdm+sT/iaA2irAXyowMWFAYr0p7Gzw==" hashValue="tUML71PM17ZYY5pB9z4U6tTd036dZyHETVvxQYehqM1kZkZ4qVqiwP0doNXk2KlOUfrTJudzPay1A7TCLY/PbQ==" algorithmName="SHA-512" password="CC35"/>
  <autoFilter ref="C82:K131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8" r:id="rId1" display="https://podminky.urs.cz/item/CS_URS_2021_02/741330821"/>
    <hyperlink ref="F91" r:id="rId2" display="https://podminky.urs.cz/item/CS_URS_2021_01/741136321"/>
    <hyperlink ref="F94" r:id="rId3" display="https://podminky.urs.cz/item/CS_URS_2021_01/741210002"/>
    <hyperlink ref="F98" r:id="rId4" display="https://podminky.urs.cz/item/CS_URS_2024_01/741320105"/>
    <hyperlink ref="F101" r:id="rId5" display="https://podminky.urs.cz/item/CS_URS_2021_01/741320185"/>
    <hyperlink ref="F104" r:id="rId6" display="https://podminky.urs.cz/item/CS_URS_2021_01/741320201"/>
    <hyperlink ref="F107" r:id="rId7" display="https://podminky.urs.cz/item/CS_URS_2021_01/741322061"/>
    <hyperlink ref="F112" r:id="rId8" display="https://podminky.urs.cz/item/CS_URS_2022_01/741330042"/>
    <hyperlink ref="F115" r:id="rId9" display="https://podminky.urs.cz/item/CS_URS_2021_02/741330632"/>
    <hyperlink ref="F120" r:id="rId10" display="https://podminky.urs.cz/item/CS_URS_2024_01/741810002"/>
    <hyperlink ref="F124" r:id="rId11" display="https://podminky.urs.cz/item/CS_URS_2024_01/210120101"/>
    <hyperlink ref="F126" r:id="rId12" display="https://podminky.urs.cz/item/CS_URS_2024_01/210120602"/>
    <hyperlink ref="F130" r:id="rId13" display="https://podminky.urs.cz/item/CS_URS_2024_01/74133065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4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85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79</v>
      </c>
    </row>
    <row r="4" s="1" customFormat="1" ht="24.96" customHeight="1">
      <c r="B4" s="19"/>
      <c r="D4" s="129" t="s">
        <v>89</v>
      </c>
      <c r="L4" s="19"/>
      <c r="M4" s="13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1" t="s">
        <v>16</v>
      </c>
      <c r="L6" s="19"/>
    </row>
    <row r="7" s="1" customFormat="1" ht="16.5" customHeight="1">
      <c r="B7" s="19"/>
      <c r="E7" s="132" t="str">
        <f>'Rekapitulace stavby'!K6</f>
        <v>Fotovoltaická elektrárna na budově CPTO UJEP Ústí nad Labem</v>
      </c>
      <c r="F7" s="131"/>
      <c r="G7" s="131"/>
      <c r="H7" s="131"/>
      <c r="L7" s="19"/>
    </row>
    <row r="8" s="2" customFormat="1" ht="12" customHeight="1">
      <c r="A8" s="37"/>
      <c r="B8" s="43"/>
      <c r="C8" s="37"/>
      <c r="D8" s="131" t="s">
        <v>90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4" t="s">
        <v>468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1" t="s">
        <v>21</v>
      </c>
      <c r="E12" s="37"/>
      <c r="F12" s="135" t="s">
        <v>22</v>
      </c>
      <c r="G12" s="37"/>
      <c r="H12" s="37"/>
      <c r="I12" s="131" t="s">
        <v>23</v>
      </c>
      <c r="J12" s="136" t="str">
        <f>'Rekapitulace stavby'!AN8</f>
        <v>8. 8. 2024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tr">
        <f>IF('Rekapitulace stavby'!AN10="","",'Rekapitulace stavby'!AN10)</f>
        <v/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5" t="str">
        <f>IF('Rekapitulace stavby'!E11="","",'Rekapitulace stavby'!E11)</f>
        <v xml:space="preserve"> </v>
      </c>
      <c r="F15" s="37"/>
      <c r="G15" s="37"/>
      <c r="H15" s="37"/>
      <c r="I15" s="131" t="s">
        <v>27</v>
      </c>
      <c r="J15" s="135" t="str">
        <f>IF('Rekapitulace stavby'!AN11="","",'Rekapitulace stavby'!AN11)</f>
        <v/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1" t="s">
        <v>28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27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1" t="s">
        <v>30</v>
      </c>
      <c r="E20" s="37"/>
      <c r="F20" s="37"/>
      <c r="G20" s="37"/>
      <c r="H20" s="37"/>
      <c r="I20" s="131" t="s">
        <v>26</v>
      </c>
      <c r="J20" s="135" t="str">
        <f>IF('Rekapitulace stavby'!AN16="","",'Rekapitulace stavby'!AN16)</f>
        <v/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5" t="str">
        <f>IF('Rekapitulace stavby'!E17="","",'Rekapitulace stavby'!E17)</f>
        <v xml:space="preserve"> </v>
      </c>
      <c r="F21" s="37"/>
      <c r="G21" s="37"/>
      <c r="H21" s="37"/>
      <c r="I21" s="131" t="s">
        <v>27</v>
      </c>
      <c r="J21" s="135" t="str">
        <f>IF('Rekapitulace stavby'!AN17="","",'Rekapitulace stavby'!AN17)</f>
        <v/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1" t="s">
        <v>32</v>
      </c>
      <c r="E23" s="37"/>
      <c r="F23" s="37"/>
      <c r="G23" s="37"/>
      <c r="H23" s="37"/>
      <c r="I23" s="131" t="s">
        <v>26</v>
      </c>
      <c r="J23" s="135" t="str">
        <f>IF('Rekapitulace stavby'!AN19="","",'Rekapitulace stavby'!AN19)</f>
        <v/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5" t="str">
        <f>IF('Rekapitulace stavby'!E20="","",'Rekapitulace stavby'!E20)</f>
        <v xml:space="preserve"> </v>
      </c>
      <c r="F24" s="37"/>
      <c r="G24" s="37"/>
      <c r="H24" s="37"/>
      <c r="I24" s="131" t="s">
        <v>27</v>
      </c>
      <c r="J24" s="135" t="str">
        <f>IF('Rekapitulace stavby'!AN20="","",'Rekapitulace stavby'!AN20)</f>
        <v/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1" t="s">
        <v>33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37"/>
      <c r="B27" s="138"/>
      <c r="C27" s="137"/>
      <c r="D27" s="137"/>
      <c r="E27" s="139" t="s">
        <v>19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2" t="s">
        <v>35</v>
      </c>
      <c r="E30" s="37"/>
      <c r="F30" s="37"/>
      <c r="G30" s="37"/>
      <c r="H30" s="37"/>
      <c r="I30" s="37"/>
      <c r="J30" s="143">
        <f>ROUND(J81, 2)</f>
        <v>0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4" t="s">
        <v>37</v>
      </c>
      <c r="G32" s="37"/>
      <c r="H32" s="37"/>
      <c r="I32" s="144" t="s">
        <v>36</v>
      </c>
      <c r="J32" s="144" t="s">
        <v>38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5" t="s">
        <v>39</v>
      </c>
      <c r="E33" s="131" t="s">
        <v>40</v>
      </c>
      <c r="F33" s="146">
        <f>ROUND((SUM(BE81:BE98)),  2)</f>
        <v>0</v>
      </c>
      <c r="G33" s="37"/>
      <c r="H33" s="37"/>
      <c r="I33" s="147">
        <v>0.20999999999999999</v>
      </c>
      <c r="J33" s="146">
        <f>ROUND(((SUM(BE81:BE98))*I33),  2)</f>
        <v>0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1" t="s">
        <v>41</v>
      </c>
      <c r="F34" s="146">
        <f>ROUND((SUM(BF81:BF98)),  2)</f>
        <v>0</v>
      </c>
      <c r="G34" s="37"/>
      <c r="H34" s="37"/>
      <c r="I34" s="147">
        <v>0.12</v>
      </c>
      <c r="J34" s="146">
        <f>ROUND(((SUM(BF81:BF98))*I34),  2)</f>
        <v>0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1" t="s">
        <v>42</v>
      </c>
      <c r="F35" s="146">
        <f>ROUND((SUM(BG81:BG98)),  2)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1" t="s">
        <v>43</v>
      </c>
      <c r="F36" s="146">
        <f>ROUND((SUM(BH81:BH98)),  2)</f>
        <v>0</v>
      </c>
      <c r="G36" s="37"/>
      <c r="H36" s="37"/>
      <c r="I36" s="147">
        <v>0.12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1" t="s">
        <v>44</v>
      </c>
      <c r="F37" s="146">
        <f>ROUND((SUM(BI81:BI98)),  2)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48"/>
      <c r="D39" s="149" t="s">
        <v>45</v>
      </c>
      <c r="E39" s="150"/>
      <c r="F39" s="150"/>
      <c r="G39" s="151" t="s">
        <v>46</v>
      </c>
      <c r="H39" s="152" t="s">
        <v>47</v>
      </c>
      <c r="I39" s="150"/>
      <c r="J39" s="153">
        <f>SUM(J30:J37)</f>
        <v>0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92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9"/>
      <c r="D48" s="39"/>
      <c r="E48" s="159" t="str">
        <f>E7</f>
        <v>Fotovoltaická elektrárna na budově CPTO UJEP Ústí nad Labem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90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68" t="str">
        <f>E9</f>
        <v>03 - Rozvaděč FVE-DC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 xml:space="preserve"> </v>
      </c>
      <c r="G52" s="39"/>
      <c r="H52" s="39"/>
      <c r="I52" s="31" t="s">
        <v>23</v>
      </c>
      <c r="J52" s="71" t="str">
        <f>IF(J12="","",J12)</f>
        <v>8. 8. 2024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15" customHeight="1">
      <c r="A54" s="37"/>
      <c r="B54" s="38"/>
      <c r="C54" s="31" t="s">
        <v>25</v>
      </c>
      <c r="D54" s="39"/>
      <c r="E54" s="39"/>
      <c r="F54" s="26" t="str">
        <f>E15</f>
        <v xml:space="preserve"> </v>
      </c>
      <c r="G54" s="39"/>
      <c r="H54" s="39"/>
      <c r="I54" s="31" t="s">
        <v>30</v>
      </c>
      <c r="J54" s="35" t="str">
        <f>E21</f>
        <v xml:space="preserve"> 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15" customHeight="1">
      <c r="A55" s="37"/>
      <c r="B55" s="38"/>
      <c r="C55" s="31" t="s">
        <v>28</v>
      </c>
      <c r="D55" s="39"/>
      <c r="E55" s="39"/>
      <c r="F55" s="26" t="str">
        <f>IF(E18="","",E18)</f>
        <v>Vyplň údaj</v>
      </c>
      <c r="G55" s="39"/>
      <c r="H55" s="39"/>
      <c r="I55" s="31" t="s">
        <v>32</v>
      </c>
      <c r="J55" s="35" t="str">
        <f>E24</f>
        <v xml:space="preserve"> 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60" t="s">
        <v>93</v>
      </c>
      <c r="D57" s="161"/>
      <c r="E57" s="161"/>
      <c r="F57" s="161"/>
      <c r="G57" s="161"/>
      <c r="H57" s="161"/>
      <c r="I57" s="161"/>
      <c r="J57" s="162" t="s">
        <v>94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63" t="s">
        <v>67</v>
      </c>
      <c r="D59" s="39"/>
      <c r="E59" s="39"/>
      <c r="F59" s="39"/>
      <c r="G59" s="39"/>
      <c r="H59" s="39"/>
      <c r="I59" s="39"/>
      <c r="J59" s="101">
        <f>J81</f>
        <v>0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95</v>
      </c>
    </row>
    <row r="60" s="9" customFormat="1" ht="24.96" customHeight="1">
      <c r="A60" s="9"/>
      <c r="B60" s="164"/>
      <c r="C60" s="165"/>
      <c r="D60" s="166" t="s">
        <v>96</v>
      </c>
      <c r="E60" s="167"/>
      <c r="F60" s="167"/>
      <c r="G60" s="167"/>
      <c r="H60" s="167"/>
      <c r="I60" s="167"/>
      <c r="J60" s="168">
        <f>J82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0"/>
      <c r="C61" s="171"/>
      <c r="D61" s="172" t="s">
        <v>97</v>
      </c>
      <c r="E61" s="173"/>
      <c r="F61" s="173"/>
      <c r="G61" s="173"/>
      <c r="H61" s="173"/>
      <c r="I61" s="173"/>
      <c r="J61" s="174">
        <f>J83</f>
        <v>0</v>
      </c>
      <c r="K61" s="171"/>
      <c r="L61" s="17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33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="2" customFormat="1" ht="6.96" customHeight="1">
      <c r="A63" s="37"/>
      <c r="B63" s="58"/>
      <c r="C63" s="59"/>
      <c r="D63" s="59"/>
      <c r="E63" s="59"/>
      <c r="F63" s="59"/>
      <c r="G63" s="59"/>
      <c r="H63" s="59"/>
      <c r="I63" s="59"/>
      <c r="J63" s="59"/>
      <c r="K63" s="59"/>
      <c r="L63" s="133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</row>
    <row r="67" s="2" customFormat="1" ht="6.96" customHeight="1">
      <c r="A67" s="37"/>
      <c r="B67" s="60"/>
      <c r="C67" s="61"/>
      <c r="D67" s="61"/>
      <c r="E67" s="61"/>
      <c r="F67" s="61"/>
      <c r="G67" s="61"/>
      <c r="H67" s="61"/>
      <c r="I67" s="61"/>
      <c r="J67" s="61"/>
      <c r="K67" s="61"/>
      <c r="L67" s="133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="2" customFormat="1" ht="24.96" customHeight="1">
      <c r="A68" s="37"/>
      <c r="B68" s="38"/>
      <c r="C68" s="22" t="s">
        <v>105</v>
      </c>
      <c r="D68" s="39"/>
      <c r="E68" s="39"/>
      <c r="F68" s="39"/>
      <c r="G68" s="39"/>
      <c r="H68" s="39"/>
      <c r="I68" s="39"/>
      <c r="J68" s="39"/>
      <c r="K68" s="39"/>
      <c r="L68" s="133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="2" customFormat="1" ht="6.96" customHeight="1">
      <c r="A69" s="37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133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="2" customFormat="1" ht="12" customHeight="1">
      <c r="A70" s="37"/>
      <c r="B70" s="38"/>
      <c r="C70" s="31" t="s">
        <v>16</v>
      </c>
      <c r="D70" s="39"/>
      <c r="E70" s="39"/>
      <c r="F70" s="39"/>
      <c r="G70" s="39"/>
      <c r="H70" s="39"/>
      <c r="I70" s="39"/>
      <c r="J70" s="39"/>
      <c r="K70" s="39"/>
      <c r="L70" s="133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="2" customFormat="1" ht="16.5" customHeight="1">
      <c r="A71" s="37"/>
      <c r="B71" s="38"/>
      <c r="C71" s="39"/>
      <c r="D71" s="39"/>
      <c r="E71" s="159" t="str">
        <f>E7</f>
        <v>Fotovoltaická elektrárna na budově CPTO UJEP Ústí nad Labem</v>
      </c>
      <c r="F71" s="31"/>
      <c r="G71" s="31"/>
      <c r="H71" s="31"/>
      <c r="I71" s="39"/>
      <c r="J71" s="39"/>
      <c r="K71" s="39"/>
      <c r="L71" s="133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="2" customFormat="1" ht="12" customHeight="1">
      <c r="A72" s="37"/>
      <c r="B72" s="38"/>
      <c r="C72" s="31" t="s">
        <v>90</v>
      </c>
      <c r="D72" s="39"/>
      <c r="E72" s="39"/>
      <c r="F72" s="39"/>
      <c r="G72" s="39"/>
      <c r="H72" s="39"/>
      <c r="I72" s="39"/>
      <c r="J72" s="39"/>
      <c r="K72" s="39"/>
      <c r="L72" s="13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16.5" customHeight="1">
      <c r="A73" s="37"/>
      <c r="B73" s="38"/>
      <c r="C73" s="39"/>
      <c r="D73" s="39"/>
      <c r="E73" s="68" t="str">
        <f>E9</f>
        <v>03 - Rozvaděč FVE-DC</v>
      </c>
      <c r="F73" s="39"/>
      <c r="G73" s="39"/>
      <c r="H73" s="39"/>
      <c r="I73" s="39"/>
      <c r="J73" s="39"/>
      <c r="K73" s="39"/>
      <c r="L73" s="13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6.96" customHeight="1">
      <c r="A74" s="37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13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12" customHeight="1">
      <c r="A75" s="37"/>
      <c r="B75" s="38"/>
      <c r="C75" s="31" t="s">
        <v>21</v>
      </c>
      <c r="D75" s="39"/>
      <c r="E75" s="39"/>
      <c r="F75" s="26" t="str">
        <f>F12</f>
        <v xml:space="preserve"> </v>
      </c>
      <c r="G75" s="39"/>
      <c r="H75" s="39"/>
      <c r="I75" s="31" t="s">
        <v>23</v>
      </c>
      <c r="J75" s="71" t="str">
        <f>IF(J12="","",J12)</f>
        <v>8. 8. 2024</v>
      </c>
      <c r="K75" s="39"/>
      <c r="L75" s="13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6.96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3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5.15" customHeight="1">
      <c r="A77" s="37"/>
      <c r="B77" s="38"/>
      <c r="C77" s="31" t="s">
        <v>25</v>
      </c>
      <c r="D77" s="39"/>
      <c r="E77" s="39"/>
      <c r="F77" s="26" t="str">
        <f>E15</f>
        <v xml:space="preserve"> </v>
      </c>
      <c r="G77" s="39"/>
      <c r="H77" s="39"/>
      <c r="I77" s="31" t="s">
        <v>30</v>
      </c>
      <c r="J77" s="35" t="str">
        <f>E21</f>
        <v xml:space="preserve"> </v>
      </c>
      <c r="K77" s="39"/>
      <c r="L77" s="13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15.15" customHeight="1">
      <c r="A78" s="37"/>
      <c r="B78" s="38"/>
      <c r="C78" s="31" t="s">
        <v>28</v>
      </c>
      <c r="D78" s="39"/>
      <c r="E78" s="39"/>
      <c r="F78" s="26" t="str">
        <f>IF(E18="","",E18)</f>
        <v>Vyplň údaj</v>
      </c>
      <c r="G78" s="39"/>
      <c r="H78" s="39"/>
      <c r="I78" s="31" t="s">
        <v>32</v>
      </c>
      <c r="J78" s="35" t="str">
        <f>E24</f>
        <v xml:space="preserve"> </v>
      </c>
      <c r="K78" s="39"/>
      <c r="L78" s="13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10.32" customHeight="1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3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11" customFormat="1" ht="29.28" customHeight="1">
      <c r="A80" s="176"/>
      <c r="B80" s="177"/>
      <c r="C80" s="178" t="s">
        <v>106</v>
      </c>
      <c r="D80" s="179" t="s">
        <v>54</v>
      </c>
      <c r="E80" s="179" t="s">
        <v>50</v>
      </c>
      <c r="F80" s="179" t="s">
        <v>51</v>
      </c>
      <c r="G80" s="179" t="s">
        <v>107</v>
      </c>
      <c r="H80" s="179" t="s">
        <v>108</v>
      </c>
      <c r="I80" s="179" t="s">
        <v>109</v>
      </c>
      <c r="J80" s="179" t="s">
        <v>94</v>
      </c>
      <c r="K80" s="180" t="s">
        <v>110</v>
      </c>
      <c r="L80" s="181"/>
      <c r="M80" s="91" t="s">
        <v>19</v>
      </c>
      <c r="N80" s="92" t="s">
        <v>39</v>
      </c>
      <c r="O80" s="92" t="s">
        <v>111</v>
      </c>
      <c r="P80" s="92" t="s">
        <v>112</v>
      </c>
      <c r="Q80" s="92" t="s">
        <v>113</v>
      </c>
      <c r="R80" s="92" t="s">
        <v>114</v>
      </c>
      <c r="S80" s="92" t="s">
        <v>115</v>
      </c>
      <c r="T80" s="93" t="s">
        <v>116</v>
      </c>
      <c r="U80" s="176"/>
      <c r="V80" s="176"/>
      <c r="W80" s="176"/>
      <c r="X80" s="176"/>
      <c r="Y80" s="176"/>
      <c r="Z80" s="176"/>
      <c r="AA80" s="176"/>
      <c r="AB80" s="176"/>
      <c r="AC80" s="176"/>
      <c r="AD80" s="176"/>
      <c r="AE80" s="176"/>
    </row>
    <row r="81" s="2" customFormat="1" ht="22.8" customHeight="1">
      <c r="A81" s="37"/>
      <c r="B81" s="38"/>
      <c r="C81" s="98" t="s">
        <v>117</v>
      </c>
      <c r="D81" s="39"/>
      <c r="E81" s="39"/>
      <c r="F81" s="39"/>
      <c r="G81" s="39"/>
      <c r="H81" s="39"/>
      <c r="I81" s="39"/>
      <c r="J81" s="182">
        <f>BK81</f>
        <v>0</v>
      </c>
      <c r="K81" s="39"/>
      <c r="L81" s="43"/>
      <c r="M81" s="94"/>
      <c r="N81" s="183"/>
      <c r="O81" s="95"/>
      <c r="P81" s="184">
        <f>P82</f>
        <v>0</v>
      </c>
      <c r="Q81" s="95"/>
      <c r="R81" s="184">
        <f>R82</f>
        <v>0.01086</v>
      </c>
      <c r="S81" s="95"/>
      <c r="T81" s="185">
        <f>T82</f>
        <v>0</v>
      </c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T81" s="16" t="s">
        <v>68</v>
      </c>
      <c r="AU81" s="16" t="s">
        <v>95</v>
      </c>
      <c r="BK81" s="186">
        <f>BK82</f>
        <v>0</v>
      </c>
    </row>
    <row r="82" s="12" customFormat="1" ht="25.92" customHeight="1">
      <c r="A82" s="12"/>
      <c r="B82" s="187"/>
      <c r="C82" s="188"/>
      <c r="D82" s="189" t="s">
        <v>68</v>
      </c>
      <c r="E82" s="190" t="s">
        <v>118</v>
      </c>
      <c r="F82" s="190" t="s">
        <v>119</v>
      </c>
      <c r="G82" s="188"/>
      <c r="H82" s="188"/>
      <c r="I82" s="191"/>
      <c r="J82" s="192">
        <f>BK82</f>
        <v>0</v>
      </c>
      <c r="K82" s="188"/>
      <c r="L82" s="193"/>
      <c r="M82" s="194"/>
      <c r="N82" s="195"/>
      <c r="O82" s="195"/>
      <c r="P82" s="196">
        <f>P83</f>
        <v>0</v>
      </c>
      <c r="Q82" s="195"/>
      <c r="R82" s="196">
        <f>R83</f>
        <v>0.01086</v>
      </c>
      <c r="S82" s="195"/>
      <c r="T82" s="197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198" t="s">
        <v>79</v>
      </c>
      <c r="AT82" s="199" t="s">
        <v>68</v>
      </c>
      <c r="AU82" s="199" t="s">
        <v>69</v>
      </c>
      <c r="AY82" s="198" t="s">
        <v>120</v>
      </c>
      <c r="BK82" s="200">
        <f>BK83</f>
        <v>0</v>
      </c>
    </row>
    <row r="83" s="12" customFormat="1" ht="22.8" customHeight="1">
      <c r="A83" s="12"/>
      <c r="B83" s="187"/>
      <c r="C83" s="188"/>
      <c r="D83" s="189" t="s">
        <v>68</v>
      </c>
      <c r="E83" s="201" t="s">
        <v>121</v>
      </c>
      <c r="F83" s="201" t="s">
        <v>122</v>
      </c>
      <c r="G83" s="188"/>
      <c r="H83" s="188"/>
      <c r="I83" s="191"/>
      <c r="J83" s="202">
        <f>BK83</f>
        <v>0</v>
      </c>
      <c r="K83" s="188"/>
      <c r="L83" s="193"/>
      <c r="M83" s="194"/>
      <c r="N83" s="195"/>
      <c r="O83" s="195"/>
      <c r="P83" s="196">
        <f>SUM(P84:P98)</f>
        <v>0</v>
      </c>
      <c r="Q83" s="195"/>
      <c r="R83" s="196">
        <f>SUM(R84:R98)</f>
        <v>0.01086</v>
      </c>
      <c r="S83" s="195"/>
      <c r="T83" s="197">
        <f>SUM(T84:T98)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198" t="s">
        <v>79</v>
      </c>
      <c r="AT83" s="199" t="s">
        <v>68</v>
      </c>
      <c r="AU83" s="199" t="s">
        <v>77</v>
      </c>
      <c r="AY83" s="198" t="s">
        <v>120</v>
      </c>
      <c r="BK83" s="200">
        <f>SUM(BK84:BK98)</f>
        <v>0</v>
      </c>
    </row>
    <row r="84" s="2" customFormat="1" ht="24.15" customHeight="1">
      <c r="A84" s="37"/>
      <c r="B84" s="38"/>
      <c r="C84" s="203" t="s">
        <v>77</v>
      </c>
      <c r="D84" s="203" t="s">
        <v>123</v>
      </c>
      <c r="E84" s="204" t="s">
        <v>445</v>
      </c>
      <c r="F84" s="205" t="s">
        <v>446</v>
      </c>
      <c r="G84" s="206" t="s">
        <v>174</v>
      </c>
      <c r="H84" s="207">
        <v>12</v>
      </c>
      <c r="I84" s="208"/>
      <c r="J84" s="209">
        <f>ROUND(I84*H84,2)</f>
        <v>0</v>
      </c>
      <c r="K84" s="205" t="s">
        <v>19</v>
      </c>
      <c r="L84" s="43"/>
      <c r="M84" s="210" t="s">
        <v>19</v>
      </c>
      <c r="N84" s="211" t="s">
        <v>40</v>
      </c>
      <c r="O84" s="83"/>
      <c r="P84" s="212">
        <f>O84*H84</f>
        <v>0</v>
      </c>
      <c r="Q84" s="212">
        <v>0</v>
      </c>
      <c r="R84" s="212">
        <f>Q84*H84</f>
        <v>0</v>
      </c>
      <c r="S84" s="212">
        <v>0</v>
      </c>
      <c r="T84" s="213">
        <f>S84*H84</f>
        <v>0</v>
      </c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R84" s="214" t="s">
        <v>158</v>
      </c>
      <c r="AT84" s="214" t="s">
        <v>123</v>
      </c>
      <c r="AU84" s="214" t="s">
        <v>79</v>
      </c>
      <c r="AY84" s="16" t="s">
        <v>120</v>
      </c>
      <c r="BE84" s="215">
        <f>IF(N84="základní",J84,0)</f>
        <v>0</v>
      </c>
      <c r="BF84" s="215">
        <f>IF(N84="snížená",J84,0)</f>
        <v>0</v>
      </c>
      <c r="BG84" s="215">
        <f>IF(N84="zákl. přenesená",J84,0)</f>
        <v>0</v>
      </c>
      <c r="BH84" s="215">
        <f>IF(N84="sníž. přenesená",J84,0)</f>
        <v>0</v>
      </c>
      <c r="BI84" s="215">
        <f>IF(N84="nulová",J84,0)</f>
        <v>0</v>
      </c>
      <c r="BJ84" s="16" t="s">
        <v>77</v>
      </c>
      <c r="BK84" s="215">
        <f>ROUND(I84*H84,2)</f>
        <v>0</v>
      </c>
      <c r="BL84" s="16" t="s">
        <v>158</v>
      </c>
      <c r="BM84" s="214" t="s">
        <v>469</v>
      </c>
    </row>
    <row r="85" s="2" customFormat="1" ht="16.5" customHeight="1">
      <c r="A85" s="37"/>
      <c r="B85" s="38"/>
      <c r="C85" s="221" t="s">
        <v>79</v>
      </c>
      <c r="D85" s="221" t="s">
        <v>133</v>
      </c>
      <c r="E85" s="222" t="s">
        <v>470</v>
      </c>
      <c r="F85" s="223" t="s">
        <v>471</v>
      </c>
      <c r="G85" s="224" t="s">
        <v>174</v>
      </c>
      <c r="H85" s="225">
        <v>12</v>
      </c>
      <c r="I85" s="226"/>
      <c r="J85" s="227">
        <f>ROUND(I85*H85,2)</f>
        <v>0</v>
      </c>
      <c r="K85" s="223" t="s">
        <v>19</v>
      </c>
      <c r="L85" s="228"/>
      <c r="M85" s="229" t="s">
        <v>19</v>
      </c>
      <c r="N85" s="230" t="s">
        <v>40</v>
      </c>
      <c r="O85" s="83"/>
      <c r="P85" s="212">
        <f>O85*H85</f>
        <v>0</v>
      </c>
      <c r="Q85" s="212">
        <v>5.0000000000000002E-05</v>
      </c>
      <c r="R85" s="212">
        <f>Q85*H85</f>
        <v>0.00060000000000000006</v>
      </c>
      <c r="S85" s="212">
        <v>0</v>
      </c>
      <c r="T85" s="213">
        <f>S85*H85</f>
        <v>0</v>
      </c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R85" s="214" t="s">
        <v>456</v>
      </c>
      <c r="AT85" s="214" t="s">
        <v>133</v>
      </c>
      <c r="AU85" s="214" t="s">
        <v>79</v>
      </c>
      <c r="AY85" s="16" t="s">
        <v>120</v>
      </c>
      <c r="BE85" s="215">
        <f>IF(N85="základní",J85,0)</f>
        <v>0</v>
      </c>
      <c r="BF85" s="215">
        <f>IF(N85="snížená",J85,0)</f>
        <v>0</v>
      </c>
      <c r="BG85" s="215">
        <f>IF(N85="zákl. přenesená",J85,0)</f>
        <v>0</v>
      </c>
      <c r="BH85" s="215">
        <f>IF(N85="sníž. přenesená",J85,0)</f>
        <v>0</v>
      </c>
      <c r="BI85" s="215">
        <f>IF(N85="nulová",J85,0)</f>
        <v>0</v>
      </c>
      <c r="BJ85" s="16" t="s">
        <v>77</v>
      </c>
      <c r="BK85" s="215">
        <f>ROUND(I85*H85,2)</f>
        <v>0</v>
      </c>
      <c r="BL85" s="16" t="s">
        <v>158</v>
      </c>
      <c r="BM85" s="214" t="s">
        <v>472</v>
      </c>
    </row>
    <row r="86" s="2" customFormat="1" ht="21.75" customHeight="1">
      <c r="A86" s="37"/>
      <c r="B86" s="38"/>
      <c r="C86" s="203" t="s">
        <v>132</v>
      </c>
      <c r="D86" s="203" t="s">
        <v>123</v>
      </c>
      <c r="E86" s="204" t="s">
        <v>473</v>
      </c>
      <c r="F86" s="205" t="s">
        <v>474</v>
      </c>
      <c r="G86" s="206" t="s">
        <v>174</v>
      </c>
      <c r="H86" s="207">
        <v>1</v>
      </c>
      <c r="I86" s="208"/>
      <c r="J86" s="209">
        <f>ROUND(I86*H86,2)</f>
        <v>0</v>
      </c>
      <c r="K86" s="205" t="s">
        <v>127</v>
      </c>
      <c r="L86" s="43"/>
      <c r="M86" s="210" t="s">
        <v>19</v>
      </c>
      <c r="N86" s="211" t="s">
        <v>40</v>
      </c>
      <c r="O86" s="83"/>
      <c r="P86" s="212">
        <f>O86*H86</f>
        <v>0</v>
      </c>
      <c r="Q86" s="212">
        <v>0</v>
      </c>
      <c r="R86" s="212">
        <f>Q86*H86</f>
        <v>0</v>
      </c>
      <c r="S86" s="212">
        <v>0</v>
      </c>
      <c r="T86" s="213">
        <f>S86*H86</f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R86" s="214" t="s">
        <v>141</v>
      </c>
      <c r="AT86" s="214" t="s">
        <v>123</v>
      </c>
      <c r="AU86" s="214" t="s">
        <v>79</v>
      </c>
      <c r="AY86" s="16" t="s">
        <v>120</v>
      </c>
      <c r="BE86" s="215">
        <f>IF(N86="základní",J86,0)</f>
        <v>0</v>
      </c>
      <c r="BF86" s="215">
        <f>IF(N86="snížená",J86,0)</f>
        <v>0</v>
      </c>
      <c r="BG86" s="215">
        <f>IF(N86="zákl. přenesená",J86,0)</f>
        <v>0</v>
      </c>
      <c r="BH86" s="215">
        <f>IF(N86="sníž. přenesená",J86,0)</f>
        <v>0</v>
      </c>
      <c r="BI86" s="215">
        <f>IF(N86="nulová",J86,0)</f>
        <v>0</v>
      </c>
      <c r="BJ86" s="16" t="s">
        <v>77</v>
      </c>
      <c r="BK86" s="215">
        <f>ROUND(I86*H86,2)</f>
        <v>0</v>
      </c>
      <c r="BL86" s="16" t="s">
        <v>141</v>
      </c>
      <c r="BM86" s="214" t="s">
        <v>475</v>
      </c>
    </row>
    <row r="87" s="2" customFormat="1">
      <c r="A87" s="37"/>
      <c r="B87" s="38"/>
      <c r="C87" s="39"/>
      <c r="D87" s="216" t="s">
        <v>130</v>
      </c>
      <c r="E87" s="39"/>
      <c r="F87" s="217" t="s">
        <v>476</v>
      </c>
      <c r="G87" s="39"/>
      <c r="H87" s="39"/>
      <c r="I87" s="218"/>
      <c r="J87" s="39"/>
      <c r="K87" s="39"/>
      <c r="L87" s="43"/>
      <c r="M87" s="219"/>
      <c r="N87" s="220"/>
      <c r="O87" s="83"/>
      <c r="P87" s="83"/>
      <c r="Q87" s="83"/>
      <c r="R87" s="83"/>
      <c r="S87" s="83"/>
      <c r="T87" s="84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T87" s="16" t="s">
        <v>130</v>
      </c>
      <c r="AU87" s="16" t="s">
        <v>79</v>
      </c>
    </row>
    <row r="88" s="2" customFormat="1" ht="16.5" customHeight="1">
      <c r="A88" s="37"/>
      <c r="B88" s="38"/>
      <c r="C88" s="221" t="s">
        <v>128</v>
      </c>
      <c r="D88" s="221" t="s">
        <v>133</v>
      </c>
      <c r="E88" s="222" t="s">
        <v>346</v>
      </c>
      <c r="F88" s="223" t="s">
        <v>477</v>
      </c>
      <c r="G88" s="224" t="s">
        <v>174</v>
      </c>
      <c r="H88" s="225">
        <v>1</v>
      </c>
      <c r="I88" s="226"/>
      <c r="J88" s="227">
        <f>ROUND(I88*H88,2)</f>
        <v>0</v>
      </c>
      <c r="K88" s="223" t="s">
        <v>19</v>
      </c>
      <c r="L88" s="228"/>
      <c r="M88" s="229" t="s">
        <v>19</v>
      </c>
      <c r="N88" s="230" t="s">
        <v>40</v>
      </c>
      <c r="O88" s="83"/>
      <c r="P88" s="212">
        <f>O88*H88</f>
        <v>0</v>
      </c>
      <c r="Q88" s="212">
        <v>0</v>
      </c>
      <c r="R88" s="212">
        <f>Q88*H88</f>
        <v>0</v>
      </c>
      <c r="S88" s="212">
        <v>0</v>
      </c>
      <c r="T88" s="213">
        <f>S88*H88</f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214" t="s">
        <v>146</v>
      </c>
      <c r="AT88" s="214" t="s">
        <v>133</v>
      </c>
      <c r="AU88" s="214" t="s">
        <v>79</v>
      </c>
      <c r="AY88" s="16" t="s">
        <v>120</v>
      </c>
      <c r="BE88" s="215">
        <f>IF(N88="základní",J88,0)</f>
        <v>0</v>
      </c>
      <c r="BF88" s="215">
        <f>IF(N88="snížená",J88,0)</f>
        <v>0</v>
      </c>
      <c r="BG88" s="215">
        <f>IF(N88="zákl. přenesená",J88,0)</f>
        <v>0</v>
      </c>
      <c r="BH88" s="215">
        <f>IF(N88="sníž. přenesená",J88,0)</f>
        <v>0</v>
      </c>
      <c r="BI88" s="215">
        <f>IF(N88="nulová",J88,0)</f>
        <v>0</v>
      </c>
      <c r="BJ88" s="16" t="s">
        <v>77</v>
      </c>
      <c r="BK88" s="215">
        <f>ROUND(I88*H88,2)</f>
        <v>0</v>
      </c>
      <c r="BL88" s="16" t="s">
        <v>141</v>
      </c>
      <c r="BM88" s="214" t="s">
        <v>478</v>
      </c>
    </row>
    <row r="89" s="2" customFormat="1" ht="16.5" customHeight="1">
      <c r="A89" s="37"/>
      <c r="B89" s="38"/>
      <c r="C89" s="203" t="s">
        <v>294</v>
      </c>
      <c r="D89" s="203" t="s">
        <v>123</v>
      </c>
      <c r="E89" s="204" t="s">
        <v>479</v>
      </c>
      <c r="F89" s="205" t="s">
        <v>480</v>
      </c>
      <c r="G89" s="206" t="s">
        <v>174</v>
      </c>
      <c r="H89" s="207">
        <v>3</v>
      </c>
      <c r="I89" s="208"/>
      <c r="J89" s="209">
        <f>ROUND(I89*H89,2)</f>
        <v>0</v>
      </c>
      <c r="K89" s="205" t="s">
        <v>19</v>
      </c>
      <c r="L89" s="43"/>
      <c r="M89" s="210" t="s">
        <v>19</v>
      </c>
      <c r="N89" s="211" t="s">
        <v>40</v>
      </c>
      <c r="O89" s="83"/>
      <c r="P89" s="212">
        <f>O89*H89</f>
        <v>0</v>
      </c>
      <c r="Q89" s="212">
        <v>0</v>
      </c>
      <c r="R89" s="212">
        <f>Q89*H89</f>
        <v>0</v>
      </c>
      <c r="S89" s="212">
        <v>0</v>
      </c>
      <c r="T89" s="213">
        <f>S89*H89</f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214" t="s">
        <v>141</v>
      </c>
      <c r="AT89" s="214" t="s">
        <v>123</v>
      </c>
      <c r="AU89" s="214" t="s">
        <v>79</v>
      </c>
      <c r="AY89" s="16" t="s">
        <v>120</v>
      </c>
      <c r="BE89" s="215">
        <f>IF(N89="základní",J89,0)</f>
        <v>0</v>
      </c>
      <c r="BF89" s="215">
        <f>IF(N89="snížená",J89,0)</f>
        <v>0</v>
      </c>
      <c r="BG89" s="215">
        <f>IF(N89="zákl. přenesená",J89,0)</f>
        <v>0</v>
      </c>
      <c r="BH89" s="215">
        <f>IF(N89="sníž. přenesená",J89,0)</f>
        <v>0</v>
      </c>
      <c r="BI89" s="215">
        <f>IF(N89="nulová",J89,0)</f>
        <v>0</v>
      </c>
      <c r="BJ89" s="16" t="s">
        <v>77</v>
      </c>
      <c r="BK89" s="215">
        <f>ROUND(I89*H89,2)</f>
        <v>0</v>
      </c>
      <c r="BL89" s="16" t="s">
        <v>141</v>
      </c>
      <c r="BM89" s="214" t="s">
        <v>481</v>
      </c>
    </row>
    <row r="90" s="2" customFormat="1" ht="21.75" customHeight="1">
      <c r="A90" s="37"/>
      <c r="B90" s="38"/>
      <c r="C90" s="221" t="s">
        <v>138</v>
      </c>
      <c r="D90" s="221" t="s">
        <v>133</v>
      </c>
      <c r="E90" s="222" t="s">
        <v>482</v>
      </c>
      <c r="F90" s="223" t="s">
        <v>483</v>
      </c>
      <c r="G90" s="224" t="s">
        <v>174</v>
      </c>
      <c r="H90" s="225">
        <v>6</v>
      </c>
      <c r="I90" s="226"/>
      <c r="J90" s="227">
        <f>ROUND(I90*H90,2)</f>
        <v>0</v>
      </c>
      <c r="K90" s="223" t="s">
        <v>19</v>
      </c>
      <c r="L90" s="228"/>
      <c r="M90" s="229" t="s">
        <v>19</v>
      </c>
      <c r="N90" s="230" t="s">
        <v>40</v>
      </c>
      <c r="O90" s="83"/>
      <c r="P90" s="212">
        <f>O90*H90</f>
        <v>0</v>
      </c>
      <c r="Q90" s="212">
        <v>0.0013500000000000001</v>
      </c>
      <c r="R90" s="212">
        <f>Q90*H90</f>
        <v>0.0080999999999999996</v>
      </c>
      <c r="S90" s="212">
        <v>0</v>
      </c>
      <c r="T90" s="213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214" t="s">
        <v>456</v>
      </c>
      <c r="AT90" s="214" t="s">
        <v>133</v>
      </c>
      <c r="AU90" s="214" t="s">
        <v>79</v>
      </c>
      <c r="AY90" s="16" t="s">
        <v>120</v>
      </c>
      <c r="BE90" s="215">
        <f>IF(N90="základní",J90,0)</f>
        <v>0</v>
      </c>
      <c r="BF90" s="215">
        <f>IF(N90="snížená",J90,0)</f>
        <v>0</v>
      </c>
      <c r="BG90" s="215">
        <f>IF(N90="zákl. přenesená",J90,0)</f>
        <v>0</v>
      </c>
      <c r="BH90" s="215">
        <f>IF(N90="sníž. přenesená",J90,0)</f>
        <v>0</v>
      </c>
      <c r="BI90" s="215">
        <f>IF(N90="nulová",J90,0)</f>
        <v>0</v>
      </c>
      <c r="BJ90" s="16" t="s">
        <v>77</v>
      </c>
      <c r="BK90" s="215">
        <f>ROUND(I90*H90,2)</f>
        <v>0</v>
      </c>
      <c r="BL90" s="16" t="s">
        <v>158</v>
      </c>
      <c r="BM90" s="214" t="s">
        <v>484</v>
      </c>
    </row>
    <row r="91" s="2" customFormat="1" ht="21.75" customHeight="1">
      <c r="A91" s="37"/>
      <c r="B91" s="38"/>
      <c r="C91" s="203" t="s">
        <v>143</v>
      </c>
      <c r="D91" s="203" t="s">
        <v>123</v>
      </c>
      <c r="E91" s="204" t="s">
        <v>396</v>
      </c>
      <c r="F91" s="205" t="s">
        <v>397</v>
      </c>
      <c r="G91" s="206" t="s">
        <v>174</v>
      </c>
      <c r="H91" s="207">
        <v>6</v>
      </c>
      <c r="I91" s="208"/>
      <c r="J91" s="209">
        <f>ROUND(I91*H91,2)</f>
        <v>0</v>
      </c>
      <c r="K91" s="205" t="s">
        <v>19</v>
      </c>
      <c r="L91" s="43"/>
      <c r="M91" s="210" t="s">
        <v>19</v>
      </c>
      <c r="N91" s="211" t="s">
        <v>40</v>
      </c>
      <c r="O91" s="83"/>
      <c r="P91" s="212">
        <f>O91*H91</f>
        <v>0</v>
      </c>
      <c r="Q91" s="212">
        <v>0</v>
      </c>
      <c r="R91" s="212">
        <f>Q91*H91</f>
        <v>0</v>
      </c>
      <c r="S91" s="212">
        <v>0</v>
      </c>
      <c r="T91" s="213">
        <f>S91*H91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214" t="s">
        <v>141</v>
      </c>
      <c r="AT91" s="214" t="s">
        <v>123</v>
      </c>
      <c r="AU91" s="214" t="s">
        <v>79</v>
      </c>
      <c r="AY91" s="16" t="s">
        <v>120</v>
      </c>
      <c r="BE91" s="215">
        <f>IF(N91="základní",J91,0)</f>
        <v>0</v>
      </c>
      <c r="BF91" s="215">
        <f>IF(N91="snížená",J91,0)</f>
        <v>0</v>
      </c>
      <c r="BG91" s="215">
        <f>IF(N91="zákl. přenesená",J91,0)</f>
        <v>0</v>
      </c>
      <c r="BH91" s="215">
        <f>IF(N91="sníž. přenesená",J91,0)</f>
        <v>0</v>
      </c>
      <c r="BI91" s="215">
        <f>IF(N91="nulová",J91,0)</f>
        <v>0</v>
      </c>
      <c r="BJ91" s="16" t="s">
        <v>77</v>
      </c>
      <c r="BK91" s="215">
        <f>ROUND(I91*H91,2)</f>
        <v>0</v>
      </c>
      <c r="BL91" s="16" t="s">
        <v>141</v>
      </c>
      <c r="BM91" s="214" t="s">
        <v>485</v>
      </c>
    </row>
    <row r="92" s="2" customFormat="1" ht="16.5" customHeight="1">
      <c r="A92" s="37"/>
      <c r="B92" s="38"/>
      <c r="C92" s="221" t="s">
        <v>136</v>
      </c>
      <c r="D92" s="221" t="s">
        <v>133</v>
      </c>
      <c r="E92" s="222" t="s">
        <v>486</v>
      </c>
      <c r="F92" s="223" t="s">
        <v>487</v>
      </c>
      <c r="G92" s="224" t="s">
        <v>174</v>
      </c>
      <c r="H92" s="225">
        <v>6</v>
      </c>
      <c r="I92" s="226"/>
      <c r="J92" s="227">
        <f>ROUND(I92*H92,2)</f>
        <v>0</v>
      </c>
      <c r="K92" s="223" t="s">
        <v>127</v>
      </c>
      <c r="L92" s="228"/>
      <c r="M92" s="229" t="s">
        <v>19</v>
      </c>
      <c r="N92" s="230" t="s">
        <v>40</v>
      </c>
      <c r="O92" s="83"/>
      <c r="P92" s="212">
        <f>O92*H92</f>
        <v>0</v>
      </c>
      <c r="Q92" s="212">
        <v>0.00036000000000000002</v>
      </c>
      <c r="R92" s="212">
        <f>Q92*H92</f>
        <v>0.00216</v>
      </c>
      <c r="S92" s="212">
        <v>0</v>
      </c>
      <c r="T92" s="213">
        <f>S92*H92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214" t="s">
        <v>146</v>
      </c>
      <c r="AT92" s="214" t="s">
        <v>133</v>
      </c>
      <c r="AU92" s="214" t="s">
        <v>79</v>
      </c>
      <c r="AY92" s="16" t="s">
        <v>120</v>
      </c>
      <c r="BE92" s="215">
        <f>IF(N92="základní",J92,0)</f>
        <v>0</v>
      </c>
      <c r="BF92" s="215">
        <f>IF(N92="snížená",J92,0)</f>
        <v>0</v>
      </c>
      <c r="BG92" s="215">
        <f>IF(N92="zákl. přenesená",J92,0)</f>
        <v>0</v>
      </c>
      <c r="BH92" s="215">
        <f>IF(N92="sníž. přenesená",J92,0)</f>
        <v>0</v>
      </c>
      <c r="BI92" s="215">
        <f>IF(N92="nulová",J92,0)</f>
        <v>0</v>
      </c>
      <c r="BJ92" s="16" t="s">
        <v>77</v>
      </c>
      <c r="BK92" s="215">
        <f>ROUND(I92*H92,2)</f>
        <v>0</v>
      </c>
      <c r="BL92" s="16" t="s">
        <v>141</v>
      </c>
      <c r="BM92" s="214" t="s">
        <v>488</v>
      </c>
    </row>
    <row r="93" s="2" customFormat="1" ht="16.5" customHeight="1">
      <c r="A93" s="37"/>
      <c r="B93" s="38"/>
      <c r="C93" s="203" t="s">
        <v>489</v>
      </c>
      <c r="D93" s="203" t="s">
        <v>123</v>
      </c>
      <c r="E93" s="204" t="s">
        <v>191</v>
      </c>
      <c r="F93" s="205" t="s">
        <v>192</v>
      </c>
      <c r="G93" s="206" t="s">
        <v>174</v>
      </c>
      <c r="H93" s="207">
        <v>12</v>
      </c>
      <c r="I93" s="208"/>
      <c r="J93" s="209">
        <f>ROUND(I93*H93,2)</f>
        <v>0</v>
      </c>
      <c r="K93" s="205" t="s">
        <v>19</v>
      </c>
      <c r="L93" s="43"/>
      <c r="M93" s="210" t="s">
        <v>19</v>
      </c>
      <c r="N93" s="211" t="s">
        <v>40</v>
      </c>
      <c r="O93" s="83"/>
      <c r="P93" s="212">
        <f>O93*H93</f>
        <v>0</v>
      </c>
      <c r="Q93" s="212">
        <v>0</v>
      </c>
      <c r="R93" s="212">
        <f>Q93*H93</f>
        <v>0</v>
      </c>
      <c r="S93" s="212">
        <v>0</v>
      </c>
      <c r="T93" s="213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214" t="s">
        <v>141</v>
      </c>
      <c r="AT93" s="214" t="s">
        <v>123</v>
      </c>
      <c r="AU93" s="214" t="s">
        <v>79</v>
      </c>
      <c r="AY93" s="16" t="s">
        <v>120</v>
      </c>
      <c r="BE93" s="215">
        <f>IF(N93="základní",J93,0)</f>
        <v>0</v>
      </c>
      <c r="BF93" s="215">
        <f>IF(N93="snížená",J93,0)</f>
        <v>0</v>
      </c>
      <c r="BG93" s="215">
        <f>IF(N93="zákl. přenesená",J93,0)</f>
        <v>0</v>
      </c>
      <c r="BH93" s="215">
        <f>IF(N93="sníž. přenesená",J93,0)</f>
        <v>0</v>
      </c>
      <c r="BI93" s="215">
        <f>IF(N93="nulová",J93,0)</f>
        <v>0</v>
      </c>
      <c r="BJ93" s="16" t="s">
        <v>77</v>
      </c>
      <c r="BK93" s="215">
        <f>ROUND(I93*H93,2)</f>
        <v>0</v>
      </c>
      <c r="BL93" s="16" t="s">
        <v>141</v>
      </c>
      <c r="BM93" s="214" t="s">
        <v>490</v>
      </c>
    </row>
    <row r="94" s="2" customFormat="1" ht="16.5" customHeight="1">
      <c r="A94" s="37"/>
      <c r="B94" s="38"/>
      <c r="C94" s="221" t="s">
        <v>491</v>
      </c>
      <c r="D94" s="221" t="s">
        <v>133</v>
      </c>
      <c r="E94" s="222" t="s">
        <v>195</v>
      </c>
      <c r="F94" s="223" t="s">
        <v>492</v>
      </c>
      <c r="G94" s="224" t="s">
        <v>174</v>
      </c>
      <c r="H94" s="225">
        <v>12</v>
      </c>
      <c r="I94" s="226"/>
      <c r="J94" s="227">
        <f>ROUND(I94*H94,2)</f>
        <v>0</v>
      </c>
      <c r="K94" s="223" t="s">
        <v>19</v>
      </c>
      <c r="L94" s="228"/>
      <c r="M94" s="229" t="s">
        <v>19</v>
      </c>
      <c r="N94" s="230" t="s">
        <v>40</v>
      </c>
      <c r="O94" s="83"/>
      <c r="P94" s="212">
        <f>O94*H94</f>
        <v>0</v>
      </c>
      <c r="Q94" s="212">
        <v>0</v>
      </c>
      <c r="R94" s="212">
        <f>Q94*H94</f>
        <v>0</v>
      </c>
      <c r="S94" s="212">
        <v>0</v>
      </c>
      <c r="T94" s="213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214" t="s">
        <v>146</v>
      </c>
      <c r="AT94" s="214" t="s">
        <v>133</v>
      </c>
      <c r="AU94" s="214" t="s">
        <v>79</v>
      </c>
      <c r="AY94" s="16" t="s">
        <v>120</v>
      </c>
      <c r="BE94" s="215">
        <f>IF(N94="základní",J94,0)</f>
        <v>0</v>
      </c>
      <c r="BF94" s="215">
        <f>IF(N94="snížená",J94,0)</f>
        <v>0</v>
      </c>
      <c r="BG94" s="215">
        <f>IF(N94="zákl. přenesená",J94,0)</f>
        <v>0</v>
      </c>
      <c r="BH94" s="215">
        <f>IF(N94="sníž. přenesená",J94,0)</f>
        <v>0</v>
      </c>
      <c r="BI94" s="215">
        <f>IF(N94="nulová",J94,0)</f>
        <v>0</v>
      </c>
      <c r="BJ94" s="16" t="s">
        <v>77</v>
      </c>
      <c r="BK94" s="215">
        <f>ROUND(I94*H94,2)</f>
        <v>0</v>
      </c>
      <c r="BL94" s="16" t="s">
        <v>141</v>
      </c>
      <c r="BM94" s="214" t="s">
        <v>493</v>
      </c>
    </row>
    <row r="95" s="2" customFormat="1" ht="16.5" customHeight="1">
      <c r="A95" s="37"/>
      <c r="B95" s="38"/>
      <c r="C95" s="221" t="s">
        <v>494</v>
      </c>
      <c r="D95" s="221" t="s">
        <v>133</v>
      </c>
      <c r="E95" s="222" t="s">
        <v>404</v>
      </c>
      <c r="F95" s="223" t="s">
        <v>405</v>
      </c>
      <c r="G95" s="224" t="s">
        <v>238</v>
      </c>
      <c r="H95" s="225">
        <v>1</v>
      </c>
      <c r="I95" s="226"/>
      <c r="J95" s="227">
        <f>ROUND(I95*H95,2)</f>
        <v>0</v>
      </c>
      <c r="K95" s="223" t="s">
        <v>19</v>
      </c>
      <c r="L95" s="228"/>
      <c r="M95" s="229" t="s">
        <v>19</v>
      </c>
      <c r="N95" s="230" t="s">
        <v>40</v>
      </c>
      <c r="O95" s="83"/>
      <c r="P95" s="212">
        <f>O95*H95</f>
        <v>0</v>
      </c>
      <c r="Q95" s="212">
        <v>0</v>
      </c>
      <c r="R95" s="212">
        <f>Q95*H95</f>
        <v>0</v>
      </c>
      <c r="S95" s="212">
        <v>0</v>
      </c>
      <c r="T95" s="213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214" t="s">
        <v>146</v>
      </c>
      <c r="AT95" s="214" t="s">
        <v>133</v>
      </c>
      <c r="AU95" s="214" t="s">
        <v>79</v>
      </c>
      <c r="AY95" s="16" t="s">
        <v>120</v>
      </c>
      <c r="BE95" s="215">
        <f>IF(N95="základní",J95,0)</f>
        <v>0</v>
      </c>
      <c r="BF95" s="215">
        <f>IF(N95="snížená",J95,0)</f>
        <v>0</v>
      </c>
      <c r="BG95" s="215">
        <f>IF(N95="zákl. přenesená",J95,0)</f>
        <v>0</v>
      </c>
      <c r="BH95" s="215">
        <f>IF(N95="sníž. přenesená",J95,0)</f>
        <v>0</v>
      </c>
      <c r="BI95" s="215">
        <f>IF(N95="nulová",J95,0)</f>
        <v>0</v>
      </c>
      <c r="BJ95" s="16" t="s">
        <v>77</v>
      </c>
      <c r="BK95" s="215">
        <f>ROUND(I95*H95,2)</f>
        <v>0</v>
      </c>
      <c r="BL95" s="16" t="s">
        <v>141</v>
      </c>
      <c r="BM95" s="214" t="s">
        <v>495</v>
      </c>
    </row>
    <row r="96" s="2" customFormat="1" ht="16.5" customHeight="1">
      <c r="A96" s="37"/>
      <c r="B96" s="38"/>
      <c r="C96" s="221" t="s">
        <v>8</v>
      </c>
      <c r="D96" s="221" t="s">
        <v>133</v>
      </c>
      <c r="E96" s="222" t="s">
        <v>408</v>
      </c>
      <c r="F96" s="223" t="s">
        <v>409</v>
      </c>
      <c r="G96" s="224" t="s">
        <v>19</v>
      </c>
      <c r="H96" s="225">
        <v>1</v>
      </c>
      <c r="I96" s="226"/>
      <c r="J96" s="227">
        <f>ROUND(I96*H96,2)</f>
        <v>0</v>
      </c>
      <c r="K96" s="223" t="s">
        <v>19</v>
      </c>
      <c r="L96" s="228"/>
      <c r="M96" s="229" t="s">
        <v>19</v>
      </c>
      <c r="N96" s="230" t="s">
        <v>40</v>
      </c>
      <c r="O96" s="83"/>
      <c r="P96" s="212">
        <f>O96*H96</f>
        <v>0</v>
      </c>
      <c r="Q96" s="212">
        <v>0</v>
      </c>
      <c r="R96" s="212">
        <f>Q96*H96</f>
        <v>0</v>
      </c>
      <c r="S96" s="212">
        <v>0</v>
      </c>
      <c r="T96" s="213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214" t="s">
        <v>146</v>
      </c>
      <c r="AT96" s="214" t="s">
        <v>133</v>
      </c>
      <c r="AU96" s="214" t="s">
        <v>79</v>
      </c>
      <c r="AY96" s="16" t="s">
        <v>120</v>
      </c>
      <c r="BE96" s="215">
        <f>IF(N96="základní",J96,0)</f>
        <v>0</v>
      </c>
      <c r="BF96" s="215">
        <f>IF(N96="snížená",J96,0)</f>
        <v>0</v>
      </c>
      <c r="BG96" s="215">
        <f>IF(N96="zákl. přenesená",J96,0)</f>
        <v>0</v>
      </c>
      <c r="BH96" s="215">
        <f>IF(N96="sníž. přenesená",J96,0)</f>
        <v>0</v>
      </c>
      <c r="BI96" s="215">
        <f>IF(N96="nulová",J96,0)</f>
        <v>0</v>
      </c>
      <c r="BJ96" s="16" t="s">
        <v>77</v>
      </c>
      <c r="BK96" s="215">
        <f>ROUND(I96*H96,2)</f>
        <v>0</v>
      </c>
      <c r="BL96" s="16" t="s">
        <v>141</v>
      </c>
      <c r="BM96" s="214" t="s">
        <v>496</v>
      </c>
    </row>
    <row r="97" s="2" customFormat="1" ht="16.5" customHeight="1">
      <c r="A97" s="37"/>
      <c r="B97" s="38"/>
      <c r="C97" s="203" t="s">
        <v>497</v>
      </c>
      <c r="D97" s="203" t="s">
        <v>123</v>
      </c>
      <c r="E97" s="204" t="s">
        <v>212</v>
      </c>
      <c r="F97" s="205" t="s">
        <v>213</v>
      </c>
      <c r="G97" s="206" t="s">
        <v>126</v>
      </c>
      <c r="H97" s="207">
        <v>10</v>
      </c>
      <c r="I97" s="208"/>
      <c r="J97" s="209">
        <f>ROUND(I97*H97,2)</f>
        <v>0</v>
      </c>
      <c r="K97" s="205" t="s">
        <v>19</v>
      </c>
      <c r="L97" s="43"/>
      <c r="M97" s="210" t="s">
        <v>19</v>
      </c>
      <c r="N97" s="211" t="s">
        <v>40</v>
      </c>
      <c r="O97" s="83"/>
      <c r="P97" s="212">
        <f>O97*H97</f>
        <v>0</v>
      </c>
      <c r="Q97" s="212">
        <v>0</v>
      </c>
      <c r="R97" s="212">
        <f>Q97*H97</f>
        <v>0</v>
      </c>
      <c r="S97" s="212">
        <v>0</v>
      </c>
      <c r="T97" s="213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214" t="s">
        <v>141</v>
      </c>
      <c r="AT97" s="214" t="s">
        <v>123</v>
      </c>
      <c r="AU97" s="214" t="s">
        <v>79</v>
      </c>
      <c r="AY97" s="16" t="s">
        <v>120</v>
      </c>
      <c r="BE97" s="215">
        <f>IF(N97="základní",J97,0)</f>
        <v>0</v>
      </c>
      <c r="BF97" s="215">
        <f>IF(N97="snížená",J97,0)</f>
        <v>0</v>
      </c>
      <c r="BG97" s="215">
        <f>IF(N97="zákl. přenesená",J97,0)</f>
        <v>0</v>
      </c>
      <c r="BH97" s="215">
        <f>IF(N97="sníž. přenesená",J97,0)</f>
        <v>0</v>
      </c>
      <c r="BI97" s="215">
        <f>IF(N97="nulová",J97,0)</f>
        <v>0</v>
      </c>
      <c r="BJ97" s="16" t="s">
        <v>77</v>
      </c>
      <c r="BK97" s="215">
        <f>ROUND(I97*H97,2)</f>
        <v>0</v>
      </c>
      <c r="BL97" s="16" t="s">
        <v>141</v>
      </c>
      <c r="BM97" s="214" t="s">
        <v>498</v>
      </c>
    </row>
    <row r="98" s="2" customFormat="1" ht="16.5" customHeight="1">
      <c r="A98" s="37"/>
      <c r="B98" s="38"/>
      <c r="C98" s="221" t="s">
        <v>499</v>
      </c>
      <c r="D98" s="221" t="s">
        <v>133</v>
      </c>
      <c r="E98" s="222" t="s">
        <v>216</v>
      </c>
      <c r="F98" s="223" t="s">
        <v>500</v>
      </c>
      <c r="G98" s="224" t="s">
        <v>126</v>
      </c>
      <c r="H98" s="225">
        <v>10</v>
      </c>
      <c r="I98" s="226"/>
      <c r="J98" s="227">
        <f>ROUND(I98*H98,2)</f>
        <v>0</v>
      </c>
      <c r="K98" s="223" t="s">
        <v>19</v>
      </c>
      <c r="L98" s="228"/>
      <c r="M98" s="238" t="s">
        <v>19</v>
      </c>
      <c r="N98" s="239" t="s">
        <v>40</v>
      </c>
      <c r="O98" s="235"/>
      <c r="P98" s="236">
        <f>O98*H98</f>
        <v>0</v>
      </c>
      <c r="Q98" s="236">
        <v>0</v>
      </c>
      <c r="R98" s="236">
        <f>Q98*H98</f>
        <v>0</v>
      </c>
      <c r="S98" s="236">
        <v>0</v>
      </c>
      <c r="T98" s="237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214" t="s">
        <v>146</v>
      </c>
      <c r="AT98" s="214" t="s">
        <v>133</v>
      </c>
      <c r="AU98" s="214" t="s">
        <v>79</v>
      </c>
      <c r="AY98" s="16" t="s">
        <v>120</v>
      </c>
      <c r="BE98" s="215">
        <f>IF(N98="základní",J98,0)</f>
        <v>0</v>
      </c>
      <c r="BF98" s="215">
        <f>IF(N98="snížená",J98,0)</f>
        <v>0</v>
      </c>
      <c r="BG98" s="215">
        <f>IF(N98="zákl. přenesená",J98,0)</f>
        <v>0</v>
      </c>
      <c r="BH98" s="215">
        <f>IF(N98="sníž. přenesená",J98,0)</f>
        <v>0</v>
      </c>
      <c r="BI98" s="215">
        <f>IF(N98="nulová",J98,0)</f>
        <v>0</v>
      </c>
      <c r="BJ98" s="16" t="s">
        <v>77</v>
      </c>
      <c r="BK98" s="215">
        <f>ROUND(I98*H98,2)</f>
        <v>0</v>
      </c>
      <c r="BL98" s="16" t="s">
        <v>141</v>
      </c>
      <c r="BM98" s="214" t="s">
        <v>501</v>
      </c>
    </row>
    <row r="99" s="2" customFormat="1" ht="6.96" customHeight="1">
      <c r="A99" s="37"/>
      <c r="B99" s="58"/>
      <c r="C99" s="59"/>
      <c r="D99" s="59"/>
      <c r="E99" s="59"/>
      <c r="F99" s="59"/>
      <c r="G99" s="59"/>
      <c r="H99" s="59"/>
      <c r="I99" s="59"/>
      <c r="J99" s="59"/>
      <c r="K99" s="59"/>
      <c r="L99" s="43"/>
      <c r="M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</sheetData>
  <sheetProtection sheet="1" autoFilter="0" formatColumns="0" formatRows="0" objects="1" scenarios="1" spinCount="100000" saltValue="GcaSToP7+2XYtGFhmmMdsFL9RVqnqVvDWxGhTRnH+GoqsIGl5YpNY0UvSNv7G48Xnd5nQyAw2pJnlC3bsPwydw==" hashValue="me43pnhPmHgR8viI89bHr2/OJUzSAZREaVL/8XpCTrTDFJiGHL5CmzTSmj5WkUR57ly4+FMrxUI25tk2I+DHlg==" algorithmName="SHA-512" password="CC35"/>
  <autoFilter ref="C80:K98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hyperlinks>
    <hyperlink ref="F87" r:id="rId1" display="https://podminky.urs.cz/item/CS_URS_2024_01/7412100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88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79</v>
      </c>
    </row>
    <row r="4" s="1" customFormat="1" ht="24.96" customHeight="1">
      <c r="B4" s="19"/>
      <c r="D4" s="129" t="s">
        <v>89</v>
      </c>
      <c r="L4" s="19"/>
      <c r="M4" s="13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1" t="s">
        <v>16</v>
      </c>
      <c r="L6" s="19"/>
    </row>
    <row r="7" s="1" customFormat="1" ht="16.5" customHeight="1">
      <c r="B7" s="19"/>
      <c r="E7" s="132" t="str">
        <f>'Rekapitulace stavby'!K6</f>
        <v>Fotovoltaická elektrárna na budově CPTO UJEP Ústí nad Labem</v>
      </c>
      <c r="F7" s="131"/>
      <c r="G7" s="131"/>
      <c r="H7" s="131"/>
      <c r="L7" s="19"/>
    </row>
    <row r="8" s="2" customFormat="1" ht="12" customHeight="1">
      <c r="A8" s="37"/>
      <c r="B8" s="43"/>
      <c r="C8" s="37"/>
      <c r="D8" s="131" t="s">
        <v>90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4" t="s">
        <v>502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1" t="s">
        <v>21</v>
      </c>
      <c r="E12" s="37"/>
      <c r="F12" s="135" t="s">
        <v>22</v>
      </c>
      <c r="G12" s="37"/>
      <c r="H12" s="37"/>
      <c r="I12" s="131" t="s">
        <v>23</v>
      </c>
      <c r="J12" s="136" t="str">
        <f>'Rekapitulace stavby'!AN8</f>
        <v>8. 8. 2024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tr">
        <f>IF('Rekapitulace stavby'!AN10="","",'Rekapitulace stavby'!AN10)</f>
        <v/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5" t="str">
        <f>IF('Rekapitulace stavby'!E11="","",'Rekapitulace stavby'!E11)</f>
        <v xml:space="preserve"> </v>
      </c>
      <c r="F15" s="37"/>
      <c r="G15" s="37"/>
      <c r="H15" s="37"/>
      <c r="I15" s="131" t="s">
        <v>27</v>
      </c>
      <c r="J15" s="135" t="str">
        <f>IF('Rekapitulace stavby'!AN11="","",'Rekapitulace stavby'!AN11)</f>
        <v/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1" t="s">
        <v>28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27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1" t="s">
        <v>30</v>
      </c>
      <c r="E20" s="37"/>
      <c r="F20" s="37"/>
      <c r="G20" s="37"/>
      <c r="H20" s="37"/>
      <c r="I20" s="131" t="s">
        <v>26</v>
      </c>
      <c r="J20" s="135" t="str">
        <f>IF('Rekapitulace stavby'!AN16="","",'Rekapitulace stavby'!AN16)</f>
        <v/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5" t="str">
        <f>IF('Rekapitulace stavby'!E17="","",'Rekapitulace stavby'!E17)</f>
        <v xml:space="preserve"> </v>
      </c>
      <c r="F21" s="37"/>
      <c r="G21" s="37"/>
      <c r="H21" s="37"/>
      <c r="I21" s="131" t="s">
        <v>27</v>
      </c>
      <c r="J21" s="135" t="str">
        <f>IF('Rekapitulace stavby'!AN17="","",'Rekapitulace stavby'!AN17)</f>
        <v/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1" t="s">
        <v>32</v>
      </c>
      <c r="E23" s="37"/>
      <c r="F23" s="37"/>
      <c r="G23" s="37"/>
      <c r="H23" s="37"/>
      <c r="I23" s="131" t="s">
        <v>26</v>
      </c>
      <c r="J23" s="135" t="str">
        <f>IF('Rekapitulace stavby'!AN19="","",'Rekapitulace stavby'!AN19)</f>
        <v/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5" t="str">
        <f>IF('Rekapitulace stavby'!E20="","",'Rekapitulace stavby'!E20)</f>
        <v xml:space="preserve"> </v>
      </c>
      <c r="F24" s="37"/>
      <c r="G24" s="37"/>
      <c r="H24" s="37"/>
      <c r="I24" s="131" t="s">
        <v>27</v>
      </c>
      <c r="J24" s="135" t="str">
        <f>IF('Rekapitulace stavby'!AN20="","",'Rekapitulace stavby'!AN20)</f>
        <v/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1" t="s">
        <v>33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37"/>
      <c r="B27" s="138"/>
      <c r="C27" s="137"/>
      <c r="D27" s="137"/>
      <c r="E27" s="139" t="s">
        <v>19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2" t="s">
        <v>35</v>
      </c>
      <c r="E30" s="37"/>
      <c r="F30" s="37"/>
      <c r="G30" s="37"/>
      <c r="H30" s="37"/>
      <c r="I30" s="37"/>
      <c r="J30" s="143">
        <f>ROUND(J83, 2)</f>
        <v>0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4" t="s">
        <v>37</v>
      </c>
      <c r="G32" s="37"/>
      <c r="H32" s="37"/>
      <c r="I32" s="144" t="s">
        <v>36</v>
      </c>
      <c r="J32" s="144" t="s">
        <v>38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5" t="s">
        <v>39</v>
      </c>
      <c r="E33" s="131" t="s">
        <v>40</v>
      </c>
      <c r="F33" s="146">
        <f>ROUND((SUM(BE83:BE104)),  2)</f>
        <v>0</v>
      </c>
      <c r="G33" s="37"/>
      <c r="H33" s="37"/>
      <c r="I33" s="147">
        <v>0.20999999999999999</v>
      </c>
      <c r="J33" s="146">
        <f>ROUND(((SUM(BE83:BE104))*I33),  2)</f>
        <v>0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1" t="s">
        <v>41</v>
      </c>
      <c r="F34" s="146">
        <f>ROUND((SUM(BF83:BF104)),  2)</f>
        <v>0</v>
      </c>
      <c r="G34" s="37"/>
      <c r="H34" s="37"/>
      <c r="I34" s="147">
        <v>0.12</v>
      </c>
      <c r="J34" s="146">
        <f>ROUND(((SUM(BF83:BF104))*I34),  2)</f>
        <v>0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1" t="s">
        <v>42</v>
      </c>
      <c r="F35" s="146">
        <f>ROUND((SUM(BG83:BG104)),  2)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1" t="s">
        <v>43</v>
      </c>
      <c r="F36" s="146">
        <f>ROUND((SUM(BH83:BH104)),  2)</f>
        <v>0</v>
      </c>
      <c r="G36" s="37"/>
      <c r="H36" s="37"/>
      <c r="I36" s="147">
        <v>0.12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1" t="s">
        <v>44</v>
      </c>
      <c r="F37" s="146">
        <f>ROUND((SUM(BI83:BI104)),  2)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48"/>
      <c r="D39" s="149" t="s">
        <v>45</v>
      </c>
      <c r="E39" s="150"/>
      <c r="F39" s="150"/>
      <c r="G39" s="151" t="s">
        <v>46</v>
      </c>
      <c r="H39" s="152" t="s">
        <v>47</v>
      </c>
      <c r="I39" s="150"/>
      <c r="J39" s="153">
        <f>SUM(J30:J37)</f>
        <v>0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92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9"/>
      <c r="D48" s="39"/>
      <c r="E48" s="159" t="str">
        <f>E7</f>
        <v>Fotovoltaická elektrárna na budově CPTO UJEP Ústí nad Labem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90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68" t="str">
        <f>E9</f>
        <v>04 - Řídící jednotka umístěná v hlavní rozvodně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 xml:space="preserve"> </v>
      </c>
      <c r="G52" s="39"/>
      <c r="H52" s="39"/>
      <c r="I52" s="31" t="s">
        <v>23</v>
      </c>
      <c r="J52" s="71" t="str">
        <f>IF(J12="","",J12)</f>
        <v>8. 8. 2024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15" customHeight="1">
      <c r="A54" s="37"/>
      <c r="B54" s="38"/>
      <c r="C54" s="31" t="s">
        <v>25</v>
      </c>
      <c r="D54" s="39"/>
      <c r="E54" s="39"/>
      <c r="F54" s="26" t="str">
        <f>E15</f>
        <v xml:space="preserve"> </v>
      </c>
      <c r="G54" s="39"/>
      <c r="H54" s="39"/>
      <c r="I54" s="31" t="s">
        <v>30</v>
      </c>
      <c r="J54" s="35" t="str">
        <f>E21</f>
        <v xml:space="preserve"> 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15" customHeight="1">
      <c r="A55" s="37"/>
      <c r="B55" s="38"/>
      <c r="C55" s="31" t="s">
        <v>28</v>
      </c>
      <c r="D55" s="39"/>
      <c r="E55" s="39"/>
      <c r="F55" s="26" t="str">
        <f>IF(E18="","",E18)</f>
        <v>Vyplň údaj</v>
      </c>
      <c r="G55" s="39"/>
      <c r="H55" s="39"/>
      <c r="I55" s="31" t="s">
        <v>32</v>
      </c>
      <c r="J55" s="35" t="str">
        <f>E24</f>
        <v xml:space="preserve"> 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60" t="s">
        <v>93</v>
      </c>
      <c r="D57" s="161"/>
      <c r="E57" s="161"/>
      <c r="F57" s="161"/>
      <c r="G57" s="161"/>
      <c r="H57" s="161"/>
      <c r="I57" s="161"/>
      <c r="J57" s="162" t="s">
        <v>94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63" t="s">
        <v>67</v>
      </c>
      <c r="D59" s="39"/>
      <c r="E59" s="39"/>
      <c r="F59" s="39"/>
      <c r="G59" s="39"/>
      <c r="H59" s="39"/>
      <c r="I59" s="39"/>
      <c r="J59" s="101">
        <f>J83</f>
        <v>0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95</v>
      </c>
    </row>
    <row r="60" s="9" customFormat="1" ht="24.96" customHeight="1">
      <c r="A60" s="9"/>
      <c r="B60" s="164"/>
      <c r="C60" s="165"/>
      <c r="D60" s="166" t="s">
        <v>96</v>
      </c>
      <c r="E60" s="167"/>
      <c r="F60" s="167"/>
      <c r="G60" s="167"/>
      <c r="H60" s="167"/>
      <c r="I60" s="167"/>
      <c r="J60" s="168">
        <f>J84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0"/>
      <c r="C61" s="171"/>
      <c r="D61" s="172" t="s">
        <v>97</v>
      </c>
      <c r="E61" s="173"/>
      <c r="F61" s="173"/>
      <c r="G61" s="173"/>
      <c r="H61" s="173"/>
      <c r="I61" s="173"/>
      <c r="J61" s="174">
        <f>J85</f>
        <v>0</v>
      </c>
      <c r="K61" s="171"/>
      <c r="L61" s="17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0"/>
      <c r="C62" s="171"/>
      <c r="D62" s="172" t="s">
        <v>98</v>
      </c>
      <c r="E62" s="173"/>
      <c r="F62" s="173"/>
      <c r="G62" s="173"/>
      <c r="H62" s="173"/>
      <c r="I62" s="173"/>
      <c r="J62" s="174">
        <f>J96</f>
        <v>0</v>
      </c>
      <c r="K62" s="171"/>
      <c r="L62" s="17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0"/>
      <c r="C63" s="171"/>
      <c r="D63" s="172" t="s">
        <v>503</v>
      </c>
      <c r="E63" s="173"/>
      <c r="F63" s="173"/>
      <c r="G63" s="173"/>
      <c r="H63" s="173"/>
      <c r="I63" s="173"/>
      <c r="J63" s="174">
        <f>J99</f>
        <v>0</v>
      </c>
      <c r="K63" s="171"/>
      <c r="L63" s="17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37"/>
      <c r="B64" s="38"/>
      <c r="C64" s="39"/>
      <c r="D64" s="39"/>
      <c r="E64" s="39"/>
      <c r="F64" s="39"/>
      <c r="G64" s="39"/>
      <c r="H64" s="39"/>
      <c r="I64" s="39"/>
      <c r="J64" s="39"/>
      <c r="K64" s="39"/>
      <c r="L64" s="133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</row>
    <row r="65" s="2" customFormat="1" ht="6.96" customHeight="1">
      <c r="A65" s="37"/>
      <c r="B65" s="58"/>
      <c r="C65" s="59"/>
      <c r="D65" s="59"/>
      <c r="E65" s="59"/>
      <c r="F65" s="59"/>
      <c r="G65" s="59"/>
      <c r="H65" s="59"/>
      <c r="I65" s="59"/>
      <c r="J65" s="59"/>
      <c r="K65" s="59"/>
      <c r="L65" s="133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9" s="2" customFormat="1" ht="6.96" customHeight="1">
      <c r="A69" s="37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33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="2" customFormat="1" ht="24.96" customHeight="1">
      <c r="A70" s="37"/>
      <c r="B70" s="38"/>
      <c r="C70" s="22" t="s">
        <v>105</v>
      </c>
      <c r="D70" s="39"/>
      <c r="E70" s="39"/>
      <c r="F70" s="39"/>
      <c r="G70" s="39"/>
      <c r="H70" s="39"/>
      <c r="I70" s="39"/>
      <c r="J70" s="39"/>
      <c r="K70" s="39"/>
      <c r="L70" s="133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="2" customFormat="1" ht="6.96" customHeight="1">
      <c r="A71" s="37"/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133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="2" customFormat="1" ht="12" customHeight="1">
      <c r="A72" s="37"/>
      <c r="B72" s="38"/>
      <c r="C72" s="31" t="s">
        <v>16</v>
      </c>
      <c r="D72" s="39"/>
      <c r="E72" s="39"/>
      <c r="F72" s="39"/>
      <c r="G72" s="39"/>
      <c r="H72" s="39"/>
      <c r="I72" s="39"/>
      <c r="J72" s="39"/>
      <c r="K72" s="39"/>
      <c r="L72" s="13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16.5" customHeight="1">
      <c r="A73" s="37"/>
      <c r="B73" s="38"/>
      <c r="C73" s="39"/>
      <c r="D73" s="39"/>
      <c r="E73" s="159" t="str">
        <f>E7</f>
        <v>Fotovoltaická elektrárna na budově CPTO UJEP Ústí nad Labem</v>
      </c>
      <c r="F73" s="31"/>
      <c r="G73" s="31"/>
      <c r="H73" s="31"/>
      <c r="I73" s="39"/>
      <c r="J73" s="39"/>
      <c r="K73" s="39"/>
      <c r="L73" s="13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12" customHeight="1">
      <c r="A74" s="37"/>
      <c r="B74" s="38"/>
      <c r="C74" s="31" t="s">
        <v>90</v>
      </c>
      <c r="D74" s="39"/>
      <c r="E74" s="39"/>
      <c r="F74" s="39"/>
      <c r="G74" s="39"/>
      <c r="H74" s="39"/>
      <c r="I74" s="39"/>
      <c r="J74" s="39"/>
      <c r="K74" s="39"/>
      <c r="L74" s="13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16.5" customHeight="1">
      <c r="A75" s="37"/>
      <c r="B75" s="38"/>
      <c r="C75" s="39"/>
      <c r="D75" s="39"/>
      <c r="E75" s="68" t="str">
        <f>E9</f>
        <v>04 - Řídící jednotka umístěná v hlavní rozvodně</v>
      </c>
      <c r="F75" s="39"/>
      <c r="G75" s="39"/>
      <c r="H75" s="39"/>
      <c r="I75" s="39"/>
      <c r="J75" s="39"/>
      <c r="K75" s="39"/>
      <c r="L75" s="13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6.96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3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2" customHeight="1">
      <c r="A77" s="37"/>
      <c r="B77" s="38"/>
      <c r="C77" s="31" t="s">
        <v>21</v>
      </c>
      <c r="D77" s="39"/>
      <c r="E77" s="39"/>
      <c r="F77" s="26" t="str">
        <f>F12</f>
        <v xml:space="preserve"> </v>
      </c>
      <c r="G77" s="39"/>
      <c r="H77" s="39"/>
      <c r="I77" s="31" t="s">
        <v>23</v>
      </c>
      <c r="J77" s="71" t="str">
        <f>IF(J12="","",J12)</f>
        <v>8. 8. 2024</v>
      </c>
      <c r="K77" s="39"/>
      <c r="L77" s="13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6.96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3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15.15" customHeight="1">
      <c r="A79" s="37"/>
      <c r="B79" s="38"/>
      <c r="C79" s="31" t="s">
        <v>25</v>
      </c>
      <c r="D79" s="39"/>
      <c r="E79" s="39"/>
      <c r="F79" s="26" t="str">
        <f>E15</f>
        <v xml:space="preserve"> </v>
      </c>
      <c r="G79" s="39"/>
      <c r="H79" s="39"/>
      <c r="I79" s="31" t="s">
        <v>30</v>
      </c>
      <c r="J79" s="35" t="str">
        <f>E21</f>
        <v xml:space="preserve"> </v>
      </c>
      <c r="K79" s="39"/>
      <c r="L79" s="13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15.15" customHeight="1">
      <c r="A80" s="37"/>
      <c r="B80" s="38"/>
      <c r="C80" s="31" t="s">
        <v>28</v>
      </c>
      <c r="D80" s="39"/>
      <c r="E80" s="39"/>
      <c r="F80" s="26" t="str">
        <f>IF(E18="","",E18)</f>
        <v>Vyplň údaj</v>
      </c>
      <c r="G80" s="39"/>
      <c r="H80" s="39"/>
      <c r="I80" s="31" t="s">
        <v>32</v>
      </c>
      <c r="J80" s="35" t="str">
        <f>E24</f>
        <v xml:space="preserve"> </v>
      </c>
      <c r="K80" s="39"/>
      <c r="L80" s="13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10.32" customHeight="1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3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11" customFormat="1" ht="29.28" customHeight="1">
      <c r="A82" s="176"/>
      <c r="B82" s="177"/>
      <c r="C82" s="178" t="s">
        <v>106</v>
      </c>
      <c r="D82" s="179" t="s">
        <v>54</v>
      </c>
      <c r="E82" s="179" t="s">
        <v>50</v>
      </c>
      <c r="F82" s="179" t="s">
        <v>51</v>
      </c>
      <c r="G82" s="179" t="s">
        <v>107</v>
      </c>
      <c r="H82" s="179" t="s">
        <v>108</v>
      </c>
      <c r="I82" s="179" t="s">
        <v>109</v>
      </c>
      <c r="J82" s="179" t="s">
        <v>94</v>
      </c>
      <c r="K82" s="180" t="s">
        <v>110</v>
      </c>
      <c r="L82" s="181"/>
      <c r="M82" s="91" t="s">
        <v>19</v>
      </c>
      <c r="N82" s="92" t="s">
        <v>39</v>
      </c>
      <c r="O82" s="92" t="s">
        <v>111</v>
      </c>
      <c r="P82" s="92" t="s">
        <v>112</v>
      </c>
      <c r="Q82" s="92" t="s">
        <v>113</v>
      </c>
      <c r="R82" s="92" t="s">
        <v>114</v>
      </c>
      <c r="S82" s="92" t="s">
        <v>115</v>
      </c>
      <c r="T82" s="93" t="s">
        <v>116</v>
      </c>
      <c r="U82" s="176"/>
      <c r="V82" s="176"/>
      <c r="W82" s="176"/>
      <c r="X82" s="176"/>
      <c r="Y82" s="176"/>
      <c r="Z82" s="176"/>
      <c r="AA82" s="176"/>
      <c r="AB82" s="176"/>
      <c r="AC82" s="176"/>
      <c r="AD82" s="176"/>
      <c r="AE82" s="176"/>
    </row>
    <row r="83" s="2" customFormat="1" ht="22.8" customHeight="1">
      <c r="A83" s="37"/>
      <c r="B83" s="38"/>
      <c r="C83" s="98" t="s">
        <v>117</v>
      </c>
      <c r="D83" s="39"/>
      <c r="E83" s="39"/>
      <c r="F83" s="39"/>
      <c r="G83" s="39"/>
      <c r="H83" s="39"/>
      <c r="I83" s="39"/>
      <c r="J83" s="182">
        <f>BK83</f>
        <v>0</v>
      </c>
      <c r="K83" s="39"/>
      <c r="L83" s="43"/>
      <c r="M83" s="94"/>
      <c r="N83" s="183"/>
      <c r="O83" s="95"/>
      <c r="P83" s="184">
        <f>P84</f>
        <v>0</v>
      </c>
      <c r="Q83" s="95"/>
      <c r="R83" s="184">
        <f>R84</f>
        <v>0.035000000000000003</v>
      </c>
      <c r="S83" s="95"/>
      <c r="T83" s="185">
        <f>T84</f>
        <v>0</v>
      </c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T83" s="16" t="s">
        <v>68</v>
      </c>
      <c r="AU83" s="16" t="s">
        <v>95</v>
      </c>
      <c r="BK83" s="186">
        <f>BK84</f>
        <v>0</v>
      </c>
    </row>
    <row r="84" s="12" customFormat="1" ht="25.92" customHeight="1">
      <c r="A84" s="12"/>
      <c r="B84" s="187"/>
      <c r="C84" s="188"/>
      <c r="D84" s="189" t="s">
        <v>68</v>
      </c>
      <c r="E84" s="190" t="s">
        <v>118</v>
      </c>
      <c r="F84" s="190" t="s">
        <v>119</v>
      </c>
      <c r="G84" s="188"/>
      <c r="H84" s="188"/>
      <c r="I84" s="191"/>
      <c r="J84" s="192">
        <f>BK84</f>
        <v>0</v>
      </c>
      <c r="K84" s="188"/>
      <c r="L84" s="193"/>
      <c r="M84" s="194"/>
      <c r="N84" s="195"/>
      <c r="O84" s="195"/>
      <c r="P84" s="196">
        <f>P85+P96+P99</f>
        <v>0</v>
      </c>
      <c r="Q84" s="195"/>
      <c r="R84" s="196">
        <f>R85+R96+R99</f>
        <v>0.035000000000000003</v>
      </c>
      <c r="S84" s="195"/>
      <c r="T84" s="197">
        <f>T85+T96+T99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198" t="s">
        <v>79</v>
      </c>
      <c r="AT84" s="199" t="s">
        <v>68</v>
      </c>
      <c r="AU84" s="199" t="s">
        <v>69</v>
      </c>
      <c r="AY84" s="198" t="s">
        <v>120</v>
      </c>
      <c r="BK84" s="200">
        <f>BK85+BK96+BK99</f>
        <v>0</v>
      </c>
    </row>
    <row r="85" s="12" customFormat="1" ht="22.8" customHeight="1">
      <c r="A85" s="12"/>
      <c r="B85" s="187"/>
      <c r="C85" s="188"/>
      <c r="D85" s="189" t="s">
        <v>68</v>
      </c>
      <c r="E85" s="201" t="s">
        <v>121</v>
      </c>
      <c r="F85" s="201" t="s">
        <v>122</v>
      </c>
      <c r="G85" s="188"/>
      <c r="H85" s="188"/>
      <c r="I85" s="191"/>
      <c r="J85" s="202">
        <f>BK85</f>
        <v>0</v>
      </c>
      <c r="K85" s="188"/>
      <c r="L85" s="193"/>
      <c r="M85" s="194"/>
      <c r="N85" s="195"/>
      <c r="O85" s="195"/>
      <c r="P85" s="196">
        <f>SUM(P86:P95)</f>
        <v>0</v>
      </c>
      <c r="Q85" s="195"/>
      <c r="R85" s="196">
        <f>SUM(R86:R95)</f>
        <v>0.029000000000000005</v>
      </c>
      <c r="S85" s="195"/>
      <c r="T85" s="197">
        <f>SUM(T86:T95)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198" t="s">
        <v>79</v>
      </c>
      <c r="AT85" s="199" t="s">
        <v>68</v>
      </c>
      <c r="AU85" s="199" t="s">
        <v>77</v>
      </c>
      <c r="AY85" s="198" t="s">
        <v>120</v>
      </c>
      <c r="BK85" s="200">
        <f>SUM(BK86:BK95)</f>
        <v>0</v>
      </c>
    </row>
    <row r="86" s="2" customFormat="1" ht="24.15" customHeight="1">
      <c r="A86" s="37"/>
      <c r="B86" s="38"/>
      <c r="C86" s="203" t="s">
        <v>132</v>
      </c>
      <c r="D86" s="203" t="s">
        <v>123</v>
      </c>
      <c r="E86" s="204" t="s">
        <v>504</v>
      </c>
      <c r="F86" s="205" t="s">
        <v>505</v>
      </c>
      <c r="G86" s="206" t="s">
        <v>174</v>
      </c>
      <c r="H86" s="207">
        <v>1</v>
      </c>
      <c r="I86" s="208"/>
      <c r="J86" s="209">
        <f>ROUND(I86*H86,2)</f>
        <v>0</v>
      </c>
      <c r="K86" s="205" t="s">
        <v>19</v>
      </c>
      <c r="L86" s="43"/>
      <c r="M86" s="210" t="s">
        <v>19</v>
      </c>
      <c r="N86" s="211" t="s">
        <v>40</v>
      </c>
      <c r="O86" s="83"/>
      <c r="P86" s="212">
        <f>O86*H86</f>
        <v>0</v>
      </c>
      <c r="Q86" s="212">
        <v>0</v>
      </c>
      <c r="R86" s="212">
        <f>Q86*H86</f>
        <v>0</v>
      </c>
      <c r="S86" s="212">
        <v>0</v>
      </c>
      <c r="T86" s="213">
        <f>S86*H86</f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R86" s="214" t="s">
        <v>158</v>
      </c>
      <c r="AT86" s="214" t="s">
        <v>123</v>
      </c>
      <c r="AU86" s="214" t="s">
        <v>79</v>
      </c>
      <c r="AY86" s="16" t="s">
        <v>120</v>
      </c>
      <c r="BE86" s="215">
        <f>IF(N86="základní",J86,0)</f>
        <v>0</v>
      </c>
      <c r="BF86" s="215">
        <f>IF(N86="snížená",J86,0)</f>
        <v>0</v>
      </c>
      <c r="BG86" s="215">
        <f>IF(N86="zákl. přenesená",J86,0)</f>
        <v>0</v>
      </c>
      <c r="BH86" s="215">
        <f>IF(N86="sníž. přenesená",J86,0)</f>
        <v>0</v>
      </c>
      <c r="BI86" s="215">
        <f>IF(N86="nulová",J86,0)</f>
        <v>0</v>
      </c>
      <c r="BJ86" s="16" t="s">
        <v>77</v>
      </c>
      <c r="BK86" s="215">
        <f>ROUND(I86*H86,2)</f>
        <v>0</v>
      </c>
      <c r="BL86" s="16" t="s">
        <v>158</v>
      </c>
      <c r="BM86" s="214" t="s">
        <v>506</v>
      </c>
    </row>
    <row r="87" s="2" customFormat="1" ht="24.15" customHeight="1">
      <c r="A87" s="37"/>
      <c r="B87" s="38"/>
      <c r="C87" s="203" t="s">
        <v>128</v>
      </c>
      <c r="D87" s="203" t="s">
        <v>123</v>
      </c>
      <c r="E87" s="204" t="s">
        <v>139</v>
      </c>
      <c r="F87" s="205" t="s">
        <v>140</v>
      </c>
      <c r="G87" s="206" t="s">
        <v>126</v>
      </c>
      <c r="H87" s="207">
        <v>40</v>
      </c>
      <c r="I87" s="208"/>
      <c r="J87" s="209">
        <f>ROUND(I87*H87,2)</f>
        <v>0</v>
      </c>
      <c r="K87" s="205" t="s">
        <v>19</v>
      </c>
      <c r="L87" s="43"/>
      <c r="M87" s="210" t="s">
        <v>19</v>
      </c>
      <c r="N87" s="211" t="s">
        <v>40</v>
      </c>
      <c r="O87" s="83"/>
      <c r="P87" s="212">
        <f>O87*H87</f>
        <v>0</v>
      </c>
      <c r="Q87" s="212">
        <v>0</v>
      </c>
      <c r="R87" s="212">
        <f>Q87*H87</f>
        <v>0</v>
      </c>
      <c r="S87" s="212">
        <v>0</v>
      </c>
      <c r="T87" s="213">
        <f>S87*H87</f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R87" s="214" t="s">
        <v>141</v>
      </c>
      <c r="AT87" s="214" t="s">
        <v>123</v>
      </c>
      <c r="AU87" s="214" t="s">
        <v>79</v>
      </c>
      <c r="AY87" s="16" t="s">
        <v>120</v>
      </c>
      <c r="BE87" s="215">
        <f>IF(N87="základní",J87,0)</f>
        <v>0</v>
      </c>
      <c r="BF87" s="215">
        <f>IF(N87="snížená",J87,0)</f>
        <v>0</v>
      </c>
      <c r="BG87" s="215">
        <f>IF(N87="zákl. přenesená",J87,0)</f>
        <v>0</v>
      </c>
      <c r="BH87" s="215">
        <f>IF(N87="sníž. přenesená",J87,0)</f>
        <v>0</v>
      </c>
      <c r="BI87" s="215">
        <f>IF(N87="nulová",J87,0)</f>
        <v>0</v>
      </c>
      <c r="BJ87" s="16" t="s">
        <v>77</v>
      </c>
      <c r="BK87" s="215">
        <f>ROUND(I87*H87,2)</f>
        <v>0</v>
      </c>
      <c r="BL87" s="16" t="s">
        <v>141</v>
      </c>
      <c r="BM87" s="214" t="s">
        <v>507</v>
      </c>
    </row>
    <row r="88" s="2" customFormat="1" ht="16.5" customHeight="1">
      <c r="A88" s="37"/>
      <c r="B88" s="38"/>
      <c r="C88" s="221" t="s">
        <v>294</v>
      </c>
      <c r="D88" s="221" t="s">
        <v>133</v>
      </c>
      <c r="E88" s="222" t="s">
        <v>144</v>
      </c>
      <c r="F88" s="223" t="s">
        <v>145</v>
      </c>
      <c r="G88" s="224" t="s">
        <v>126</v>
      </c>
      <c r="H88" s="225">
        <v>40</v>
      </c>
      <c r="I88" s="226"/>
      <c r="J88" s="227">
        <f>ROUND(I88*H88,2)</f>
        <v>0</v>
      </c>
      <c r="K88" s="223" t="s">
        <v>19</v>
      </c>
      <c r="L88" s="228"/>
      <c r="M88" s="229" t="s">
        <v>19</v>
      </c>
      <c r="N88" s="230" t="s">
        <v>40</v>
      </c>
      <c r="O88" s="83"/>
      <c r="P88" s="212">
        <f>O88*H88</f>
        <v>0</v>
      </c>
      <c r="Q88" s="212">
        <v>0.00020000000000000001</v>
      </c>
      <c r="R88" s="212">
        <f>Q88*H88</f>
        <v>0.0080000000000000002</v>
      </c>
      <c r="S88" s="212">
        <v>0</v>
      </c>
      <c r="T88" s="213">
        <f>S88*H88</f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214" t="s">
        <v>146</v>
      </c>
      <c r="AT88" s="214" t="s">
        <v>133</v>
      </c>
      <c r="AU88" s="214" t="s">
        <v>79</v>
      </c>
      <c r="AY88" s="16" t="s">
        <v>120</v>
      </c>
      <c r="BE88" s="215">
        <f>IF(N88="základní",J88,0)</f>
        <v>0</v>
      </c>
      <c r="BF88" s="215">
        <f>IF(N88="snížená",J88,0)</f>
        <v>0</v>
      </c>
      <c r="BG88" s="215">
        <f>IF(N88="zákl. přenesená",J88,0)</f>
        <v>0</v>
      </c>
      <c r="BH88" s="215">
        <f>IF(N88="sníž. přenesená",J88,0)</f>
        <v>0</v>
      </c>
      <c r="BI88" s="215">
        <f>IF(N88="nulová",J88,0)</f>
        <v>0</v>
      </c>
      <c r="BJ88" s="16" t="s">
        <v>77</v>
      </c>
      <c r="BK88" s="215">
        <f>ROUND(I88*H88,2)</f>
        <v>0</v>
      </c>
      <c r="BL88" s="16" t="s">
        <v>141</v>
      </c>
      <c r="BM88" s="214" t="s">
        <v>508</v>
      </c>
    </row>
    <row r="89" s="2" customFormat="1" ht="24.15" customHeight="1">
      <c r="A89" s="37"/>
      <c r="B89" s="38"/>
      <c r="C89" s="203" t="s">
        <v>138</v>
      </c>
      <c r="D89" s="203" t="s">
        <v>123</v>
      </c>
      <c r="E89" s="204" t="s">
        <v>509</v>
      </c>
      <c r="F89" s="205" t="s">
        <v>510</v>
      </c>
      <c r="G89" s="206" t="s">
        <v>126</v>
      </c>
      <c r="H89" s="207">
        <v>30</v>
      </c>
      <c r="I89" s="208"/>
      <c r="J89" s="209">
        <f>ROUND(I89*H89,2)</f>
        <v>0</v>
      </c>
      <c r="K89" s="205" t="s">
        <v>19</v>
      </c>
      <c r="L89" s="43"/>
      <c r="M89" s="210" t="s">
        <v>19</v>
      </c>
      <c r="N89" s="211" t="s">
        <v>40</v>
      </c>
      <c r="O89" s="83"/>
      <c r="P89" s="212">
        <f>O89*H89</f>
        <v>0</v>
      </c>
      <c r="Q89" s="212">
        <v>0</v>
      </c>
      <c r="R89" s="212">
        <f>Q89*H89</f>
        <v>0</v>
      </c>
      <c r="S89" s="212">
        <v>0</v>
      </c>
      <c r="T89" s="213">
        <f>S89*H89</f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214" t="s">
        <v>141</v>
      </c>
      <c r="AT89" s="214" t="s">
        <v>123</v>
      </c>
      <c r="AU89" s="214" t="s">
        <v>79</v>
      </c>
      <c r="AY89" s="16" t="s">
        <v>120</v>
      </c>
      <c r="BE89" s="215">
        <f>IF(N89="základní",J89,0)</f>
        <v>0</v>
      </c>
      <c r="BF89" s="215">
        <f>IF(N89="snížená",J89,0)</f>
        <v>0</v>
      </c>
      <c r="BG89" s="215">
        <f>IF(N89="zákl. přenesená",J89,0)</f>
        <v>0</v>
      </c>
      <c r="BH89" s="215">
        <f>IF(N89="sníž. přenesená",J89,0)</f>
        <v>0</v>
      </c>
      <c r="BI89" s="215">
        <f>IF(N89="nulová",J89,0)</f>
        <v>0</v>
      </c>
      <c r="BJ89" s="16" t="s">
        <v>77</v>
      </c>
      <c r="BK89" s="215">
        <f>ROUND(I89*H89,2)</f>
        <v>0</v>
      </c>
      <c r="BL89" s="16" t="s">
        <v>141</v>
      </c>
      <c r="BM89" s="214" t="s">
        <v>511</v>
      </c>
    </row>
    <row r="90" s="2" customFormat="1" ht="16.5" customHeight="1">
      <c r="A90" s="37"/>
      <c r="B90" s="38"/>
      <c r="C90" s="221" t="s">
        <v>143</v>
      </c>
      <c r="D90" s="221" t="s">
        <v>133</v>
      </c>
      <c r="E90" s="222" t="s">
        <v>512</v>
      </c>
      <c r="F90" s="223" t="s">
        <v>513</v>
      </c>
      <c r="G90" s="224" t="s">
        <v>126</v>
      </c>
      <c r="H90" s="225">
        <v>30</v>
      </c>
      <c r="I90" s="226"/>
      <c r="J90" s="227">
        <f>ROUND(I90*H90,2)</f>
        <v>0</v>
      </c>
      <c r="K90" s="223" t="s">
        <v>19</v>
      </c>
      <c r="L90" s="228"/>
      <c r="M90" s="229" t="s">
        <v>19</v>
      </c>
      <c r="N90" s="230" t="s">
        <v>40</v>
      </c>
      <c r="O90" s="83"/>
      <c r="P90" s="212">
        <f>O90*H90</f>
        <v>0</v>
      </c>
      <c r="Q90" s="212">
        <v>0.00038999999999999999</v>
      </c>
      <c r="R90" s="212">
        <f>Q90*H90</f>
        <v>0.0117</v>
      </c>
      <c r="S90" s="212">
        <v>0</v>
      </c>
      <c r="T90" s="213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214" t="s">
        <v>146</v>
      </c>
      <c r="AT90" s="214" t="s">
        <v>133</v>
      </c>
      <c r="AU90" s="214" t="s">
        <v>79</v>
      </c>
      <c r="AY90" s="16" t="s">
        <v>120</v>
      </c>
      <c r="BE90" s="215">
        <f>IF(N90="základní",J90,0)</f>
        <v>0</v>
      </c>
      <c r="BF90" s="215">
        <f>IF(N90="snížená",J90,0)</f>
        <v>0</v>
      </c>
      <c r="BG90" s="215">
        <f>IF(N90="zákl. přenesená",J90,0)</f>
        <v>0</v>
      </c>
      <c r="BH90" s="215">
        <f>IF(N90="sníž. přenesená",J90,0)</f>
        <v>0</v>
      </c>
      <c r="BI90" s="215">
        <f>IF(N90="nulová",J90,0)</f>
        <v>0</v>
      </c>
      <c r="BJ90" s="16" t="s">
        <v>77</v>
      </c>
      <c r="BK90" s="215">
        <f>ROUND(I90*H90,2)</f>
        <v>0</v>
      </c>
      <c r="BL90" s="16" t="s">
        <v>141</v>
      </c>
      <c r="BM90" s="214" t="s">
        <v>514</v>
      </c>
    </row>
    <row r="91" s="2" customFormat="1" ht="24.15" customHeight="1">
      <c r="A91" s="37"/>
      <c r="B91" s="38"/>
      <c r="C91" s="203" t="s">
        <v>136</v>
      </c>
      <c r="D91" s="203" t="s">
        <v>123</v>
      </c>
      <c r="E91" s="204" t="s">
        <v>515</v>
      </c>
      <c r="F91" s="205" t="s">
        <v>516</v>
      </c>
      <c r="G91" s="206" t="s">
        <v>126</v>
      </c>
      <c r="H91" s="207">
        <v>30</v>
      </c>
      <c r="I91" s="208"/>
      <c r="J91" s="209">
        <f>ROUND(I91*H91,2)</f>
        <v>0</v>
      </c>
      <c r="K91" s="205" t="s">
        <v>19</v>
      </c>
      <c r="L91" s="43"/>
      <c r="M91" s="210" t="s">
        <v>19</v>
      </c>
      <c r="N91" s="211" t="s">
        <v>40</v>
      </c>
      <c r="O91" s="83"/>
      <c r="P91" s="212">
        <f>O91*H91</f>
        <v>0</v>
      </c>
      <c r="Q91" s="212">
        <v>0</v>
      </c>
      <c r="R91" s="212">
        <f>Q91*H91</f>
        <v>0</v>
      </c>
      <c r="S91" s="212">
        <v>0</v>
      </c>
      <c r="T91" s="213">
        <f>S91*H91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214" t="s">
        <v>141</v>
      </c>
      <c r="AT91" s="214" t="s">
        <v>123</v>
      </c>
      <c r="AU91" s="214" t="s">
        <v>79</v>
      </c>
      <c r="AY91" s="16" t="s">
        <v>120</v>
      </c>
      <c r="BE91" s="215">
        <f>IF(N91="základní",J91,0)</f>
        <v>0</v>
      </c>
      <c r="BF91" s="215">
        <f>IF(N91="snížená",J91,0)</f>
        <v>0</v>
      </c>
      <c r="BG91" s="215">
        <f>IF(N91="zákl. přenesená",J91,0)</f>
        <v>0</v>
      </c>
      <c r="BH91" s="215">
        <f>IF(N91="sníž. přenesená",J91,0)</f>
        <v>0</v>
      </c>
      <c r="BI91" s="215">
        <f>IF(N91="nulová",J91,0)</f>
        <v>0</v>
      </c>
      <c r="BJ91" s="16" t="s">
        <v>77</v>
      </c>
      <c r="BK91" s="215">
        <f>ROUND(I91*H91,2)</f>
        <v>0</v>
      </c>
      <c r="BL91" s="16" t="s">
        <v>141</v>
      </c>
      <c r="BM91" s="214" t="s">
        <v>517</v>
      </c>
    </row>
    <row r="92" s="2" customFormat="1" ht="16.5" customHeight="1">
      <c r="A92" s="37"/>
      <c r="B92" s="38"/>
      <c r="C92" s="221" t="s">
        <v>489</v>
      </c>
      <c r="D92" s="221" t="s">
        <v>133</v>
      </c>
      <c r="E92" s="222" t="s">
        <v>518</v>
      </c>
      <c r="F92" s="223" t="s">
        <v>519</v>
      </c>
      <c r="G92" s="224" t="s">
        <v>126</v>
      </c>
      <c r="H92" s="225">
        <v>30</v>
      </c>
      <c r="I92" s="226"/>
      <c r="J92" s="227">
        <f>ROUND(I92*H92,2)</f>
        <v>0</v>
      </c>
      <c r="K92" s="223" t="s">
        <v>19</v>
      </c>
      <c r="L92" s="228"/>
      <c r="M92" s="229" t="s">
        <v>19</v>
      </c>
      <c r="N92" s="230" t="s">
        <v>40</v>
      </c>
      <c r="O92" s="83"/>
      <c r="P92" s="212">
        <f>O92*H92</f>
        <v>0</v>
      </c>
      <c r="Q92" s="212">
        <v>6.9999999999999994E-05</v>
      </c>
      <c r="R92" s="212">
        <f>Q92*H92</f>
        <v>0.0020999999999999999</v>
      </c>
      <c r="S92" s="212">
        <v>0</v>
      </c>
      <c r="T92" s="213">
        <f>S92*H92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214" t="s">
        <v>146</v>
      </c>
      <c r="AT92" s="214" t="s">
        <v>133</v>
      </c>
      <c r="AU92" s="214" t="s">
        <v>79</v>
      </c>
      <c r="AY92" s="16" t="s">
        <v>120</v>
      </c>
      <c r="BE92" s="215">
        <f>IF(N92="základní",J92,0)</f>
        <v>0</v>
      </c>
      <c r="BF92" s="215">
        <f>IF(N92="snížená",J92,0)</f>
        <v>0</v>
      </c>
      <c r="BG92" s="215">
        <f>IF(N92="zákl. přenesená",J92,0)</f>
        <v>0</v>
      </c>
      <c r="BH92" s="215">
        <f>IF(N92="sníž. přenesená",J92,0)</f>
        <v>0</v>
      </c>
      <c r="BI92" s="215">
        <f>IF(N92="nulová",J92,0)</f>
        <v>0</v>
      </c>
      <c r="BJ92" s="16" t="s">
        <v>77</v>
      </c>
      <c r="BK92" s="215">
        <f>ROUND(I92*H92,2)</f>
        <v>0</v>
      </c>
      <c r="BL92" s="16" t="s">
        <v>141</v>
      </c>
      <c r="BM92" s="214" t="s">
        <v>520</v>
      </c>
    </row>
    <row r="93" s="2" customFormat="1">
      <c r="A93" s="37"/>
      <c r="B93" s="38"/>
      <c r="C93" s="39"/>
      <c r="D93" s="231" t="s">
        <v>263</v>
      </c>
      <c r="E93" s="39"/>
      <c r="F93" s="232" t="s">
        <v>521</v>
      </c>
      <c r="G93" s="39"/>
      <c r="H93" s="39"/>
      <c r="I93" s="218"/>
      <c r="J93" s="39"/>
      <c r="K93" s="39"/>
      <c r="L93" s="43"/>
      <c r="M93" s="219"/>
      <c r="N93" s="220"/>
      <c r="O93" s="83"/>
      <c r="P93" s="83"/>
      <c r="Q93" s="83"/>
      <c r="R93" s="83"/>
      <c r="S93" s="83"/>
      <c r="T93" s="84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16" t="s">
        <v>263</v>
      </c>
      <c r="AU93" s="16" t="s">
        <v>79</v>
      </c>
    </row>
    <row r="94" s="2" customFormat="1" ht="24.15" customHeight="1">
      <c r="A94" s="37"/>
      <c r="B94" s="38"/>
      <c r="C94" s="203" t="s">
        <v>491</v>
      </c>
      <c r="D94" s="203" t="s">
        <v>123</v>
      </c>
      <c r="E94" s="204" t="s">
        <v>522</v>
      </c>
      <c r="F94" s="205" t="s">
        <v>523</v>
      </c>
      <c r="G94" s="206" t="s">
        <v>126</v>
      </c>
      <c r="H94" s="207">
        <v>60</v>
      </c>
      <c r="I94" s="208"/>
      <c r="J94" s="209">
        <f>ROUND(I94*H94,2)</f>
        <v>0</v>
      </c>
      <c r="K94" s="205" t="s">
        <v>19</v>
      </c>
      <c r="L94" s="43"/>
      <c r="M94" s="210" t="s">
        <v>19</v>
      </c>
      <c r="N94" s="211" t="s">
        <v>40</v>
      </c>
      <c r="O94" s="83"/>
      <c r="P94" s="212">
        <f>O94*H94</f>
        <v>0</v>
      </c>
      <c r="Q94" s="212">
        <v>0</v>
      </c>
      <c r="R94" s="212">
        <f>Q94*H94</f>
        <v>0</v>
      </c>
      <c r="S94" s="212">
        <v>0</v>
      </c>
      <c r="T94" s="213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214" t="s">
        <v>141</v>
      </c>
      <c r="AT94" s="214" t="s">
        <v>123</v>
      </c>
      <c r="AU94" s="214" t="s">
        <v>79</v>
      </c>
      <c r="AY94" s="16" t="s">
        <v>120</v>
      </c>
      <c r="BE94" s="215">
        <f>IF(N94="základní",J94,0)</f>
        <v>0</v>
      </c>
      <c r="BF94" s="215">
        <f>IF(N94="snížená",J94,0)</f>
        <v>0</v>
      </c>
      <c r="BG94" s="215">
        <f>IF(N94="zákl. přenesená",J94,0)</f>
        <v>0</v>
      </c>
      <c r="BH94" s="215">
        <f>IF(N94="sníž. přenesená",J94,0)</f>
        <v>0</v>
      </c>
      <c r="BI94" s="215">
        <f>IF(N94="nulová",J94,0)</f>
        <v>0</v>
      </c>
      <c r="BJ94" s="16" t="s">
        <v>77</v>
      </c>
      <c r="BK94" s="215">
        <f>ROUND(I94*H94,2)</f>
        <v>0</v>
      </c>
      <c r="BL94" s="16" t="s">
        <v>141</v>
      </c>
      <c r="BM94" s="214" t="s">
        <v>524</v>
      </c>
    </row>
    <row r="95" s="2" customFormat="1" ht="16.5" customHeight="1">
      <c r="A95" s="37"/>
      <c r="B95" s="38"/>
      <c r="C95" s="221" t="s">
        <v>494</v>
      </c>
      <c r="D95" s="221" t="s">
        <v>133</v>
      </c>
      <c r="E95" s="222" t="s">
        <v>525</v>
      </c>
      <c r="F95" s="223" t="s">
        <v>526</v>
      </c>
      <c r="G95" s="224" t="s">
        <v>126</v>
      </c>
      <c r="H95" s="225">
        <v>60</v>
      </c>
      <c r="I95" s="226"/>
      <c r="J95" s="227">
        <f>ROUND(I95*H95,2)</f>
        <v>0</v>
      </c>
      <c r="K95" s="223" t="s">
        <v>19</v>
      </c>
      <c r="L95" s="228"/>
      <c r="M95" s="229" t="s">
        <v>19</v>
      </c>
      <c r="N95" s="230" t="s">
        <v>40</v>
      </c>
      <c r="O95" s="83"/>
      <c r="P95" s="212">
        <f>O95*H95</f>
        <v>0</v>
      </c>
      <c r="Q95" s="212">
        <v>0.00012</v>
      </c>
      <c r="R95" s="212">
        <f>Q95*H95</f>
        <v>0.0071999999999999998</v>
      </c>
      <c r="S95" s="212">
        <v>0</v>
      </c>
      <c r="T95" s="213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214" t="s">
        <v>146</v>
      </c>
      <c r="AT95" s="214" t="s">
        <v>133</v>
      </c>
      <c r="AU95" s="214" t="s">
        <v>79</v>
      </c>
      <c r="AY95" s="16" t="s">
        <v>120</v>
      </c>
      <c r="BE95" s="215">
        <f>IF(N95="základní",J95,0)</f>
        <v>0</v>
      </c>
      <c r="BF95" s="215">
        <f>IF(N95="snížená",J95,0)</f>
        <v>0</v>
      </c>
      <c r="BG95" s="215">
        <f>IF(N95="zákl. přenesená",J95,0)</f>
        <v>0</v>
      </c>
      <c r="BH95" s="215">
        <f>IF(N95="sníž. přenesená",J95,0)</f>
        <v>0</v>
      </c>
      <c r="BI95" s="215">
        <f>IF(N95="nulová",J95,0)</f>
        <v>0</v>
      </c>
      <c r="BJ95" s="16" t="s">
        <v>77</v>
      </c>
      <c r="BK95" s="215">
        <f>ROUND(I95*H95,2)</f>
        <v>0</v>
      </c>
      <c r="BL95" s="16" t="s">
        <v>141</v>
      </c>
      <c r="BM95" s="214" t="s">
        <v>527</v>
      </c>
    </row>
    <row r="96" s="12" customFormat="1" ht="22.8" customHeight="1">
      <c r="A96" s="12"/>
      <c r="B96" s="187"/>
      <c r="C96" s="188"/>
      <c r="D96" s="189" t="s">
        <v>68</v>
      </c>
      <c r="E96" s="201" t="s">
        <v>248</v>
      </c>
      <c r="F96" s="201" t="s">
        <v>249</v>
      </c>
      <c r="G96" s="188"/>
      <c r="H96" s="188"/>
      <c r="I96" s="191"/>
      <c r="J96" s="202">
        <f>BK96</f>
        <v>0</v>
      </c>
      <c r="K96" s="188"/>
      <c r="L96" s="193"/>
      <c r="M96" s="194"/>
      <c r="N96" s="195"/>
      <c r="O96" s="195"/>
      <c r="P96" s="196">
        <f>SUM(P97:P98)</f>
        <v>0</v>
      </c>
      <c r="Q96" s="195"/>
      <c r="R96" s="196">
        <f>SUM(R97:R98)</f>
        <v>0.0060000000000000001</v>
      </c>
      <c r="S96" s="195"/>
      <c r="T96" s="197">
        <f>SUM(T97:T98)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198" t="s">
        <v>79</v>
      </c>
      <c r="AT96" s="199" t="s">
        <v>68</v>
      </c>
      <c r="AU96" s="199" t="s">
        <v>77</v>
      </c>
      <c r="AY96" s="198" t="s">
        <v>120</v>
      </c>
      <c r="BK96" s="200">
        <f>SUM(BK97:BK98)</f>
        <v>0</v>
      </c>
    </row>
    <row r="97" s="2" customFormat="1" ht="16.5" customHeight="1">
      <c r="A97" s="37"/>
      <c r="B97" s="38"/>
      <c r="C97" s="203" t="s">
        <v>8</v>
      </c>
      <c r="D97" s="203" t="s">
        <v>123</v>
      </c>
      <c r="E97" s="204" t="s">
        <v>251</v>
      </c>
      <c r="F97" s="205" t="s">
        <v>252</v>
      </c>
      <c r="G97" s="206" t="s">
        <v>126</v>
      </c>
      <c r="H97" s="207">
        <v>100</v>
      </c>
      <c r="I97" s="208"/>
      <c r="J97" s="209">
        <f>ROUND(I97*H97,2)</f>
        <v>0</v>
      </c>
      <c r="K97" s="205" t="s">
        <v>19</v>
      </c>
      <c r="L97" s="43"/>
      <c r="M97" s="210" t="s">
        <v>19</v>
      </c>
      <c r="N97" s="211" t="s">
        <v>40</v>
      </c>
      <c r="O97" s="83"/>
      <c r="P97" s="212">
        <f>O97*H97</f>
        <v>0</v>
      </c>
      <c r="Q97" s="212">
        <v>0</v>
      </c>
      <c r="R97" s="212">
        <f>Q97*H97</f>
        <v>0</v>
      </c>
      <c r="S97" s="212">
        <v>0</v>
      </c>
      <c r="T97" s="213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214" t="s">
        <v>141</v>
      </c>
      <c r="AT97" s="214" t="s">
        <v>123</v>
      </c>
      <c r="AU97" s="214" t="s">
        <v>79</v>
      </c>
      <c r="AY97" s="16" t="s">
        <v>120</v>
      </c>
      <c r="BE97" s="215">
        <f>IF(N97="základní",J97,0)</f>
        <v>0</v>
      </c>
      <c r="BF97" s="215">
        <f>IF(N97="snížená",J97,0)</f>
        <v>0</v>
      </c>
      <c r="BG97" s="215">
        <f>IF(N97="zákl. přenesená",J97,0)</f>
        <v>0</v>
      </c>
      <c r="BH97" s="215">
        <f>IF(N97="sníž. přenesená",J97,0)</f>
        <v>0</v>
      </c>
      <c r="BI97" s="215">
        <f>IF(N97="nulová",J97,0)</f>
        <v>0</v>
      </c>
      <c r="BJ97" s="16" t="s">
        <v>77</v>
      </c>
      <c r="BK97" s="215">
        <f>ROUND(I97*H97,2)</f>
        <v>0</v>
      </c>
      <c r="BL97" s="16" t="s">
        <v>141</v>
      </c>
      <c r="BM97" s="214" t="s">
        <v>528</v>
      </c>
    </row>
    <row r="98" s="2" customFormat="1" ht="21.75" customHeight="1">
      <c r="A98" s="37"/>
      <c r="B98" s="38"/>
      <c r="C98" s="221" t="s">
        <v>497</v>
      </c>
      <c r="D98" s="221" t="s">
        <v>133</v>
      </c>
      <c r="E98" s="222" t="s">
        <v>255</v>
      </c>
      <c r="F98" s="223" t="s">
        <v>256</v>
      </c>
      <c r="G98" s="224" t="s">
        <v>126</v>
      </c>
      <c r="H98" s="225">
        <v>100</v>
      </c>
      <c r="I98" s="226"/>
      <c r="J98" s="227">
        <f>ROUND(I98*H98,2)</f>
        <v>0</v>
      </c>
      <c r="K98" s="223" t="s">
        <v>127</v>
      </c>
      <c r="L98" s="228"/>
      <c r="M98" s="229" t="s">
        <v>19</v>
      </c>
      <c r="N98" s="230" t="s">
        <v>40</v>
      </c>
      <c r="O98" s="83"/>
      <c r="P98" s="212">
        <f>O98*H98</f>
        <v>0</v>
      </c>
      <c r="Q98" s="212">
        <v>6.0000000000000002E-05</v>
      </c>
      <c r="R98" s="212">
        <f>Q98*H98</f>
        <v>0.0060000000000000001</v>
      </c>
      <c r="S98" s="212">
        <v>0</v>
      </c>
      <c r="T98" s="213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214" t="s">
        <v>146</v>
      </c>
      <c r="AT98" s="214" t="s">
        <v>133</v>
      </c>
      <c r="AU98" s="214" t="s">
        <v>79</v>
      </c>
      <c r="AY98" s="16" t="s">
        <v>120</v>
      </c>
      <c r="BE98" s="215">
        <f>IF(N98="základní",J98,0)</f>
        <v>0</v>
      </c>
      <c r="BF98" s="215">
        <f>IF(N98="snížená",J98,0)</f>
        <v>0</v>
      </c>
      <c r="BG98" s="215">
        <f>IF(N98="zákl. přenesená",J98,0)</f>
        <v>0</v>
      </c>
      <c r="BH98" s="215">
        <f>IF(N98="sníž. přenesená",J98,0)</f>
        <v>0</v>
      </c>
      <c r="BI98" s="215">
        <f>IF(N98="nulová",J98,0)</f>
        <v>0</v>
      </c>
      <c r="BJ98" s="16" t="s">
        <v>77</v>
      </c>
      <c r="BK98" s="215">
        <f>ROUND(I98*H98,2)</f>
        <v>0</v>
      </c>
      <c r="BL98" s="16" t="s">
        <v>141</v>
      </c>
      <c r="BM98" s="214" t="s">
        <v>529</v>
      </c>
    </row>
    <row r="99" s="12" customFormat="1" ht="22.8" customHeight="1">
      <c r="A99" s="12"/>
      <c r="B99" s="187"/>
      <c r="C99" s="188"/>
      <c r="D99" s="189" t="s">
        <v>68</v>
      </c>
      <c r="E99" s="201" t="s">
        <v>530</v>
      </c>
      <c r="F99" s="201" t="s">
        <v>531</v>
      </c>
      <c r="G99" s="188"/>
      <c r="H99" s="188"/>
      <c r="I99" s="191"/>
      <c r="J99" s="202">
        <f>BK99</f>
        <v>0</v>
      </c>
      <c r="K99" s="188"/>
      <c r="L99" s="193"/>
      <c r="M99" s="194"/>
      <c r="N99" s="195"/>
      <c r="O99" s="195"/>
      <c r="P99" s="196">
        <f>SUM(P100:P104)</f>
        <v>0</v>
      </c>
      <c r="Q99" s="195"/>
      <c r="R99" s="196">
        <f>SUM(R100:R104)</f>
        <v>0</v>
      </c>
      <c r="S99" s="195"/>
      <c r="T99" s="197">
        <f>SUM(T100:T104)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198" t="s">
        <v>79</v>
      </c>
      <c r="AT99" s="199" t="s">
        <v>68</v>
      </c>
      <c r="AU99" s="199" t="s">
        <v>77</v>
      </c>
      <c r="AY99" s="198" t="s">
        <v>120</v>
      </c>
      <c r="BK99" s="200">
        <f>SUM(BK100:BK104)</f>
        <v>0</v>
      </c>
    </row>
    <row r="100" s="2" customFormat="1" ht="16.5" customHeight="1">
      <c r="A100" s="37"/>
      <c r="B100" s="38"/>
      <c r="C100" s="221" t="s">
        <v>499</v>
      </c>
      <c r="D100" s="221" t="s">
        <v>133</v>
      </c>
      <c r="E100" s="222" t="s">
        <v>532</v>
      </c>
      <c r="F100" s="223" t="s">
        <v>533</v>
      </c>
      <c r="G100" s="224" t="s">
        <v>174</v>
      </c>
      <c r="H100" s="225">
        <v>1</v>
      </c>
      <c r="I100" s="226"/>
      <c r="J100" s="227">
        <f>ROUND(I100*H100,2)</f>
        <v>0</v>
      </c>
      <c r="K100" s="223" t="s">
        <v>534</v>
      </c>
      <c r="L100" s="228"/>
      <c r="M100" s="229" t="s">
        <v>19</v>
      </c>
      <c r="N100" s="230" t="s">
        <v>40</v>
      </c>
      <c r="O100" s="83"/>
      <c r="P100" s="212">
        <f>O100*H100</f>
        <v>0</v>
      </c>
      <c r="Q100" s="212">
        <v>0</v>
      </c>
      <c r="R100" s="212">
        <f>Q100*H100</f>
        <v>0</v>
      </c>
      <c r="S100" s="212">
        <v>0</v>
      </c>
      <c r="T100" s="213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214" t="s">
        <v>136</v>
      </c>
      <c r="AT100" s="214" t="s">
        <v>133</v>
      </c>
      <c r="AU100" s="214" t="s">
        <v>79</v>
      </c>
      <c r="AY100" s="16" t="s">
        <v>120</v>
      </c>
      <c r="BE100" s="215">
        <f>IF(N100="základní",J100,0)</f>
        <v>0</v>
      </c>
      <c r="BF100" s="215">
        <f>IF(N100="snížená",J100,0)</f>
        <v>0</v>
      </c>
      <c r="BG100" s="215">
        <f>IF(N100="zákl. přenesená",J100,0)</f>
        <v>0</v>
      </c>
      <c r="BH100" s="215">
        <f>IF(N100="sníž. přenesená",J100,0)</f>
        <v>0</v>
      </c>
      <c r="BI100" s="215">
        <f>IF(N100="nulová",J100,0)</f>
        <v>0</v>
      </c>
      <c r="BJ100" s="16" t="s">
        <v>77</v>
      </c>
      <c r="BK100" s="215">
        <f>ROUND(I100*H100,2)</f>
        <v>0</v>
      </c>
      <c r="BL100" s="16" t="s">
        <v>128</v>
      </c>
      <c r="BM100" s="214" t="s">
        <v>535</v>
      </c>
    </row>
    <row r="101" s="2" customFormat="1" ht="16.5" customHeight="1">
      <c r="A101" s="37"/>
      <c r="B101" s="38"/>
      <c r="C101" s="203" t="s">
        <v>407</v>
      </c>
      <c r="D101" s="203" t="s">
        <v>123</v>
      </c>
      <c r="E101" s="204" t="s">
        <v>349</v>
      </c>
      <c r="F101" s="205" t="s">
        <v>350</v>
      </c>
      <c r="G101" s="206" t="s">
        <v>174</v>
      </c>
      <c r="H101" s="207">
        <v>1</v>
      </c>
      <c r="I101" s="208"/>
      <c r="J101" s="209">
        <f>ROUND(I101*H101,2)</f>
        <v>0</v>
      </c>
      <c r="K101" s="205" t="s">
        <v>351</v>
      </c>
      <c r="L101" s="43"/>
      <c r="M101" s="210" t="s">
        <v>19</v>
      </c>
      <c r="N101" s="211" t="s">
        <v>40</v>
      </c>
      <c r="O101" s="83"/>
      <c r="P101" s="212">
        <f>O101*H101</f>
        <v>0</v>
      </c>
      <c r="Q101" s="212">
        <v>0</v>
      </c>
      <c r="R101" s="212">
        <f>Q101*H101</f>
        <v>0</v>
      </c>
      <c r="S101" s="212">
        <v>0</v>
      </c>
      <c r="T101" s="213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214" t="s">
        <v>141</v>
      </c>
      <c r="AT101" s="214" t="s">
        <v>123</v>
      </c>
      <c r="AU101" s="214" t="s">
        <v>79</v>
      </c>
      <c r="AY101" s="16" t="s">
        <v>120</v>
      </c>
      <c r="BE101" s="215">
        <f>IF(N101="základní",J101,0)</f>
        <v>0</v>
      </c>
      <c r="BF101" s="215">
        <f>IF(N101="snížená",J101,0)</f>
        <v>0</v>
      </c>
      <c r="BG101" s="215">
        <f>IF(N101="zákl. přenesená",J101,0)</f>
        <v>0</v>
      </c>
      <c r="BH101" s="215">
        <f>IF(N101="sníž. přenesená",J101,0)</f>
        <v>0</v>
      </c>
      <c r="BI101" s="215">
        <f>IF(N101="nulová",J101,0)</f>
        <v>0</v>
      </c>
      <c r="BJ101" s="16" t="s">
        <v>77</v>
      </c>
      <c r="BK101" s="215">
        <f>ROUND(I101*H101,2)</f>
        <v>0</v>
      </c>
      <c r="BL101" s="16" t="s">
        <v>141</v>
      </c>
      <c r="BM101" s="214" t="s">
        <v>536</v>
      </c>
    </row>
    <row r="102" s="2" customFormat="1">
      <c r="A102" s="37"/>
      <c r="B102" s="38"/>
      <c r="C102" s="39"/>
      <c r="D102" s="216" t="s">
        <v>130</v>
      </c>
      <c r="E102" s="39"/>
      <c r="F102" s="217" t="s">
        <v>353</v>
      </c>
      <c r="G102" s="39"/>
      <c r="H102" s="39"/>
      <c r="I102" s="218"/>
      <c r="J102" s="39"/>
      <c r="K102" s="39"/>
      <c r="L102" s="43"/>
      <c r="M102" s="219"/>
      <c r="N102" s="220"/>
      <c r="O102" s="83"/>
      <c r="P102" s="83"/>
      <c r="Q102" s="83"/>
      <c r="R102" s="83"/>
      <c r="S102" s="83"/>
      <c r="T102" s="84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16" t="s">
        <v>130</v>
      </c>
      <c r="AU102" s="16" t="s">
        <v>79</v>
      </c>
    </row>
    <row r="103" s="2" customFormat="1" ht="37.8" customHeight="1">
      <c r="A103" s="37"/>
      <c r="B103" s="38"/>
      <c r="C103" s="221" t="s">
        <v>411</v>
      </c>
      <c r="D103" s="221" t="s">
        <v>133</v>
      </c>
      <c r="E103" s="222" t="s">
        <v>354</v>
      </c>
      <c r="F103" s="223" t="s">
        <v>355</v>
      </c>
      <c r="G103" s="224" t="s">
        <v>174</v>
      </c>
      <c r="H103" s="225">
        <v>1</v>
      </c>
      <c r="I103" s="226"/>
      <c r="J103" s="227">
        <f>ROUND(I103*H103,2)</f>
        <v>0</v>
      </c>
      <c r="K103" s="223" t="s">
        <v>19</v>
      </c>
      <c r="L103" s="228"/>
      <c r="M103" s="229" t="s">
        <v>19</v>
      </c>
      <c r="N103" s="230" t="s">
        <v>40</v>
      </c>
      <c r="O103" s="83"/>
      <c r="P103" s="212">
        <f>O103*H103</f>
        <v>0</v>
      </c>
      <c r="Q103" s="212">
        <v>0</v>
      </c>
      <c r="R103" s="212">
        <f>Q103*H103</f>
        <v>0</v>
      </c>
      <c r="S103" s="212">
        <v>0</v>
      </c>
      <c r="T103" s="213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214" t="s">
        <v>136</v>
      </c>
      <c r="AT103" s="214" t="s">
        <v>133</v>
      </c>
      <c r="AU103" s="214" t="s">
        <v>79</v>
      </c>
      <c r="AY103" s="16" t="s">
        <v>120</v>
      </c>
      <c r="BE103" s="215">
        <f>IF(N103="základní",J103,0)</f>
        <v>0</v>
      </c>
      <c r="BF103" s="215">
        <f>IF(N103="snížená",J103,0)</f>
        <v>0</v>
      </c>
      <c r="BG103" s="215">
        <f>IF(N103="zákl. přenesená",J103,0)</f>
        <v>0</v>
      </c>
      <c r="BH103" s="215">
        <f>IF(N103="sníž. přenesená",J103,0)</f>
        <v>0</v>
      </c>
      <c r="BI103" s="215">
        <f>IF(N103="nulová",J103,0)</f>
        <v>0</v>
      </c>
      <c r="BJ103" s="16" t="s">
        <v>77</v>
      </c>
      <c r="BK103" s="215">
        <f>ROUND(I103*H103,2)</f>
        <v>0</v>
      </c>
      <c r="BL103" s="16" t="s">
        <v>128</v>
      </c>
      <c r="BM103" s="214" t="s">
        <v>537</v>
      </c>
    </row>
    <row r="104" s="2" customFormat="1" ht="16.5" customHeight="1">
      <c r="A104" s="37"/>
      <c r="B104" s="38"/>
      <c r="C104" s="203" t="s">
        <v>403</v>
      </c>
      <c r="D104" s="203" t="s">
        <v>123</v>
      </c>
      <c r="E104" s="204" t="s">
        <v>538</v>
      </c>
      <c r="F104" s="205" t="s">
        <v>539</v>
      </c>
      <c r="G104" s="206" t="s">
        <v>174</v>
      </c>
      <c r="H104" s="207">
        <v>1</v>
      </c>
      <c r="I104" s="208"/>
      <c r="J104" s="209">
        <f>ROUND(I104*H104,2)</f>
        <v>0</v>
      </c>
      <c r="K104" s="205" t="s">
        <v>19</v>
      </c>
      <c r="L104" s="43"/>
      <c r="M104" s="233" t="s">
        <v>19</v>
      </c>
      <c r="N104" s="234" t="s">
        <v>40</v>
      </c>
      <c r="O104" s="235"/>
      <c r="P104" s="236">
        <f>O104*H104</f>
        <v>0</v>
      </c>
      <c r="Q104" s="236">
        <v>0</v>
      </c>
      <c r="R104" s="236">
        <f>Q104*H104</f>
        <v>0</v>
      </c>
      <c r="S104" s="236">
        <v>0</v>
      </c>
      <c r="T104" s="237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214" t="s">
        <v>141</v>
      </c>
      <c r="AT104" s="214" t="s">
        <v>123</v>
      </c>
      <c r="AU104" s="214" t="s">
        <v>79</v>
      </c>
      <c r="AY104" s="16" t="s">
        <v>120</v>
      </c>
      <c r="BE104" s="215">
        <f>IF(N104="základní",J104,0)</f>
        <v>0</v>
      </c>
      <c r="BF104" s="215">
        <f>IF(N104="snížená",J104,0)</f>
        <v>0</v>
      </c>
      <c r="BG104" s="215">
        <f>IF(N104="zákl. přenesená",J104,0)</f>
        <v>0</v>
      </c>
      <c r="BH104" s="215">
        <f>IF(N104="sníž. přenesená",J104,0)</f>
        <v>0</v>
      </c>
      <c r="BI104" s="215">
        <f>IF(N104="nulová",J104,0)</f>
        <v>0</v>
      </c>
      <c r="BJ104" s="16" t="s">
        <v>77</v>
      </c>
      <c r="BK104" s="215">
        <f>ROUND(I104*H104,2)</f>
        <v>0</v>
      </c>
      <c r="BL104" s="16" t="s">
        <v>141</v>
      </c>
      <c r="BM104" s="214" t="s">
        <v>540</v>
      </c>
    </row>
    <row r="105" s="2" customFormat="1" ht="6.96" customHeight="1">
      <c r="A105" s="37"/>
      <c r="B105" s="58"/>
      <c r="C105" s="59"/>
      <c r="D105" s="59"/>
      <c r="E105" s="59"/>
      <c r="F105" s="59"/>
      <c r="G105" s="59"/>
      <c r="H105" s="59"/>
      <c r="I105" s="59"/>
      <c r="J105" s="59"/>
      <c r="K105" s="59"/>
      <c r="L105" s="43"/>
      <c r="M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</sheetData>
  <sheetProtection sheet="1" autoFilter="0" formatColumns="0" formatRows="0" objects="1" scenarios="1" spinCount="100000" saltValue="l9Xls327GuLYSow6/NTo4aATdaq4G+MZ8ngnMENMIOLoQceffMQN9r9EDy9yBo15e5TdSBEVDxr2rLQ6soKdAg==" hashValue="7aXklTXuP9Floy9Kik5i+Ja1xGeLve9FN8MTLhnbdjUVEehlBK0WY6kWeyl5aNMjAZ3ZR5joiSbZGU7SVDJAAA==" algorithmName="SHA-512" password="CC35"/>
  <autoFilter ref="C82:K104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102" r:id="rId1" display="https://podminky.urs.cz/item/CS_URS_2021_02/74133082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40" customWidth="1"/>
    <col min="2" max="2" width="1.667969" style="240" customWidth="1"/>
    <col min="3" max="4" width="5" style="240" customWidth="1"/>
    <col min="5" max="5" width="11.66016" style="240" customWidth="1"/>
    <col min="6" max="6" width="9.160156" style="240" customWidth="1"/>
    <col min="7" max="7" width="5" style="240" customWidth="1"/>
    <col min="8" max="8" width="77.83203" style="240" customWidth="1"/>
    <col min="9" max="10" width="20" style="240" customWidth="1"/>
    <col min="11" max="11" width="1.667969" style="240" customWidth="1"/>
  </cols>
  <sheetData>
    <row r="1" s="1" customFormat="1" ht="37.5" customHeight="1"/>
    <row r="2" s="1" customFormat="1" ht="7.5" customHeight="1">
      <c r="B2" s="241"/>
      <c r="C2" s="242"/>
      <c r="D2" s="242"/>
      <c r="E2" s="242"/>
      <c r="F2" s="242"/>
      <c r="G2" s="242"/>
      <c r="H2" s="242"/>
      <c r="I2" s="242"/>
      <c r="J2" s="242"/>
      <c r="K2" s="243"/>
    </row>
    <row r="3" s="13" customFormat="1" ht="45" customHeight="1">
      <c r="B3" s="244"/>
      <c r="C3" s="245" t="s">
        <v>541</v>
      </c>
      <c r="D3" s="245"/>
      <c r="E3" s="245"/>
      <c r="F3" s="245"/>
      <c r="G3" s="245"/>
      <c r="H3" s="245"/>
      <c r="I3" s="245"/>
      <c r="J3" s="245"/>
      <c r="K3" s="246"/>
    </row>
    <row r="4" s="1" customFormat="1" ht="25.5" customHeight="1">
      <c r="B4" s="247"/>
      <c r="C4" s="248" t="s">
        <v>542</v>
      </c>
      <c r="D4" s="248"/>
      <c r="E4" s="248"/>
      <c r="F4" s="248"/>
      <c r="G4" s="248"/>
      <c r="H4" s="248"/>
      <c r="I4" s="248"/>
      <c r="J4" s="248"/>
      <c r="K4" s="249"/>
    </row>
    <row r="5" s="1" customFormat="1" ht="5.25" customHeight="1">
      <c r="B5" s="247"/>
      <c r="C5" s="250"/>
      <c r="D5" s="250"/>
      <c r="E5" s="250"/>
      <c r="F5" s="250"/>
      <c r="G5" s="250"/>
      <c r="H5" s="250"/>
      <c r="I5" s="250"/>
      <c r="J5" s="250"/>
      <c r="K5" s="249"/>
    </row>
    <row r="6" s="1" customFormat="1" ht="15" customHeight="1">
      <c r="B6" s="247"/>
      <c r="C6" s="251" t="s">
        <v>543</v>
      </c>
      <c r="D6" s="251"/>
      <c r="E6" s="251"/>
      <c r="F6" s="251"/>
      <c r="G6" s="251"/>
      <c r="H6" s="251"/>
      <c r="I6" s="251"/>
      <c r="J6" s="251"/>
      <c r="K6" s="249"/>
    </row>
    <row r="7" s="1" customFormat="1" ht="15" customHeight="1">
      <c r="B7" s="252"/>
      <c r="C7" s="251" t="s">
        <v>544</v>
      </c>
      <c r="D7" s="251"/>
      <c r="E7" s="251"/>
      <c r="F7" s="251"/>
      <c r="G7" s="251"/>
      <c r="H7" s="251"/>
      <c r="I7" s="251"/>
      <c r="J7" s="251"/>
      <c r="K7" s="249"/>
    </row>
    <row r="8" s="1" customFormat="1" ht="12.75" customHeight="1">
      <c r="B8" s="252"/>
      <c r="C8" s="251"/>
      <c r="D8" s="251"/>
      <c r="E8" s="251"/>
      <c r="F8" s="251"/>
      <c r="G8" s="251"/>
      <c r="H8" s="251"/>
      <c r="I8" s="251"/>
      <c r="J8" s="251"/>
      <c r="K8" s="249"/>
    </row>
    <row r="9" s="1" customFormat="1" ht="15" customHeight="1">
      <c r="B9" s="252"/>
      <c r="C9" s="251" t="s">
        <v>545</v>
      </c>
      <c r="D9" s="251"/>
      <c r="E9" s="251"/>
      <c r="F9" s="251"/>
      <c r="G9" s="251"/>
      <c r="H9" s="251"/>
      <c r="I9" s="251"/>
      <c r="J9" s="251"/>
      <c r="K9" s="249"/>
    </row>
    <row r="10" s="1" customFormat="1" ht="15" customHeight="1">
      <c r="B10" s="252"/>
      <c r="C10" s="251"/>
      <c r="D10" s="251" t="s">
        <v>546</v>
      </c>
      <c r="E10" s="251"/>
      <c r="F10" s="251"/>
      <c r="G10" s="251"/>
      <c r="H10" s="251"/>
      <c r="I10" s="251"/>
      <c r="J10" s="251"/>
      <c r="K10" s="249"/>
    </row>
    <row r="11" s="1" customFormat="1" ht="15" customHeight="1">
      <c r="B11" s="252"/>
      <c r="C11" s="253"/>
      <c r="D11" s="251" t="s">
        <v>547</v>
      </c>
      <c r="E11" s="251"/>
      <c r="F11" s="251"/>
      <c r="G11" s="251"/>
      <c r="H11" s="251"/>
      <c r="I11" s="251"/>
      <c r="J11" s="251"/>
      <c r="K11" s="249"/>
    </row>
    <row r="12" s="1" customFormat="1" ht="15" customHeight="1">
      <c r="B12" s="252"/>
      <c r="C12" s="253"/>
      <c r="D12" s="251"/>
      <c r="E12" s="251"/>
      <c r="F12" s="251"/>
      <c r="G12" s="251"/>
      <c r="H12" s="251"/>
      <c r="I12" s="251"/>
      <c r="J12" s="251"/>
      <c r="K12" s="249"/>
    </row>
    <row r="13" s="1" customFormat="1" ht="15" customHeight="1">
      <c r="B13" s="252"/>
      <c r="C13" s="253"/>
      <c r="D13" s="254" t="s">
        <v>548</v>
      </c>
      <c r="E13" s="251"/>
      <c r="F13" s="251"/>
      <c r="G13" s="251"/>
      <c r="H13" s="251"/>
      <c r="I13" s="251"/>
      <c r="J13" s="251"/>
      <c r="K13" s="249"/>
    </row>
    <row r="14" s="1" customFormat="1" ht="12.75" customHeight="1">
      <c r="B14" s="252"/>
      <c r="C14" s="253"/>
      <c r="D14" s="253"/>
      <c r="E14" s="253"/>
      <c r="F14" s="253"/>
      <c r="G14" s="253"/>
      <c r="H14" s="253"/>
      <c r="I14" s="253"/>
      <c r="J14" s="253"/>
      <c r="K14" s="249"/>
    </row>
    <row r="15" s="1" customFormat="1" ht="15" customHeight="1">
      <c r="B15" s="252"/>
      <c r="C15" s="253"/>
      <c r="D15" s="251" t="s">
        <v>549</v>
      </c>
      <c r="E15" s="251"/>
      <c r="F15" s="251"/>
      <c r="G15" s="251"/>
      <c r="H15" s="251"/>
      <c r="I15" s="251"/>
      <c r="J15" s="251"/>
      <c r="K15" s="249"/>
    </row>
    <row r="16" s="1" customFormat="1" ht="15" customHeight="1">
      <c r="B16" s="252"/>
      <c r="C16" s="253"/>
      <c r="D16" s="251" t="s">
        <v>550</v>
      </c>
      <c r="E16" s="251"/>
      <c r="F16" s="251"/>
      <c r="G16" s="251"/>
      <c r="H16" s="251"/>
      <c r="I16" s="251"/>
      <c r="J16" s="251"/>
      <c r="K16" s="249"/>
    </row>
    <row r="17" s="1" customFormat="1" ht="15" customHeight="1">
      <c r="B17" s="252"/>
      <c r="C17" s="253"/>
      <c r="D17" s="251" t="s">
        <v>551</v>
      </c>
      <c r="E17" s="251"/>
      <c r="F17" s="251"/>
      <c r="G17" s="251"/>
      <c r="H17" s="251"/>
      <c r="I17" s="251"/>
      <c r="J17" s="251"/>
      <c r="K17" s="249"/>
    </row>
    <row r="18" s="1" customFormat="1" ht="15" customHeight="1">
      <c r="B18" s="252"/>
      <c r="C18" s="253"/>
      <c r="D18" s="253"/>
      <c r="E18" s="255" t="s">
        <v>76</v>
      </c>
      <c r="F18" s="251" t="s">
        <v>552</v>
      </c>
      <c r="G18" s="251"/>
      <c r="H18" s="251"/>
      <c r="I18" s="251"/>
      <c r="J18" s="251"/>
      <c r="K18" s="249"/>
    </row>
    <row r="19" s="1" customFormat="1" ht="15" customHeight="1">
      <c r="B19" s="252"/>
      <c r="C19" s="253"/>
      <c r="D19" s="253"/>
      <c r="E19" s="255" t="s">
        <v>553</v>
      </c>
      <c r="F19" s="251" t="s">
        <v>554</v>
      </c>
      <c r="G19" s="251"/>
      <c r="H19" s="251"/>
      <c r="I19" s="251"/>
      <c r="J19" s="251"/>
      <c r="K19" s="249"/>
    </row>
    <row r="20" s="1" customFormat="1" ht="15" customHeight="1">
      <c r="B20" s="252"/>
      <c r="C20" s="253"/>
      <c r="D20" s="253"/>
      <c r="E20" s="255" t="s">
        <v>555</v>
      </c>
      <c r="F20" s="251" t="s">
        <v>556</v>
      </c>
      <c r="G20" s="251"/>
      <c r="H20" s="251"/>
      <c r="I20" s="251"/>
      <c r="J20" s="251"/>
      <c r="K20" s="249"/>
    </row>
    <row r="21" s="1" customFormat="1" ht="15" customHeight="1">
      <c r="B21" s="252"/>
      <c r="C21" s="253"/>
      <c r="D21" s="253"/>
      <c r="E21" s="255" t="s">
        <v>557</v>
      </c>
      <c r="F21" s="251" t="s">
        <v>558</v>
      </c>
      <c r="G21" s="251"/>
      <c r="H21" s="251"/>
      <c r="I21" s="251"/>
      <c r="J21" s="251"/>
      <c r="K21" s="249"/>
    </row>
    <row r="22" s="1" customFormat="1" ht="15" customHeight="1">
      <c r="B22" s="252"/>
      <c r="C22" s="253"/>
      <c r="D22" s="253"/>
      <c r="E22" s="255" t="s">
        <v>559</v>
      </c>
      <c r="F22" s="251" t="s">
        <v>560</v>
      </c>
      <c r="G22" s="251"/>
      <c r="H22" s="251"/>
      <c r="I22" s="251"/>
      <c r="J22" s="251"/>
      <c r="K22" s="249"/>
    </row>
    <row r="23" s="1" customFormat="1" ht="15" customHeight="1">
      <c r="B23" s="252"/>
      <c r="C23" s="253"/>
      <c r="D23" s="253"/>
      <c r="E23" s="255" t="s">
        <v>561</v>
      </c>
      <c r="F23" s="251" t="s">
        <v>562</v>
      </c>
      <c r="G23" s="251"/>
      <c r="H23" s="251"/>
      <c r="I23" s="251"/>
      <c r="J23" s="251"/>
      <c r="K23" s="249"/>
    </row>
    <row r="24" s="1" customFormat="1" ht="12.75" customHeight="1">
      <c r="B24" s="252"/>
      <c r="C24" s="253"/>
      <c r="D24" s="253"/>
      <c r="E24" s="253"/>
      <c r="F24" s="253"/>
      <c r="G24" s="253"/>
      <c r="H24" s="253"/>
      <c r="I24" s="253"/>
      <c r="J24" s="253"/>
      <c r="K24" s="249"/>
    </row>
    <row r="25" s="1" customFormat="1" ht="15" customHeight="1">
      <c r="B25" s="252"/>
      <c r="C25" s="251" t="s">
        <v>563</v>
      </c>
      <c r="D25" s="251"/>
      <c r="E25" s="251"/>
      <c r="F25" s="251"/>
      <c r="G25" s="251"/>
      <c r="H25" s="251"/>
      <c r="I25" s="251"/>
      <c r="J25" s="251"/>
      <c r="K25" s="249"/>
    </row>
    <row r="26" s="1" customFormat="1" ht="15" customHeight="1">
      <c r="B26" s="252"/>
      <c r="C26" s="251" t="s">
        <v>564</v>
      </c>
      <c r="D26" s="251"/>
      <c r="E26" s="251"/>
      <c r="F26" s="251"/>
      <c r="G26" s="251"/>
      <c r="H26" s="251"/>
      <c r="I26" s="251"/>
      <c r="J26" s="251"/>
      <c r="K26" s="249"/>
    </row>
    <row r="27" s="1" customFormat="1" ht="15" customHeight="1">
      <c r="B27" s="252"/>
      <c r="C27" s="251"/>
      <c r="D27" s="251" t="s">
        <v>565</v>
      </c>
      <c r="E27" s="251"/>
      <c r="F27" s="251"/>
      <c r="G27" s="251"/>
      <c r="H27" s="251"/>
      <c r="I27" s="251"/>
      <c r="J27" s="251"/>
      <c r="K27" s="249"/>
    </row>
    <row r="28" s="1" customFormat="1" ht="15" customHeight="1">
      <c r="B28" s="252"/>
      <c r="C28" s="253"/>
      <c r="D28" s="251" t="s">
        <v>566</v>
      </c>
      <c r="E28" s="251"/>
      <c r="F28" s="251"/>
      <c r="G28" s="251"/>
      <c r="H28" s="251"/>
      <c r="I28" s="251"/>
      <c r="J28" s="251"/>
      <c r="K28" s="249"/>
    </row>
    <row r="29" s="1" customFormat="1" ht="12.75" customHeight="1">
      <c r="B29" s="252"/>
      <c r="C29" s="253"/>
      <c r="D29" s="253"/>
      <c r="E29" s="253"/>
      <c r="F29" s="253"/>
      <c r="G29" s="253"/>
      <c r="H29" s="253"/>
      <c r="I29" s="253"/>
      <c r="J29" s="253"/>
      <c r="K29" s="249"/>
    </row>
    <row r="30" s="1" customFormat="1" ht="15" customHeight="1">
      <c r="B30" s="252"/>
      <c r="C30" s="253"/>
      <c r="D30" s="251" t="s">
        <v>567</v>
      </c>
      <c r="E30" s="251"/>
      <c r="F30" s="251"/>
      <c r="G30" s="251"/>
      <c r="H30" s="251"/>
      <c r="I30" s="251"/>
      <c r="J30" s="251"/>
      <c r="K30" s="249"/>
    </row>
    <row r="31" s="1" customFormat="1" ht="15" customHeight="1">
      <c r="B31" s="252"/>
      <c r="C31" s="253"/>
      <c r="D31" s="251" t="s">
        <v>568</v>
      </c>
      <c r="E31" s="251"/>
      <c r="F31" s="251"/>
      <c r="G31" s="251"/>
      <c r="H31" s="251"/>
      <c r="I31" s="251"/>
      <c r="J31" s="251"/>
      <c r="K31" s="249"/>
    </row>
    <row r="32" s="1" customFormat="1" ht="12.75" customHeight="1">
      <c r="B32" s="252"/>
      <c r="C32" s="253"/>
      <c r="D32" s="253"/>
      <c r="E32" s="253"/>
      <c r="F32" s="253"/>
      <c r="G32" s="253"/>
      <c r="H32" s="253"/>
      <c r="I32" s="253"/>
      <c r="J32" s="253"/>
      <c r="K32" s="249"/>
    </row>
    <row r="33" s="1" customFormat="1" ht="15" customHeight="1">
      <c r="B33" s="252"/>
      <c r="C33" s="253"/>
      <c r="D33" s="251" t="s">
        <v>569</v>
      </c>
      <c r="E33" s="251"/>
      <c r="F33" s="251"/>
      <c r="G33" s="251"/>
      <c r="H33" s="251"/>
      <c r="I33" s="251"/>
      <c r="J33" s="251"/>
      <c r="K33" s="249"/>
    </row>
    <row r="34" s="1" customFormat="1" ht="15" customHeight="1">
      <c r="B34" s="252"/>
      <c r="C34" s="253"/>
      <c r="D34" s="251" t="s">
        <v>570</v>
      </c>
      <c r="E34" s="251"/>
      <c r="F34" s="251"/>
      <c r="G34" s="251"/>
      <c r="H34" s="251"/>
      <c r="I34" s="251"/>
      <c r="J34" s="251"/>
      <c r="K34" s="249"/>
    </row>
    <row r="35" s="1" customFormat="1" ht="15" customHeight="1">
      <c r="B35" s="252"/>
      <c r="C35" s="253"/>
      <c r="D35" s="251" t="s">
        <v>571</v>
      </c>
      <c r="E35" s="251"/>
      <c r="F35" s="251"/>
      <c r="G35" s="251"/>
      <c r="H35" s="251"/>
      <c r="I35" s="251"/>
      <c r="J35" s="251"/>
      <c r="K35" s="249"/>
    </row>
    <row r="36" s="1" customFormat="1" ht="15" customHeight="1">
      <c r="B36" s="252"/>
      <c r="C36" s="253"/>
      <c r="D36" s="251"/>
      <c r="E36" s="254" t="s">
        <v>106</v>
      </c>
      <c r="F36" s="251"/>
      <c r="G36" s="251" t="s">
        <v>572</v>
      </c>
      <c r="H36" s="251"/>
      <c r="I36" s="251"/>
      <c r="J36" s="251"/>
      <c r="K36" s="249"/>
    </row>
    <row r="37" s="1" customFormat="1" ht="30.75" customHeight="1">
      <c r="B37" s="252"/>
      <c r="C37" s="253"/>
      <c r="D37" s="251"/>
      <c r="E37" s="254" t="s">
        <v>573</v>
      </c>
      <c r="F37" s="251"/>
      <c r="G37" s="251" t="s">
        <v>574</v>
      </c>
      <c r="H37" s="251"/>
      <c r="I37" s="251"/>
      <c r="J37" s="251"/>
      <c r="K37" s="249"/>
    </row>
    <row r="38" s="1" customFormat="1" ht="15" customHeight="1">
      <c r="B38" s="252"/>
      <c r="C38" s="253"/>
      <c r="D38" s="251"/>
      <c r="E38" s="254" t="s">
        <v>50</v>
      </c>
      <c r="F38" s="251"/>
      <c r="G38" s="251" t="s">
        <v>575</v>
      </c>
      <c r="H38" s="251"/>
      <c r="I38" s="251"/>
      <c r="J38" s="251"/>
      <c r="K38" s="249"/>
    </row>
    <row r="39" s="1" customFormat="1" ht="15" customHeight="1">
      <c r="B39" s="252"/>
      <c r="C39" s="253"/>
      <c r="D39" s="251"/>
      <c r="E39" s="254" t="s">
        <v>51</v>
      </c>
      <c r="F39" s="251"/>
      <c r="G39" s="251" t="s">
        <v>576</v>
      </c>
      <c r="H39" s="251"/>
      <c r="I39" s="251"/>
      <c r="J39" s="251"/>
      <c r="K39" s="249"/>
    </row>
    <row r="40" s="1" customFormat="1" ht="15" customHeight="1">
      <c r="B40" s="252"/>
      <c r="C40" s="253"/>
      <c r="D40" s="251"/>
      <c r="E40" s="254" t="s">
        <v>107</v>
      </c>
      <c r="F40" s="251"/>
      <c r="G40" s="251" t="s">
        <v>577</v>
      </c>
      <c r="H40" s="251"/>
      <c r="I40" s="251"/>
      <c r="J40" s="251"/>
      <c r="K40" s="249"/>
    </row>
    <row r="41" s="1" customFormat="1" ht="15" customHeight="1">
      <c r="B41" s="252"/>
      <c r="C41" s="253"/>
      <c r="D41" s="251"/>
      <c r="E41" s="254" t="s">
        <v>108</v>
      </c>
      <c r="F41" s="251"/>
      <c r="G41" s="251" t="s">
        <v>578</v>
      </c>
      <c r="H41" s="251"/>
      <c r="I41" s="251"/>
      <c r="J41" s="251"/>
      <c r="K41" s="249"/>
    </row>
    <row r="42" s="1" customFormat="1" ht="15" customHeight="1">
      <c r="B42" s="252"/>
      <c r="C42" s="253"/>
      <c r="D42" s="251"/>
      <c r="E42" s="254" t="s">
        <v>579</v>
      </c>
      <c r="F42" s="251"/>
      <c r="G42" s="251" t="s">
        <v>580</v>
      </c>
      <c r="H42" s="251"/>
      <c r="I42" s="251"/>
      <c r="J42" s="251"/>
      <c r="K42" s="249"/>
    </row>
    <row r="43" s="1" customFormat="1" ht="15" customHeight="1">
      <c r="B43" s="252"/>
      <c r="C43" s="253"/>
      <c r="D43" s="251"/>
      <c r="E43" s="254"/>
      <c r="F43" s="251"/>
      <c r="G43" s="251" t="s">
        <v>581</v>
      </c>
      <c r="H43" s="251"/>
      <c r="I43" s="251"/>
      <c r="J43" s="251"/>
      <c r="K43" s="249"/>
    </row>
    <row r="44" s="1" customFormat="1" ht="15" customHeight="1">
      <c r="B44" s="252"/>
      <c r="C44" s="253"/>
      <c r="D44" s="251"/>
      <c r="E44" s="254" t="s">
        <v>582</v>
      </c>
      <c r="F44" s="251"/>
      <c r="G44" s="251" t="s">
        <v>583</v>
      </c>
      <c r="H44" s="251"/>
      <c r="I44" s="251"/>
      <c r="J44" s="251"/>
      <c r="K44" s="249"/>
    </row>
    <row r="45" s="1" customFormat="1" ht="15" customHeight="1">
      <c r="B45" s="252"/>
      <c r="C45" s="253"/>
      <c r="D45" s="251"/>
      <c r="E45" s="254" t="s">
        <v>110</v>
      </c>
      <c r="F45" s="251"/>
      <c r="G45" s="251" t="s">
        <v>584</v>
      </c>
      <c r="H45" s="251"/>
      <c r="I45" s="251"/>
      <c r="J45" s="251"/>
      <c r="K45" s="249"/>
    </row>
    <row r="46" s="1" customFormat="1" ht="12.75" customHeight="1">
      <c r="B46" s="252"/>
      <c r="C46" s="253"/>
      <c r="D46" s="251"/>
      <c r="E46" s="251"/>
      <c r="F46" s="251"/>
      <c r="G46" s="251"/>
      <c r="H46" s="251"/>
      <c r="I46" s="251"/>
      <c r="J46" s="251"/>
      <c r="K46" s="249"/>
    </row>
    <row r="47" s="1" customFormat="1" ht="15" customHeight="1">
      <c r="B47" s="252"/>
      <c r="C47" s="253"/>
      <c r="D47" s="251" t="s">
        <v>585</v>
      </c>
      <c r="E47" s="251"/>
      <c r="F47" s="251"/>
      <c r="G47" s="251"/>
      <c r="H47" s="251"/>
      <c r="I47" s="251"/>
      <c r="J47" s="251"/>
      <c r="K47" s="249"/>
    </row>
    <row r="48" s="1" customFormat="1" ht="15" customHeight="1">
      <c r="B48" s="252"/>
      <c r="C48" s="253"/>
      <c r="D48" s="253"/>
      <c r="E48" s="251" t="s">
        <v>586</v>
      </c>
      <c r="F48" s="251"/>
      <c r="G48" s="251"/>
      <c r="H48" s="251"/>
      <c r="I48" s="251"/>
      <c r="J48" s="251"/>
      <c r="K48" s="249"/>
    </row>
    <row r="49" s="1" customFormat="1" ht="15" customHeight="1">
      <c r="B49" s="252"/>
      <c r="C49" s="253"/>
      <c r="D49" s="253"/>
      <c r="E49" s="251" t="s">
        <v>587</v>
      </c>
      <c r="F49" s="251"/>
      <c r="G49" s="251"/>
      <c r="H49" s="251"/>
      <c r="I49" s="251"/>
      <c r="J49" s="251"/>
      <c r="K49" s="249"/>
    </row>
    <row r="50" s="1" customFormat="1" ht="15" customHeight="1">
      <c r="B50" s="252"/>
      <c r="C50" s="253"/>
      <c r="D50" s="253"/>
      <c r="E50" s="251" t="s">
        <v>588</v>
      </c>
      <c r="F50" s="251"/>
      <c r="G50" s="251"/>
      <c r="H50" s="251"/>
      <c r="I50" s="251"/>
      <c r="J50" s="251"/>
      <c r="K50" s="249"/>
    </row>
    <row r="51" s="1" customFormat="1" ht="15" customHeight="1">
      <c r="B51" s="252"/>
      <c r="C51" s="253"/>
      <c r="D51" s="251" t="s">
        <v>589</v>
      </c>
      <c r="E51" s="251"/>
      <c r="F51" s="251"/>
      <c r="G51" s="251"/>
      <c r="H51" s="251"/>
      <c r="I51" s="251"/>
      <c r="J51" s="251"/>
      <c r="K51" s="249"/>
    </row>
    <row r="52" s="1" customFormat="1" ht="25.5" customHeight="1">
      <c r="B52" s="247"/>
      <c r="C52" s="248" t="s">
        <v>590</v>
      </c>
      <c r="D52" s="248"/>
      <c r="E52" s="248"/>
      <c r="F52" s="248"/>
      <c r="G52" s="248"/>
      <c r="H52" s="248"/>
      <c r="I52" s="248"/>
      <c r="J52" s="248"/>
      <c r="K52" s="249"/>
    </row>
    <row r="53" s="1" customFormat="1" ht="5.25" customHeight="1">
      <c r="B53" s="247"/>
      <c r="C53" s="250"/>
      <c r="D53" s="250"/>
      <c r="E53" s="250"/>
      <c r="F53" s="250"/>
      <c r="G53" s="250"/>
      <c r="H53" s="250"/>
      <c r="I53" s="250"/>
      <c r="J53" s="250"/>
      <c r="K53" s="249"/>
    </row>
    <row r="54" s="1" customFormat="1" ht="15" customHeight="1">
      <c r="B54" s="247"/>
      <c r="C54" s="251" t="s">
        <v>591</v>
      </c>
      <c r="D54" s="251"/>
      <c r="E54" s="251"/>
      <c r="F54" s="251"/>
      <c r="G54" s="251"/>
      <c r="H54" s="251"/>
      <c r="I54" s="251"/>
      <c r="J54" s="251"/>
      <c r="K54" s="249"/>
    </row>
    <row r="55" s="1" customFormat="1" ht="15" customHeight="1">
      <c r="B55" s="247"/>
      <c r="C55" s="251" t="s">
        <v>592</v>
      </c>
      <c r="D55" s="251"/>
      <c r="E55" s="251"/>
      <c r="F55" s="251"/>
      <c r="G55" s="251"/>
      <c r="H55" s="251"/>
      <c r="I55" s="251"/>
      <c r="J55" s="251"/>
      <c r="K55" s="249"/>
    </row>
    <row r="56" s="1" customFormat="1" ht="12.75" customHeight="1">
      <c r="B56" s="247"/>
      <c r="C56" s="251"/>
      <c r="D56" s="251"/>
      <c r="E56" s="251"/>
      <c r="F56" s="251"/>
      <c r="G56" s="251"/>
      <c r="H56" s="251"/>
      <c r="I56" s="251"/>
      <c r="J56" s="251"/>
      <c r="K56" s="249"/>
    </row>
    <row r="57" s="1" customFormat="1" ht="15" customHeight="1">
      <c r="B57" s="247"/>
      <c r="C57" s="251" t="s">
        <v>593</v>
      </c>
      <c r="D57" s="251"/>
      <c r="E57" s="251"/>
      <c r="F57" s="251"/>
      <c r="G57" s="251"/>
      <c r="H57" s="251"/>
      <c r="I57" s="251"/>
      <c r="J57" s="251"/>
      <c r="K57" s="249"/>
    </row>
    <row r="58" s="1" customFormat="1" ht="15" customHeight="1">
      <c r="B58" s="247"/>
      <c r="C58" s="253"/>
      <c r="D58" s="251" t="s">
        <v>594</v>
      </c>
      <c r="E58" s="251"/>
      <c r="F58" s="251"/>
      <c r="G58" s="251"/>
      <c r="H58" s="251"/>
      <c r="I58" s="251"/>
      <c r="J58" s="251"/>
      <c r="K58" s="249"/>
    </row>
    <row r="59" s="1" customFormat="1" ht="15" customHeight="1">
      <c r="B59" s="247"/>
      <c r="C59" s="253"/>
      <c r="D59" s="251" t="s">
        <v>595</v>
      </c>
      <c r="E59" s="251"/>
      <c r="F59" s="251"/>
      <c r="G59" s="251"/>
      <c r="H59" s="251"/>
      <c r="I59" s="251"/>
      <c r="J59" s="251"/>
      <c r="K59" s="249"/>
    </row>
    <row r="60" s="1" customFormat="1" ht="15" customHeight="1">
      <c r="B60" s="247"/>
      <c r="C60" s="253"/>
      <c r="D60" s="251" t="s">
        <v>596</v>
      </c>
      <c r="E60" s="251"/>
      <c r="F60" s="251"/>
      <c r="G60" s="251"/>
      <c r="H60" s="251"/>
      <c r="I60" s="251"/>
      <c r="J60" s="251"/>
      <c r="K60" s="249"/>
    </row>
    <row r="61" s="1" customFormat="1" ht="15" customHeight="1">
      <c r="B61" s="247"/>
      <c r="C61" s="253"/>
      <c r="D61" s="251" t="s">
        <v>597</v>
      </c>
      <c r="E61" s="251"/>
      <c r="F61" s="251"/>
      <c r="G61" s="251"/>
      <c r="H61" s="251"/>
      <c r="I61" s="251"/>
      <c r="J61" s="251"/>
      <c r="K61" s="249"/>
    </row>
    <row r="62" s="1" customFormat="1" ht="15" customHeight="1">
      <c r="B62" s="247"/>
      <c r="C62" s="253"/>
      <c r="D62" s="256" t="s">
        <v>598</v>
      </c>
      <c r="E62" s="256"/>
      <c r="F62" s="256"/>
      <c r="G62" s="256"/>
      <c r="H62" s="256"/>
      <c r="I62" s="256"/>
      <c r="J62" s="256"/>
      <c r="K62" s="249"/>
    </row>
    <row r="63" s="1" customFormat="1" ht="15" customHeight="1">
      <c r="B63" s="247"/>
      <c r="C63" s="253"/>
      <c r="D63" s="251" t="s">
        <v>599</v>
      </c>
      <c r="E63" s="251"/>
      <c r="F63" s="251"/>
      <c r="G63" s="251"/>
      <c r="H63" s="251"/>
      <c r="I63" s="251"/>
      <c r="J63" s="251"/>
      <c r="K63" s="249"/>
    </row>
    <row r="64" s="1" customFormat="1" ht="12.75" customHeight="1">
      <c r="B64" s="247"/>
      <c r="C64" s="253"/>
      <c r="D64" s="253"/>
      <c r="E64" s="257"/>
      <c r="F64" s="253"/>
      <c r="G64" s="253"/>
      <c r="H64" s="253"/>
      <c r="I64" s="253"/>
      <c r="J64" s="253"/>
      <c r="K64" s="249"/>
    </row>
    <row r="65" s="1" customFormat="1" ht="15" customHeight="1">
      <c r="B65" s="247"/>
      <c r="C65" s="253"/>
      <c r="D65" s="251" t="s">
        <v>600</v>
      </c>
      <c r="E65" s="251"/>
      <c r="F65" s="251"/>
      <c r="G65" s="251"/>
      <c r="H65" s="251"/>
      <c r="I65" s="251"/>
      <c r="J65" s="251"/>
      <c r="K65" s="249"/>
    </row>
    <row r="66" s="1" customFormat="1" ht="15" customHeight="1">
      <c r="B66" s="247"/>
      <c r="C66" s="253"/>
      <c r="D66" s="256" t="s">
        <v>601</v>
      </c>
      <c r="E66" s="256"/>
      <c r="F66" s="256"/>
      <c r="G66" s="256"/>
      <c r="H66" s="256"/>
      <c r="I66" s="256"/>
      <c r="J66" s="256"/>
      <c r="K66" s="249"/>
    </row>
    <row r="67" s="1" customFormat="1" ht="15" customHeight="1">
      <c r="B67" s="247"/>
      <c r="C67" s="253"/>
      <c r="D67" s="251" t="s">
        <v>602</v>
      </c>
      <c r="E67" s="251"/>
      <c r="F67" s="251"/>
      <c r="G67" s="251"/>
      <c r="H67" s="251"/>
      <c r="I67" s="251"/>
      <c r="J67" s="251"/>
      <c r="K67" s="249"/>
    </row>
    <row r="68" s="1" customFormat="1" ht="15" customHeight="1">
      <c r="B68" s="247"/>
      <c r="C68" s="253"/>
      <c r="D68" s="251" t="s">
        <v>603</v>
      </c>
      <c r="E68" s="251"/>
      <c r="F68" s="251"/>
      <c r="G68" s="251"/>
      <c r="H68" s="251"/>
      <c r="I68" s="251"/>
      <c r="J68" s="251"/>
      <c r="K68" s="249"/>
    </row>
    <row r="69" s="1" customFormat="1" ht="15" customHeight="1">
      <c r="B69" s="247"/>
      <c r="C69" s="253"/>
      <c r="D69" s="251" t="s">
        <v>604</v>
      </c>
      <c r="E69" s="251"/>
      <c r="F69" s="251"/>
      <c r="G69" s="251"/>
      <c r="H69" s="251"/>
      <c r="I69" s="251"/>
      <c r="J69" s="251"/>
      <c r="K69" s="249"/>
    </row>
    <row r="70" s="1" customFormat="1" ht="15" customHeight="1">
      <c r="B70" s="247"/>
      <c r="C70" s="253"/>
      <c r="D70" s="251" t="s">
        <v>605</v>
      </c>
      <c r="E70" s="251"/>
      <c r="F70" s="251"/>
      <c r="G70" s="251"/>
      <c r="H70" s="251"/>
      <c r="I70" s="251"/>
      <c r="J70" s="251"/>
      <c r="K70" s="249"/>
    </row>
    <row r="71" s="1" customFormat="1" ht="12.75" customHeight="1">
      <c r="B71" s="258"/>
      <c r="C71" s="259"/>
      <c r="D71" s="259"/>
      <c r="E71" s="259"/>
      <c r="F71" s="259"/>
      <c r="G71" s="259"/>
      <c r="H71" s="259"/>
      <c r="I71" s="259"/>
      <c r="J71" s="259"/>
      <c r="K71" s="260"/>
    </row>
    <row r="72" s="1" customFormat="1" ht="18.75" customHeight="1">
      <c r="B72" s="261"/>
      <c r="C72" s="261"/>
      <c r="D72" s="261"/>
      <c r="E72" s="261"/>
      <c r="F72" s="261"/>
      <c r="G72" s="261"/>
      <c r="H72" s="261"/>
      <c r="I72" s="261"/>
      <c r="J72" s="261"/>
      <c r="K72" s="262"/>
    </row>
    <row r="73" s="1" customFormat="1" ht="18.75" customHeight="1">
      <c r="B73" s="262"/>
      <c r="C73" s="262"/>
      <c r="D73" s="262"/>
      <c r="E73" s="262"/>
      <c r="F73" s="262"/>
      <c r="G73" s="262"/>
      <c r="H73" s="262"/>
      <c r="I73" s="262"/>
      <c r="J73" s="262"/>
      <c r="K73" s="262"/>
    </row>
    <row r="74" s="1" customFormat="1" ht="7.5" customHeight="1">
      <c r="B74" s="263"/>
      <c r="C74" s="264"/>
      <c r="D74" s="264"/>
      <c r="E74" s="264"/>
      <c r="F74" s="264"/>
      <c r="G74" s="264"/>
      <c r="H74" s="264"/>
      <c r="I74" s="264"/>
      <c r="J74" s="264"/>
      <c r="K74" s="265"/>
    </row>
    <row r="75" s="1" customFormat="1" ht="45" customHeight="1">
      <c r="B75" s="266"/>
      <c r="C75" s="267" t="s">
        <v>606</v>
      </c>
      <c r="D75" s="267"/>
      <c r="E75" s="267"/>
      <c r="F75" s="267"/>
      <c r="G75" s="267"/>
      <c r="H75" s="267"/>
      <c r="I75" s="267"/>
      <c r="J75" s="267"/>
      <c r="K75" s="268"/>
    </row>
    <row r="76" s="1" customFormat="1" ht="17.25" customHeight="1">
      <c r="B76" s="266"/>
      <c r="C76" s="269" t="s">
        <v>607</v>
      </c>
      <c r="D76" s="269"/>
      <c r="E76" s="269"/>
      <c r="F76" s="269" t="s">
        <v>608</v>
      </c>
      <c r="G76" s="270"/>
      <c r="H76" s="269" t="s">
        <v>51</v>
      </c>
      <c r="I76" s="269" t="s">
        <v>54</v>
      </c>
      <c r="J76" s="269" t="s">
        <v>609</v>
      </c>
      <c r="K76" s="268"/>
    </row>
    <row r="77" s="1" customFormat="1" ht="17.25" customHeight="1">
      <c r="B77" s="266"/>
      <c r="C77" s="271" t="s">
        <v>610</v>
      </c>
      <c r="D77" s="271"/>
      <c r="E77" s="271"/>
      <c r="F77" s="272" t="s">
        <v>611</v>
      </c>
      <c r="G77" s="273"/>
      <c r="H77" s="271"/>
      <c r="I77" s="271"/>
      <c r="J77" s="271" t="s">
        <v>612</v>
      </c>
      <c r="K77" s="268"/>
    </row>
    <row r="78" s="1" customFormat="1" ht="5.25" customHeight="1">
      <c r="B78" s="266"/>
      <c r="C78" s="274"/>
      <c r="D78" s="274"/>
      <c r="E78" s="274"/>
      <c r="F78" s="274"/>
      <c r="G78" s="275"/>
      <c r="H78" s="274"/>
      <c r="I78" s="274"/>
      <c r="J78" s="274"/>
      <c r="K78" s="268"/>
    </row>
    <row r="79" s="1" customFormat="1" ht="15" customHeight="1">
      <c r="B79" s="266"/>
      <c r="C79" s="254" t="s">
        <v>50</v>
      </c>
      <c r="D79" s="276"/>
      <c r="E79" s="276"/>
      <c r="F79" s="277" t="s">
        <v>613</v>
      </c>
      <c r="G79" s="278"/>
      <c r="H79" s="254" t="s">
        <v>614</v>
      </c>
      <c r="I79" s="254" t="s">
        <v>615</v>
      </c>
      <c r="J79" s="254">
        <v>20</v>
      </c>
      <c r="K79" s="268"/>
    </row>
    <row r="80" s="1" customFormat="1" ht="15" customHeight="1">
      <c r="B80" s="266"/>
      <c r="C80" s="254" t="s">
        <v>616</v>
      </c>
      <c r="D80" s="254"/>
      <c r="E80" s="254"/>
      <c r="F80" s="277" t="s">
        <v>613</v>
      </c>
      <c r="G80" s="278"/>
      <c r="H80" s="254" t="s">
        <v>617</v>
      </c>
      <c r="I80" s="254" t="s">
        <v>615</v>
      </c>
      <c r="J80" s="254">
        <v>120</v>
      </c>
      <c r="K80" s="268"/>
    </row>
    <row r="81" s="1" customFormat="1" ht="15" customHeight="1">
      <c r="B81" s="279"/>
      <c r="C81" s="254" t="s">
        <v>618</v>
      </c>
      <c r="D81" s="254"/>
      <c r="E81" s="254"/>
      <c r="F81" s="277" t="s">
        <v>619</v>
      </c>
      <c r="G81" s="278"/>
      <c r="H81" s="254" t="s">
        <v>620</v>
      </c>
      <c r="I81" s="254" t="s">
        <v>615</v>
      </c>
      <c r="J81" s="254">
        <v>50</v>
      </c>
      <c r="K81" s="268"/>
    </row>
    <row r="82" s="1" customFormat="1" ht="15" customHeight="1">
      <c r="B82" s="279"/>
      <c r="C82" s="254" t="s">
        <v>621</v>
      </c>
      <c r="D82" s="254"/>
      <c r="E82" s="254"/>
      <c r="F82" s="277" t="s">
        <v>613</v>
      </c>
      <c r="G82" s="278"/>
      <c r="H82" s="254" t="s">
        <v>622</v>
      </c>
      <c r="I82" s="254" t="s">
        <v>623</v>
      </c>
      <c r="J82" s="254"/>
      <c r="K82" s="268"/>
    </row>
    <row r="83" s="1" customFormat="1" ht="15" customHeight="1">
      <c r="B83" s="279"/>
      <c r="C83" s="280" t="s">
        <v>624</v>
      </c>
      <c r="D83" s="280"/>
      <c r="E83" s="280"/>
      <c r="F83" s="281" t="s">
        <v>619</v>
      </c>
      <c r="G83" s="280"/>
      <c r="H83" s="280" t="s">
        <v>625</v>
      </c>
      <c r="I83" s="280" t="s">
        <v>615</v>
      </c>
      <c r="J83" s="280">
        <v>15</v>
      </c>
      <c r="K83" s="268"/>
    </row>
    <row r="84" s="1" customFormat="1" ht="15" customHeight="1">
      <c r="B84" s="279"/>
      <c r="C84" s="280" t="s">
        <v>626</v>
      </c>
      <c r="D84" s="280"/>
      <c r="E84" s="280"/>
      <c r="F84" s="281" t="s">
        <v>619</v>
      </c>
      <c r="G84" s="280"/>
      <c r="H84" s="280" t="s">
        <v>627</v>
      </c>
      <c r="I84" s="280" t="s">
        <v>615</v>
      </c>
      <c r="J84" s="280">
        <v>15</v>
      </c>
      <c r="K84" s="268"/>
    </row>
    <row r="85" s="1" customFormat="1" ht="15" customHeight="1">
      <c r="B85" s="279"/>
      <c r="C85" s="280" t="s">
        <v>628</v>
      </c>
      <c r="D85" s="280"/>
      <c r="E85" s="280"/>
      <c r="F85" s="281" t="s">
        <v>619</v>
      </c>
      <c r="G85" s="280"/>
      <c r="H85" s="280" t="s">
        <v>629</v>
      </c>
      <c r="I85" s="280" t="s">
        <v>615</v>
      </c>
      <c r="J85" s="280">
        <v>20</v>
      </c>
      <c r="K85" s="268"/>
    </row>
    <row r="86" s="1" customFormat="1" ht="15" customHeight="1">
      <c r="B86" s="279"/>
      <c r="C86" s="280" t="s">
        <v>630</v>
      </c>
      <c r="D86" s="280"/>
      <c r="E86" s="280"/>
      <c r="F86" s="281" t="s">
        <v>619</v>
      </c>
      <c r="G86" s="280"/>
      <c r="H86" s="280" t="s">
        <v>631</v>
      </c>
      <c r="I86" s="280" t="s">
        <v>615</v>
      </c>
      <c r="J86" s="280">
        <v>20</v>
      </c>
      <c r="K86" s="268"/>
    </row>
    <row r="87" s="1" customFormat="1" ht="15" customHeight="1">
      <c r="B87" s="279"/>
      <c r="C87" s="254" t="s">
        <v>632</v>
      </c>
      <c r="D87" s="254"/>
      <c r="E87" s="254"/>
      <c r="F87" s="277" t="s">
        <v>619</v>
      </c>
      <c r="G87" s="278"/>
      <c r="H87" s="254" t="s">
        <v>633</v>
      </c>
      <c r="I87" s="254" t="s">
        <v>615</v>
      </c>
      <c r="J87" s="254">
        <v>50</v>
      </c>
      <c r="K87" s="268"/>
    </row>
    <row r="88" s="1" customFormat="1" ht="15" customHeight="1">
      <c r="B88" s="279"/>
      <c r="C88" s="254" t="s">
        <v>634</v>
      </c>
      <c r="D88" s="254"/>
      <c r="E88" s="254"/>
      <c r="F88" s="277" t="s">
        <v>619</v>
      </c>
      <c r="G88" s="278"/>
      <c r="H88" s="254" t="s">
        <v>635</v>
      </c>
      <c r="I88" s="254" t="s">
        <v>615</v>
      </c>
      <c r="J88" s="254">
        <v>20</v>
      </c>
      <c r="K88" s="268"/>
    </row>
    <row r="89" s="1" customFormat="1" ht="15" customHeight="1">
      <c r="B89" s="279"/>
      <c r="C89" s="254" t="s">
        <v>636</v>
      </c>
      <c r="D89" s="254"/>
      <c r="E89" s="254"/>
      <c r="F89" s="277" t="s">
        <v>619</v>
      </c>
      <c r="G89" s="278"/>
      <c r="H89" s="254" t="s">
        <v>637</v>
      </c>
      <c r="I89" s="254" t="s">
        <v>615</v>
      </c>
      <c r="J89" s="254">
        <v>20</v>
      </c>
      <c r="K89" s="268"/>
    </row>
    <row r="90" s="1" customFormat="1" ht="15" customHeight="1">
      <c r="B90" s="279"/>
      <c r="C90" s="254" t="s">
        <v>638</v>
      </c>
      <c r="D90" s="254"/>
      <c r="E90" s="254"/>
      <c r="F90" s="277" t="s">
        <v>619</v>
      </c>
      <c r="G90" s="278"/>
      <c r="H90" s="254" t="s">
        <v>639</v>
      </c>
      <c r="I90" s="254" t="s">
        <v>615</v>
      </c>
      <c r="J90" s="254">
        <v>50</v>
      </c>
      <c r="K90" s="268"/>
    </row>
    <row r="91" s="1" customFormat="1" ht="15" customHeight="1">
      <c r="B91" s="279"/>
      <c r="C91" s="254" t="s">
        <v>640</v>
      </c>
      <c r="D91" s="254"/>
      <c r="E91" s="254"/>
      <c r="F91" s="277" t="s">
        <v>619</v>
      </c>
      <c r="G91" s="278"/>
      <c r="H91" s="254" t="s">
        <v>640</v>
      </c>
      <c r="I91" s="254" t="s">
        <v>615</v>
      </c>
      <c r="J91" s="254">
        <v>50</v>
      </c>
      <c r="K91" s="268"/>
    </row>
    <row r="92" s="1" customFormat="1" ht="15" customHeight="1">
      <c r="B92" s="279"/>
      <c r="C92" s="254" t="s">
        <v>641</v>
      </c>
      <c r="D92" s="254"/>
      <c r="E92" s="254"/>
      <c r="F92" s="277" t="s">
        <v>619</v>
      </c>
      <c r="G92" s="278"/>
      <c r="H92" s="254" t="s">
        <v>642</v>
      </c>
      <c r="I92" s="254" t="s">
        <v>615</v>
      </c>
      <c r="J92" s="254">
        <v>255</v>
      </c>
      <c r="K92" s="268"/>
    </row>
    <row r="93" s="1" customFormat="1" ht="15" customHeight="1">
      <c r="B93" s="279"/>
      <c r="C93" s="254" t="s">
        <v>643</v>
      </c>
      <c r="D93" s="254"/>
      <c r="E93" s="254"/>
      <c r="F93" s="277" t="s">
        <v>613</v>
      </c>
      <c r="G93" s="278"/>
      <c r="H93" s="254" t="s">
        <v>644</v>
      </c>
      <c r="I93" s="254" t="s">
        <v>645</v>
      </c>
      <c r="J93" s="254"/>
      <c r="K93" s="268"/>
    </row>
    <row r="94" s="1" customFormat="1" ht="15" customHeight="1">
      <c r="B94" s="279"/>
      <c r="C94" s="254" t="s">
        <v>646</v>
      </c>
      <c r="D94" s="254"/>
      <c r="E94" s="254"/>
      <c r="F94" s="277" t="s">
        <v>613</v>
      </c>
      <c r="G94" s="278"/>
      <c r="H94" s="254" t="s">
        <v>647</v>
      </c>
      <c r="I94" s="254" t="s">
        <v>648</v>
      </c>
      <c r="J94" s="254"/>
      <c r="K94" s="268"/>
    </row>
    <row r="95" s="1" customFormat="1" ht="15" customHeight="1">
      <c r="B95" s="279"/>
      <c r="C95" s="254" t="s">
        <v>649</v>
      </c>
      <c r="D95" s="254"/>
      <c r="E95" s="254"/>
      <c r="F95" s="277" t="s">
        <v>613</v>
      </c>
      <c r="G95" s="278"/>
      <c r="H95" s="254" t="s">
        <v>649</v>
      </c>
      <c r="I95" s="254" t="s">
        <v>648</v>
      </c>
      <c r="J95" s="254"/>
      <c r="K95" s="268"/>
    </row>
    <row r="96" s="1" customFormat="1" ht="15" customHeight="1">
      <c r="B96" s="279"/>
      <c r="C96" s="254" t="s">
        <v>35</v>
      </c>
      <c r="D96" s="254"/>
      <c r="E96" s="254"/>
      <c r="F96" s="277" t="s">
        <v>613</v>
      </c>
      <c r="G96" s="278"/>
      <c r="H96" s="254" t="s">
        <v>650</v>
      </c>
      <c r="I96" s="254" t="s">
        <v>648</v>
      </c>
      <c r="J96" s="254"/>
      <c r="K96" s="268"/>
    </row>
    <row r="97" s="1" customFormat="1" ht="15" customHeight="1">
      <c r="B97" s="279"/>
      <c r="C97" s="254" t="s">
        <v>45</v>
      </c>
      <c r="D97" s="254"/>
      <c r="E97" s="254"/>
      <c r="F97" s="277" t="s">
        <v>613</v>
      </c>
      <c r="G97" s="278"/>
      <c r="H97" s="254" t="s">
        <v>651</v>
      </c>
      <c r="I97" s="254" t="s">
        <v>648</v>
      </c>
      <c r="J97" s="254"/>
      <c r="K97" s="268"/>
    </row>
    <row r="98" s="1" customFormat="1" ht="15" customHeight="1">
      <c r="B98" s="282"/>
      <c r="C98" s="283"/>
      <c r="D98" s="283"/>
      <c r="E98" s="283"/>
      <c r="F98" s="283"/>
      <c r="G98" s="283"/>
      <c r="H98" s="283"/>
      <c r="I98" s="283"/>
      <c r="J98" s="283"/>
      <c r="K98" s="284"/>
    </row>
    <row r="99" s="1" customFormat="1" ht="18.75" customHeight="1">
      <c r="B99" s="285"/>
      <c r="C99" s="286"/>
      <c r="D99" s="286"/>
      <c r="E99" s="286"/>
      <c r="F99" s="286"/>
      <c r="G99" s="286"/>
      <c r="H99" s="286"/>
      <c r="I99" s="286"/>
      <c r="J99" s="286"/>
      <c r="K99" s="285"/>
    </row>
    <row r="100" s="1" customFormat="1" ht="18.75" customHeight="1">
      <c r="B100" s="262"/>
      <c r="C100" s="262"/>
      <c r="D100" s="262"/>
      <c r="E100" s="262"/>
      <c r="F100" s="262"/>
      <c r="G100" s="262"/>
      <c r="H100" s="262"/>
      <c r="I100" s="262"/>
      <c r="J100" s="262"/>
      <c r="K100" s="262"/>
    </row>
    <row r="101" s="1" customFormat="1" ht="7.5" customHeight="1">
      <c r="B101" s="263"/>
      <c r="C101" s="264"/>
      <c r="D101" s="264"/>
      <c r="E101" s="264"/>
      <c r="F101" s="264"/>
      <c r="G101" s="264"/>
      <c r="H101" s="264"/>
      <c r="I101" s="264"/>
      <c r="J101" s="264"/>
      <c r="K101" s="265"/>
    </row>
    <row r="102" s="1" customFormat="1" ht="45" customHeight="1">
      <c r="B102" s="266"/>
      <c r="C102" s="267" t="s">
        <v>652</v>
      </c>
      <c r="D102" s="267"/>
      <c r="E102" s="267"/>
      <c r="F102" s="267"/>
      <c r="G102" s="267"/>
      <c r="H102" s="267"/>
      <c r="I102" s="267"/>
      <c r="J102" s="267"/>
      <c r="K102" s="268"/>
    </row>
    <row r="103" s="1" customFormat="1" ht="17.25" customHeight="1">
      <c r="B103" s="266"/>
      <c r="C103" s="269" t="s">
        <v>607</v>
      </c>
      <c r="D103" s="269"/>
      <c r="E103" s="269"/>
      <c r="F103" s="269" t="s">
        <v>608</v>
      </c>
      <c r="G103" s="270"/>
      <c r="H103" s="269" t="s">
        <v>51</v>
      </c>
      <c r="I103" s="269" t="s">
        <v>54</v>
      </c>
      <c r="J103" s="269" t="s">
        <v>609</v>
      </c>
      <c r="K103" s="268"/>
    </row>
    <row r="104" s="1" customFormat="1" ht="17.25" customHeight="1">
      <c r="B104" s="266"/>
      <c r="C104" s="271" t="s">
        <v>610</v>
      </c>
      <c r="D104" s="271"/>
      <c r="E104" s="271"/>
      <c r="F104" s="272" t="s">
        <v>611</v>
      </c>
      <c r="G104" s="273"/>
      <c r="H104" s="271"/>
      <c r="I104" s="271"/>
      <c r="J104" s="271" t="s">
        <v>612</v>
      </c>
      <c r="K104" s="268"/>
    </row>
    <row r="105" s="1" customFormat="1" ht="5.25" customHeight="1">
      <c r="B105" s="266"/>
      <c r="C105" s="269"/>
      <c r="D105" s="269"/>
      <c r="E105" s="269"/>
      <c r="F105" s="269"/>
      <c r="G105" s="287"/>
      <c r="H105" s="269"/>
      <c r="I105" s="269"/>
      <c r="J105" s="269"/>
      <c r="K105" s="268"/>
    </row>
    <row r="106" s="1" customFormat="1" ht="15" customHeight="1">
      <c r="B106" s="266"/>
      <c r="C106" s="254" t="s">
        <v>50</v>
      </c>
      <c r="D106" s="276"/>
      <c r="E106" s="276"/>
      <c r="F106" s="277" t="s">
        <v>613</v>
      </c>
      <c r="G106" s="254"/>
      <c r="H106" s="254" t="s">
        <v>653</v>
      </c>
      <c r="I106" s="254" t="s">
        <v>615</v>
      </c>
      <c r="J106" s="254">
        <v>20</v>
      </c>
      <c r="K106" s="268"/>
    </row>
    <row r="107" s="1" customFormat="1" ht="15" customHeight="1">
      <c r="B107" s="266"/>
      <c r="C107" s="254" t="s">
        <v>616</v>
      </c>
      <c r="D107" s="254"/>
      <c r="E107" s="254"/>
      <c r="F107" s="277" t="s">
        <v>613</v>
      </c>
      <c r="G107" s="254"/>
      <c r="H107" s="254" t="s">
        <v>653</v>
      </c>
      <c r="I107" s="254" t="s">
        <v>615</v>
      </c>
      <c r="J107" s="254">
        <v>120</v>
      </c>
      <c r="K107" s="268"/>
    </row>
    <row r="108" s="1" customFormat="1" ht="15" customHeight="1">
      <c r="B108" s="279"/>
      <c r="C108" s="254" t="s">
        <v>618</v>
      </c>
      <c r="D108" s="254"/>
      <c r="E108" s="254"/>
      <c r="F108" s="277" t="s">
        <v>619</v>
      </c>
      <c r="G108" s="254"/>
      <c r="H108" s="254" t="s">
        <v>653</v>
      </c>
      <c r="I108" s="254" t="s">
        <v>615</v>
      </c>
      <c r="J108" s="254">
        <v>50</v>
      </c>
      <c r="K108" s="268"/>
    </row>
    <row r="109" s="1" customFormat="1" ht="15" customHeight="1">
      <c r="B109" s="279"/>
      <c r="C109" s="254" t="s">
        <v>621</v>
      </c>
      <c r="D109" s="254"/>
      <c r="E109" s="254"/>
      <c r="F109" s="277" t="s">
        <v>613</v>
      </c>
      <c r="G109" s="254"/>
      <c r="H109" s="254" t="s">
        <v>653</v>
      </c>
      <c r="I109" s="254" t="s">
        <v>623</v>
      </c>
      <c r="J109" s="254"/>
      <c r="K109" s="268"/>
    </row>
    <row r="110" s="1" customFormat="1" ht="15" customHeight="1">
      <c r="B110" s="279"/>
      <c r="C110" s="254" t="s">
        <v>632</v>
      </c>
      <c r="D110" s="254"/>
      <c r="E110" s="254"/>
      <c r="F110" s="277" t="s">
        <v>619</v>
      </c>
      <c r="G110" s="254"/>
      <c r="H110" s="254" t="s">
        <v>653</v>
      </c>
      <c r="I110" s="254" t="s">
        <v>615</v>
      </c>
      <c r="J110" s="254">
        <v>50</v>
      </c>
      <c r="K110" s="268"/>
    </row>
    <row r="111" s="1" customFormat="1" ht="15" customHeight="1">
      <c r="B111" s="279"/>
      <c r="C111" s="254" t="s">
        <v>640</v>
      </c>
      <c r="D111" s="254"/>
      <c r="E111" s="254"/>
      <c r="F111" s="277" t="s">
        <v>619</v>
      </c>
      <c r="G111" s="254"/>
      <c r="H111" s="254" t="s">
        <v>653</v>
      </c>
      <c r="I111" s="254" t="s">
        <v>615</v>
      </c>
      <c r="J111" s="254">
        <v>50</v>
      </c>
      <c r="K111" s="268"/>
    </row>
    <row r="112" s="1" customFormat="1" ht="15" customHeight="1">
      <c r="B112" s="279"/>
      <c r="C112" s="254" t="s">
        <v>638</v>
      </c>
      <c r="D112" s="254"/>
      <c r="E112" s="254"/>
      <c r="F112" s="277" t="s">
        <v>619</v>
      </c>
      <c r="G112" s="254"/>
      <c r="H112" s="254" t="s">
        <v>653</v>
      </c>
      <c r="I112" s="254" t="s">
        <v>615</v>
      </c>
      <c r="J112" s="254">
        <v>50</v>
      </c>
      <c r="K112" s="268"/>
    </row>
    <row r="113" s="1" customFormat="1" ht="15" customHeight="1">
      <c r="B113" s="279"/>
      <c r="C113" s="254" t="s">
        <v>50</v>
      </c>
      <c r="D113" s="254"/>
      <c r="E113" s="254"/>
      <c r="F113" s="277" t="s">
        <v>613</v>
      </c>
      <c r="G113" s="254"/>
      <c r="H113" s="254" t="s">
        <v>654</v>
      </c>
      <c r="I113" s="254" t="s">
        <v>615</v>
      </c>
      <c r="J113" s="254">
        <v>20</v>
      </c>
      <c r="K113" s="268"/>
    </row>
    <row r="114" s="1" customFormat="1" ht="15" customHeight="1">
      <c r="B114" s="279"/>
      <c r="C114" s="254" t="s">
        <v>655</v>
      </c>
      <c r="D114" s="254"/>
      <c r="E114" s="254"/>
      <c r="F114" s="277" t="s">
        <v>613</v>
      </c>
      <c r="G114" s="254"/>
      <c r="H114" s="254" t="s">
        <v>656</v>
      </c>
      <c r="I114" s="254" t="s">
        <v>615</v>
      </c>
      <c r="J114" s="254">
        <v>120</v>
      </c>
      <c r="K114" s="268"/>
    </row>
    <row r="115" s="1" customFormat="1" ht="15" customHeight="1">
      <c r="B115" s="279"/>
      <c r="C115" s="254" t="s">
        <v>35</v>
      </c>
      <c r="D115" s="254"/>
      <c r="E115" s="254"/>
      <c r="F115" s="277" t="s">
        <v>613</v>
      </c>
      <c r="G115" s="254"/>
      <c r="H115" s="254" t="s">
        <v>657</v>
      </c>
      <c r="I115" s="254" t="s">
        <v>648</v>
      </c>
      <c r="J115" s="254"/>
      <c r="K115" s="268"/>
    </row>
    <row r="116" s="1" customFormat="1" ht="15" customHeight="1">
      <c r="B116" s="279"/>
      <c r="C116" s="254" t="s">
        <v>45</v>
      </c>
      <c r="D116" s="254"/>
      <c r="E116" s="254"/>
      <c r="F116" s="277" t="s">
        <v>613</v>
      </c>
      <c r="G116" s="254"/>
      <c r="H116" s="254" t="s">
        <v>658</v>
      </c>
      <c r="I116" s="254" t="s">
        <v>648</v>
      </c>
      <c r="J116" s="254"/>
      <c r="K116" s="268"/>
    </row>
    <row r="117" s="1" customFormat="1" ht="15" customHeight="1">
      <c r="B117" s="279"/>
      <c r="C117" s="254" t="s">
        <v>54</v>
      </c>
      <c r="D117" s="254"/>
      <c r="E117" s="254"/>
      <c r="F117" s="277" t="s">
        <v>613</v>
      </c>
      <c r="G117" s="254"/>
      <c r="H117" s="254" t="s">
        <v>659</v>
      </c>
      <c r="I117" s="254" t="s">
        <v>660</v>
      </c>
      <c r="J117" s="254"/>
      <c r="K117" s="268"/>
    </row>
    <row r="118" s="1" customFormat="1" ht="15" customHeight="1">
      <c r="B118" s="282"/>
      <c r="C118" s="288"/>
      <c r="D118" s="288"/>
      <c r="E118" s="288"/>
      <c r="F118" s="288"/>
      <c r="G118" s="288"/>
      <c r="H118" s="288"/>
      <c r="I118" s="288"/>
      <c r="J118" s="288"/>
      <c r="K118" s="284"/>
    </row>
    <row r="119" s="1" customFormat="1" ht="18.75" customHeight="1">
      <c r="B119" s="289"/>
      <c r="C119" s="290"/>
      <c r="D119" s="290"/>
      <c r="E119" s="290"/>
      <c r="F119" s="291"/>
      <c r="G119" s="290"/>
      <c r="H119" s="290"/>
      <c r="I119" s="290"/>
      <c r="J119" s="290"/>
      <c r="K119" s="289"/>
    </row>
    <row r="120" s="1" customFormat="1" ht="18.75" customHeight="1">
      <c r="B120" s="262"/>
      <c r="C120" s="262"/>
      <c r="D120" s="262"/>
      <c r="E120" s="262"/>
      <c r="F120" s="262"/>
      <c r="G120" s="262"/>
      <c r="H120" s="262"/>
      <c r="I120" s="262"/>
      <c r="J120" s="262"/>
      <c r="K120" s="262"/>
    </row>
    <row r="121" s="1" customFormat="1" ht="7.5" customHeight="1">
      <c r="B121" s="292"/>
      <c r="C121" s="293"/>
      <c r="D121" s="293"/>
      <c r="E121" s="293"/>
      <c r="F121" s="293"/>
      <c r="G121" s="293"/>
      <c r="H121" s="293"/>
      <c r="I121" s="293"/>
      <c r="J121" s="293"/>
      <c r="K121" s="294"/>
    </row>
    <row r="122" s="1" customFormat="1" ht="45" customHeight="1">
      <c r="B122" s="295"/>
      <c r="C122" s="245" t="s">
        <v>661</v>
      </c>
      <c r="D122" s="245"/>
      <c r="E122" s="245"/>
      <c r="F122" s="245"/>
      <c r="G122" s="245"/>
      <c r="H122" s="245"/>
      <c r="I122" s="245"/>
      <c r="J122" s="245"/>
      <c r="K122" s="296"/>
    </row>
    <row r="123" s="1" customFormat="1" ht="17.25" customHeight="1">
      <c r="B123" s="297"/>
      <c r="C123" s="269" t="s">
        <v>607</v>
      </c>
      <c r="D123" s="269"/>
      <c r="E123" s="269"/>
      <c r="F123" s="269" t="s">
        <v>608</v>
      </c>
      <c r="G123" s="270"/>
      <c r="H123" s="269" t="s">
        <v>51</v>
      </c>
      <c r="I123" s="269" t="s">
        <v>54</v>
      </c>
      <c r="J123" s="269" t="s">
        <v>609</v>
      </c>
      <c r="K123" s="298"/>
    </row>
    <row r="124" s="1" customFormat="1" ht="17.25" customHeight="1">
      <c r="B124" s="297"/>
      <c r="C124" s="271" t="s">
        <v>610</v>
      </c>
      <c r="D124" s="271"/>
      <c r="E124" s="271"/>
      <c r="F124" s="272" t="s">
        <v>611</v>
      </c>
      <c r="G124" s="273"/>
      <c r="H124" s="271"/>
      <c r="I124" s="271"/>
      <c r="J124" s="271" t="s">
        <v>612</v>
      </c>
      <c r="K124" s="298"/>
    </row>
    <row r="125" s="1" customFormat="1" ht="5.25" customHeight="1">
      <c r="B125" s="299"/>
      <c r="C125" s="274"/>
      <c r="D125" s="274"/>
      <c r="E125" s="274"/>
      <c r="F125" s="274"/>
      <c r="G125" s="300"/>
      <c r="H125" s="274"/>
      <c r="I125" s="274"/>
      <c r="J125" s="274"/>
      <c r="K125" s="301"/>
    </row>
    <row r="126" s="1" customFormat="1" ht="15" customHeight="1">
      <c r="B126" s="299"/>
      <c r="C126" s="254" t="s">
        <v>616</v>
      </c>
      <c r="D126" s="276"/>
      <c r="E126" s="276"/>
      <c r="F126" s="277" t="s">
        <v>613</v>
      </c>
      <c r="G126" s="254"/>
      <c r="H126" s="254" t="s">
        <v>653</v>
      </c>
      <c r="I126" s="254" t="s">
        <v>615</v>
      </c>
      <c r="J126" s="254">
        <v>120</v>
      </c>
      <c r="K126" s="302"/>
    </row>
    <row r="127" s="1" customFormat="1" ht="15" customHeight="1">
      <c r="B127" s="299"/>
      <c r="C127" s="254" t="s">
        <v>662</v>
      </c>
      <c r="D127" s="254"/>
      <c r="E127" s="254"/>
      <c r="F127" s="277" t="s">
        <v>613</v>
      </c>
      <c r="G127" s="254"/>
      <c r="H127" s="254" t="s">
        <v>663</v>
      </c>
      <c r="I127" s="254" t="s">
        <v>615</v>
      </c>
      <c r="J127" s="254" t="s">
        <v>664</v>
      </c>
      <c r="K127" s="302"/>
    </row>
    <row r="128" s="1" customFormat="1" ht="15" customHeight="1">
      <c r="B128" s="299"/>
      <c r="C128" s="254" t="s">
        <v>561</v>
      </c>
      <c r="D128" s="254"/>
      <c r="E128" s="254"/>
      <c r="F128" s="277" t="s">
        <v>613</v>
      </c>
      <c r="G128" s="254"/>
      <c r="H128" s="254" t="s">
        <v>665</v>
      </c>
      <c r="I128" s="254" t="s">
        <v>615</v>
      </c>
      <c r="J128" s="254" t="s">
        <v>664</v>
      </c>
      <c r="K128" s="302"/>
    </row>
    <row r="129" s="1" customFormat="1" ht="15" customHeight="1">
      <c r="B129" s="299"/>
      <c r="C129" s="254" t="s">
        <v>624</v>
      </c>
      <c r="D129" s="254"/>
      <c r="E129" s="254"/>
      <c r="F129" s="277" t="s">
        <v>619</v>
      </c>
      <c r="G129" s="254"/>
      <c r="H129" s="254" t="s">
        <v>625</v>
      </c>
      <c r="I129" s="254" t="s">
        <v>615</v>
      </c>
      <c r="J129" s="254">
        <v>15</v>
      </c>
      <c r="K129" s="302"/>
    </row>
    <row r="130" s="1" customFormat="1" ht="15" customHeight="1">
      <c r="B130" s="299"/>
      <c r="C130" s="280" t="s">
        <v>626</v>
      </c>
      <c r="D130" s="280"/>
      <c r="E130" s="280"/>
      <c r="F130" s="281" t="s">
        <v>619</v>
      </c>
      <c r="G130" s="280"/>
      <c r="H130" s="280" t="s">
        <v>627</v>
      </c>
      <c r="I130" s="280" t="s">
        <v>615</v>
      </c>
      <c r="J130" s="280">
        <v>15</v>
      </c>
      <c r="K130" s="302"/>
    </row>
    <row r="131" s="1" customFormat="1" ht="15" customHeight="1">
      <c r="B131" s="299"/>
      <c r="C131" s="280" t="s">
        <v>628</v>
      </c>
      <c r="D131" s="280"/>
      <c r="E131" s="280"/>
      <c r="F131" s="281" t="s">
        <v>619</v>
      </c>
      <c r="G131" s="280"/>
      <c r="H131" s="280" t="s">
        <v>629</v>
      </c>
      <c r="I131" s="280" t="s">
        <v>615</v>
      </c>
      <c r="J131" s="280">
        <v>20</v>
      </c>
      <c r="K131" s="302"/>
    </row>
    <row r="132" s="1" customFormat="1" ht="15" customHeight="1">
      <c r="B132" s="299"/>
      <c r="C132" s="280" t="s">
        <v>630</v>
      </c>
      <c r="D132" s="280"/>
      <c r="E132" s="280"/>
      <c r="F132" s="281" t="s">
        <v>619</v>
      </c>
      <c r="G132" s="280"/>
      <c r="H132" s="280" t="s">
        <v>631</v>
      </c>
      <c r="I132" s="280" t="s">
        <v>615</v>
      </c>
      <c r="J132" s="280">
        <v>20</v>
      </c>
      <c r="K132" s="302"/>
    </row>
    <row r="133" s="1" customFormat="1" ht="15" customHeight="1">
      <c r="B133" s="299"/>
      <c r="C133" s="254" t="s">
        <v>618</v>
      </c>
      <c r="D133" s="254"/>
      <c r="E133" s="254"/>
      <c r="F133" s="277" t="s">
        <v>619</v>
      </c>
      <c r="G133" s="254"/>
      <c r="H133" s="254" t="s">
        <v>653</v>
      </c>
      <c r="I133" s="254" t="s">
        <v>615</v>
      </c>
      <c r="J133" s="254">
        <v>50</v>
      </c>
      <c r="K133" s="302"/>
    </row>
    <row r="134" s="1" customFormat="1" ht="15" customHeight="1">
      <c r="B134" s="299"/>
      <c r="C134" s="254" t="s">
        <v>632</v>
      </c>
      <c r="D134" s="254"/>
      <c r="E134" s="254"/>
      <c r="F134" s="277" t="s">
        <v>619</v>
      </c>
      <c r="G134" s="254"/>
      <c r="H134" s="254" t="s">
        <v>653</v>
      </c>
      <c r="I134" s="254" t="s">
        <v>615</v>
      </c>
      <c r="J134" s="254">
        <v>50</v>
      </c>
      <c r="K134" s="302"/>
    </row>
    <row r="135" s="1" customFormat="1" ht="15" customHeight="1">
      <c r="B135" s="299"/>
      <c r="C135" s="254" t="s">
        <v>638</v>
      </c>
      <c r="D135" s="254"/>
      <c r="E135" s="254"/>
      <c r="F135" s="277" t="s">
        <v>619</v>
      </c>
      <c r="G135" s="254"/>
      <c r="H135" s="254" t="s">
        <v>653</v>
      </c>
      <c r="I135" s="254" t="s">
        <v>615</v>
      </c>
      <c r="J135" s="254">
        <v>50</v>
      </c>
      <c r="K135" s="302"/>
    </row>
    <row r="136" s="1" customFormat="1" ht="15" customHeight="1">
      <c r="B136" s="299"/>
      <c r="C136" s="254" t="s">
        <v>640</v>
      </c>
      <c r="D136" s="254"/>
      <c r="E136" s="254"/>
      <c r="F136" s="277" t="s">
        <v>619</v>
      </c>
      <c r="G136" s="254"/>
      <c r="H136" s="254" t="s">
        <v>653</v>
      </c>
      <c r="I136" s="254" t="s">
        <v>615</v>
      </c>
      <c r="J136" s="254">
        <v>50</v>
      </c>
      <c r="K136" s="302"/>
    </row>
    <row r="137" s="1" customFormat="1" ht="15" customHeight="1">
      <c r="B137" s="299"/>
      <c r="C137" s="254" t="s">
        <v>641</v>
      </c>
      <c r="D137" s="254"/>
      <c r="E137" s="254"/>
      <c r="F137" s="277" t="s">
        <v>619</v>
      </c>
      <c r="G137" s="254"/>
      <c r="H137" s="254" t="s">
        <v>666</v>
      </c>
      <c r="I137" s="254" t="s">
        <v>615</v>
      </c>
      <c r="J137" s="254">
        <v>255</v>
      </c>
      <c r="K137" s="302"/>
    </row>
    <row r="138" s="1" customFormat="1" ht="15" customHeight="1">
      <c r="B138" s="299"/>
      <c r="C138" s="254" t="s">
        <v>643</v>
      </c>
      <c r="D138" s="254"/>
      <c r="E138" s="254"/>
      <c r="F138" s="277" t="s">
        <v>613</v>
      </c>
      <c r="G138" s="254"/>
      <c r="H138" s="254" t="s">
        <v>667</v>
      </c>
      <c r="I138" s="254" t="s">
        <v>645</v>
      </c>
      <c r="J138" s="254"/>
      <c r="K138" s="302"/>
    </row>
    <row r="139" s="1" customFormat="1" ht="15" customHeight="1">
      <c r="B139" s="299"/>
      <c r="C139" s="254" t="s">
        <v>646</v>
      </c>
      <c r="D139" s="254"/>
      <c r="E139" s="254"/>
      <c r="F139" s="277" t="s">
        <v>613</v>
      </c>
      <c r="G139" s="254"/>
      <c r="H139" s="254" t="s">
        <v>668</v>
      </c>
      <c r="I139" s="254" t="s">
        <v>648</v>
      </c>
      <c r="J139" s="254"/>
      <c r="K139" s="302"/>
    </row>
    <row r="140" s="1" customFormat="1" ht="15" customHeight="1">
      <c r="B140" s="299"/>
      <c r="C140" s="254" t="s">
        <v>649</v>
      </c>
      <c r="D140" s="254"/>
      <c r="E140" s="254"/>
      <c r="F140" s="277" t="s">
        <v>613</v>
      </c>
      <c r="G140" s="254"/>
      <c r="H140" s="254" t="s">
        <v>649</v>
      </c>
      <c r="I140" s="254" t="s">
        <v>648</v>
      </c>
      <c r="J140" s="254"/>
      <c r="K140" s="302"/>
    </row>
    <row r="141" s="1" customFormat="1" ht="15" customHeight="1">
      <c r="B141" s="299"/>
      <c r="C141" s="254" t="s">
        <v>35</v>
      </c>
      <c r="D141" s="254"/>
      <c r="E141" s="254"/>
      <c r="F141" s="277" t="s">
        <v>613</v>
      </c>
      <c r="G141" s="254"/>
      <c r="H141" s="254" t="s">
        <v>669</v>
      </c>
      <c r="I141" s="254" t="s">
        <v>648</v>
      </c>
      <c r="J141" s="254"/>
      <c r="K141" s="302"/>
    </row>
    <row r="142" s="1" customFormat="1" ht="15" customHeight="1">
      <c r="B142" s="299"/>
      <c r="C142" s="254" t="s">
        <v>670</v>
      </c>
      <c r="D142" s="254"/>
      <c r="E142" s="254"/>
      <c r="F142" s="277" t="s">
        <v>613</v>
      </c>
      <c r="G142" s="254"/>
      <c r="H142" s="254" t="s">
        <v>671</v>
      </c>
      <c r="I142" s="254" t="s">
        <v>648</v>
      </c>
      <c r="J142" s="254"/>
      <c r="K142" s="302"/>
    </row>
    <row r="143" s="1" customFormat="1" ht="15" customHeight="1">
      <c r="B143" s="303"/>
      <c r="C143" s="304"/>
      <c r="D143" s="304"/>
      <c r="E143" s="304"/>
      <c r="F143" s="304"/>
      <c r="G143" s="304"/>
      <c r="H143" s="304"/>
      <c r="I143" s="304"/>
      <c r="J143" s="304"/>
      <c r="K143" s="305"/>
    </row>
    <row r="144" s="1" customFormat="1" ht="18.75" customHeight="1">
      <c r="B144" s="290"/>
      <c r="C144" s="290"/>
      <c r="D144" s="290"/>
      <c r="E144" s="290"/>
      <c r="F144" s="291"/>
      <c r="G144" s="290"/>
      <c r="H144" s="290"/>
      <c r="I144" s="290"/>
      <c r="J144" s="290"/>
      <c r="K144" s="290"/>
    </row>
    <row r="145" s="1" customFormat="1" ht="18.75" customHeight="1">
      <c r="B145" s="262"/>
      <c r="C145" s="262"/>
      <c r="D145" s="262"/>
      <c r="E145" s="262"/>
      <c r="F145" s="262"/>
      <c r="G145" s="262"/>
      <c r="H145" s="262"/>
      <c r="I145" s="262"/>
      <c r="J145" s="262"/>
      <c r="K145" s="262"/>
    </row>
    <row r="146" s="1" customFormat="1" ht="7.5" customHeight="1">
      <c r="B146" s="263"/>
      <c r="C146" s="264"/>
      <c r="D146" s="264"/>
      <c r="E146" s="264"/>
      <c r="F146" s="264"/>
      <c r="G146" s="264"/>
      <c r="H146" s="264"/>
      <c r="I146" s="264"/>
      <c r="J146" s="264"/>
      <c r="K146" s="265"/>
    </row>
    <row r="147" s="1" customFormat="1" ht="45" customHeight="1">
      <c r="B147" s="266"/>
      <c r="C147" s="267" t="s">
        <v>672</v>
      </c>
      <c r="D147" s="267"/>
      <c r="E147" s="267"/>
      <c r="F147" s="267"/>
      <c r="G147" s="267"/>
      <c r="H147" s="267"/>
      <c r="I147" s="267"/>
      <c r="J147" s="267"/>
      <c r="K147" s="268"/>
    </row>
    <row r="148" s="1" customFormat="1" ht="17.25" customHeight="1">
      <c r="B148" s="266"/>
      <c r="C148" s="269" t="s">
        <v>607</v>
      </c>
      <c r="D148" s="269"/>
      <c r="E148" s="269"/>
      <c r="F148" s="269" t="s">
        <v>608</v>
      </c>
      <c r="G148" s="270"/>
      <c r="H148" s="269" t="s">
        <v>51</v>
      </c>
      <c r="I148" s="269" t="s">
        <v>54</v>
      </c>
      <c r="J148" s="269" t="s">
        <v>609</v>
      </c>
      <c r="K148" s="268"/>
    </row>
    <row r="149" s="1" customFormat="1" ht="17.25" customHeight="1">
      <c r="B149" s="266"/>
      <c r="C149" s="271" t="s">
        <v>610</v>
      </c>
      <c r="D149" s="271"/>
      <c r="E149" s="271"/>
      <c r="F149" s="272" t="s">
        <v>611</v>
      </c>
      <c r="G149" s="273"/>
      <c r="H149" s="271"/>
      <c r="I149" s="271"/>
      <c r="J149" s="271" t="s">
        <v>612</v>
      </c>
      <c r="K149" s="268"/>
    </row>
    <row r="150" s="1" customFormat="1" ht="5.25" customHeight="1">
      <c r="B150" s="279"/>
      <c r="C150" s="274"/>
      <c r="D150" s="274"/>
      <c r="E150" s="274"/>
      <c r="F150" s="274"/>
      <c r="G150" s="275"/>
      <c r="H150" s="274"/>
      <c r="I150" s="274"/>
      <c r="J150" s="274"/>
      <c r="K150" s="302"/>
    </row>
    <row r="151" s="1" customFormat="1" ht="15" customHeight="1">
      <c r="B151" s="279"/>
      <c r="C151" s="306" t="s">
        <v>616</v>
      </c>
      <c r="D151" s="254"/>
      <c r="E151" s="254"/>
      <c r="F151" s="307" t="s">
        <v>613</v>
      </c>
      <c r="G151" s="254"/>
      <c r="H151" s="306" t="s">
        <v>653</v>
      </c>
      <c r="I151" s="306" t="s">
        <v>615</v>
      </c>
      <c r="J151" s="306">
        <v>120</v>
      </c>
      <c r="K151" s="302"/>
    </row>
    <row r="152" s="1" customFormat="1" ht="15" customHeight="1">
      <c r="B152" s="279"/>
      <c r="C152" s="306" t="s">
        <v>662</v>
      </c>
      <c r="D152" s="254"/>
      <c r="E152" s="254"/>
      <c r="F152" s="307" t="s">
        <v>613</v>
      </c>
      <c r="G152" s="254"/>
      <c r="H152" s="306" t="s">
        <v>673</v>
      </c>
      <c r="I152" s="306" t="s">
        <v>615</v>
      </c>
      <c r="J152" s="306" t="s">
        <v>664</v>
      </c>
      <c r="K152" s="302"/>
    </row>
    <row r="153" s="1" customFormat="1" ht="15" customHeight="1">
      <c r="B153" s="279"/>
      <c r="C153" s="306" t="s">
        <v>561</v>
      </c>
      <c r="D153" s="254"/>
      <c r="E153" s="254"/>
      <c r="F153" s="307" t="s">
        <v>613</v>
      </c>
      <c r="G153" s="254"/>
      <c r="H153" s="306" t="s">
        <v>674</v>
      </c>
      <c r="I153" s="306" t="s">
        <v>615</v>
      </c>
      <c r="J153" s="306" t="s">
        <v>664</v>
      </c>
      <c r="K153" s="302"/>
    </row>
    <row r="154" s="1" customFormat="1" ht="15" customHeight="1">
      <c r="B154" s="279"/>
      <c r="C154" s="306" t="s">
        <v>618</v>
      </c>
      <c r="D154" s="254"/>
      <c r="E154" s="254"/>
      <c r="F154" s="307" t="s">
        <v>619</v>
      </c>
      <c r="G154" s="254"/>
      <c r="H154" s="306" t="s">
        <v>653</v>
      </c>
      <c r="I154" s="306" t="s">
        <v>615</v>
      </c>
      <c r="J154" s="306">
        <v>50</v>
      </c>
      <c r="K154" s="302"/>
    </row>
    <row r="155" s="1" customFormat="1" ht="15" customHeight="1">
      <c r="B155" s="279"/>
      <c r="C155" s="306" t="s">
        <v>621</v>
      </c>
      <c r="D155" s="254"/>
      <c r="E155" s="254"/>
      <c r="F155" s="307" t="s">
        <v>613</v>
      </c>
      <c r="G155" s="254"/>
      <c r="H155" s="306" t="s">
        <v>653</v>
      </c>
      <c r="I155" s="306" t="s">
        <v>623</v>
      </c>
      <c r="J155" s="306"/>
      <c r="K155" s="302"/>
    </row>
    <row r="156" s="1" customFormat="1" ht="15" customHeight="1">
      <c r="B156" s="279"/>
      <c r="C156" s="306" t="s">
        <v>632</v>
      </c>
      <c r="D156" s="254"/>
      <c r="E156" s="254"/>
      <c r="F156" s="307" t="s">
        <v>619</v>
      </c>
      <c r="G156" s="254"/>
      <c r="H156" s="306" t="s">
        <v>653</v>
      </c>
      <c r="I156" s="306" t="s">
        <v>615</v>
      </c>
      <c r="J156" s="306">
        <v>50</v>
      </c>
      <c r="K156" s="302"/>
    </row>
    <row r="157" s="1" customFormat="1" ht="15" customHeight="1">
      <c r="B157" s="279"/>
      <c r="C157" s="306" t="s">
        <v>640</v>
      </c>
      <c r="D157" s="254"/>
      <c r="E157" s="254"/>
      <c r="F157" s="307" t="s">
        <v>619</v>
      </c>
      <c r="G157" s="254"/>
      <c r="H157" s="306" t="s">
        <v>653</v>
      </c>
      <c r="I157" s="306" t="s">
        <v>615</v>
      </c>
      <c r="J157" s="306">
        <v>50</v>
      </c>
      <c r="K157" s="302"/>
    </row>
    <row r="158" s="1" customFormat="1" ht="15" customHeight="1">
      <c r="B158" s="279"/>
      <c r="C158" s="306" t="s">
        <v>638</v>
      </c>
      <c r="D158" s="254"/>
      <c r="E158" s="254"/>
      <c r="F158" s="307" t="s">
        <v>619</v>
      </c>
      <c r="G158" s="254"/>
      <c r="H158" s="306" t="s">
        <v>653</v>
      </c>
      <c r="I158" s="306" t="s">
        <v>615</v>
      </c>
      <c r="J158" s="306">
        <v>50</v>
      </c>
      <c r="K158" s="302"/>
    </row>
    <row r="159" s="1" customFormat="1" ht="15" customHeight="1">
      <c r="B159" s="279"/>
      <c r="C159" s="306" t="s">
        <v>93</v>
      </c>
      <c r="D159" s="254"/>
      <c r="E159" s="254"/>
      <c r="F159" s="307" t="s">
        <v>613</v>
      </c>
      <c r="G159" s="254"/>
      <c r="H159" s="306" t="s">
        <v>675</v>
      </c>
      <c r="I159" s="306" t="s">
        <v>615</v>
      </c>
      <c r="J159" s="306" t="s">
        <v>676</v>
      </c>
      <c r="K159" s="302"/>
    </row>
    <row r="160" s="1" customFormat="1" ht="15" customHeight="1">
      <c r="B160" s="279"/>
      <c r="C160" s="306" t="s">
        <v>677</v>
      </c>
      <c r="D160" s="254"/>
      <c r="E160" s="254"/>
      <c r="F160" s="307" t="s">
        <v>613</v>
      </c>
      <c r="G160" s="254"/>
      <c r="H160" s="306" t="s">
        <v>678</v>
      </c>
      <c r="I160" s="306" t="s">
        <v>648</v>
      </c>
      <c r="J160" s="306"/>
      <c r="K160" s="302"/>
    </row>
    <row r="161" s="1" customFormat="1" ht="15" customHeight="1">
      <c r="B161" s="308"/>
      <c r="C161" s="288"/>
      <c r="D161" s="288"/>
      <c r="E161" s="288"/>
      <c r="F161" s="288"/>
      <c r="G161" s="288"/>
      <c r="H161" s="288"/>
      <c r="I161" s="288"/>
      <c r="J161" s="288"/>
      <c r="K161" s="309"/>
    </row>
    <row r="162" s="1" customFormat="1" ht="18.75" customHeight="1">
      <c r="B162" s="290"/>
      <c r="C162" s="300"/>
      <c r="D162" s="300"/>
      <c r="E162" s="300"/>
      <c r="F162" s="310"/>
      <c r="G162" s="300"/>
      <c r="H162" s="300"/>
      <c r="I162" s="300"/>
      <c r="J162" s="300"/>
      <c r="K162" s="290"/>
    </row>
    <row r="163" s="1" customFormat="1" ht="18.75" customHeight="1">
      <c r="B163" s="262"/>
      <c r="C163" s="262"/>
      <c r="D163" s="262"/>
      <c r="E163" s="262"/>
      <c r="F163" s="262"/>
      <c r="G163" s="262"/>
      <c r="H163" s="262"/>
      <c r="I163" s="262"/>
      <c r="J163" s="262"/>
      <c r="K163" s="262"/>
    </row>
    <row r="164" s="1" customFormat="1" ht="7.5" customHeight="1">
      <c r="B164" s="241"/>
      <c r="C164" s="242"/>
      <c r="D164" s="242"/>
      <c r="E164" s="242"/>
      <c r="F164" s="242"/>
      <c r="G164" s="242"/>
      <c r="H164" s="242"/>
      <c r="I164" s="242"/>
      <c r="J164" s="242"/>
      <c r="K164" s="243"/>
    </row>
    <row r="165" s="1" customFormat="1" ht="45" customHeight="1">
      <c r="B165" s="244"/>
      <c r="C165" s="245" t="s">
        <v>679</v>
      </c>
      <c r="D165" s="245"/>
      <c r="E165" s="245"/>
      <c r="F165" s="245"/>
      <c r="G165" s="245"/>
      <c r="H165" s="245"/>
      <c r="I165" s="245"/>
      <c r="J165" s="245"/>
      <c r="K165" s="246"/>
    </row>
    <row r="166" s="1" customFormat="1" ht="17.25" customHeight="1">
      <c r="B166" s="244"/>
      <c r="C166" s="269" t="s">
        <v>607</v>
      </c>
      <c r="D166" s="269"/>
      <c r="E166" s="269"/>
      <c r="F166" s="269" t="s">
        <v>608</v>
      </c>
      <c r="G166" s="311"/>
      <c r="H166" s="312" t="s">
        <v>51</v>
      </c>
      <c r="I166" s="312" t="s">
        <v>54</v>
      </c>
      <c r="J166" s="269" t="s">
        <v>609</v>
      </c>
      <c r="K166" s="246"/>
    </row>
    <row r="167" s="1" customFormat="1" ht="17.25" customHeight="1">
      <c r="B167" s="247"/>
      <c r="C167" s="271" t="s">
        <v>610</v>
      </c>
      <c r="D167" s="271"/>
      <c r="E167" s="271"/>
      <c r="F167" s="272" t="s">
        <v>611</v>
      </c>
      <c r="G167" s="313"/>
      <c r="H167" s="314"/>
      <c r="I167" s="314"/>
      <c r="J167" s="271" t="s">
        <v>612</v>
      </c>
      <c r="K167" s="249"/>
    </row>
    <row r="168" s="1" customFormat="1" ht="5.25" customHeight="1">
      <c r="B168" s="279"/>
      <c r="C168" s="274"/>
      <c r="D168" s="274"/>
      <c r="E168" s="274"/>
      <c r="F168" s="274"/>
      <c r="G168" s="275"/>
      <c r="H168" s="274"/>
      <c r="I168" s="274"/>
      <c r="J168" s="274"/>
      <c r="K168" s="302"/>
    </row>
    <row r="169" s="1" customFormat="1" ht="15" customHeight="1">
      <c r="B169" s="279"/>
      <c r="C169" s="254" t="s">
        <v>616</v>
      </c>
      <c r="D169" s="254"/>
      <c r="E169" s="254"/>
      <c r="F169" s="277" t="s">
        <v>613</v>
      </c>
      <c r="G169" s="254"/>
      <c r="H169" s="254" t="s">
        <v>653</v>
      </c>
      <c r="I169" s="254" t="s">
        <v>615</v>
      </c>
      <c r="J169" s="254">
        <v>120</v>
      </c>
      <c r="K169" s="302"/>
    </row>
    <row r="170" s="1" customFormat="1" ht="15" customHeight="1">
      <c r="B170" s="279"/>
      <c r="C170" s="254" t="s">
        <v>662</v>
      </c>
      <c r="D170" s="254"/>
      <c r="E170" s="254"/>
      <c r="F170" s="277" t="s">
        <v>613</v>
      </c>
      <c r="G170" s="254"/>
      <c r="H170" s="254" t="s">
        <v>663</v>
      </c>
      <c r="I170" s="254" t="s">
        <v>615</v>
      </c>
      <c r="J170" s="254" t="s">
        <v>664</v>
      </c>
      <c r="K170" s="302"/>
    </row>
    <row r="171" s="1" customFormat="1" ht="15" customHeight="1">
      <c r="B171" s="279"/>
      <c r="C171" s="254" t="s">
        <v>561</v>
      </c>
      <c r="D171" s="254"/>
      <c r="E171" s="254"/>
      <c r="F171" s="277" t="s">
        <v>613</v>
      </c>
      <c r="G171" s="254"/>
      <c r="H171" s="254" t="s">
        <v>680</v>
      </c>
      <c r="I171" s="254" t="s">
        <v>615</v>
      </c>
      <c r="J171" s="254" t="s">
        <v>664</v>
      </c>
      <c r="K171" s="302"/>
    </row>
    <row r="172" s="1" customFormat="1" ht="15" customHeight="1">
      <c r="B172" s="279"/>
      <c r="C172" s="254" t="s">
        <v>618</v>
      </c>
      <c r="D172" s="254"/>
      <c r="E172" s="254"/>
      <c r="F172" s="277" t="s">
        <v>619</v>
      </c>
      <c r="G172" s="254"/>
      <c r="H172" s="254" t="s">
        <v>680</v>
      </c>
      <c r="I172" s="254" t="s">
        <v>615</v>
      </c>
      <c r="J172" s="254">
        <v>50</v>
      </c>
      <c r="K172" s="302"/>
    </row>
    <row r="173" s="1" customFormat="1" ht="15" customHeight="1">
      <c r="B173" s="279"/>
      <c r="C173" s="254" t="s">
        <v>621</v>
      </c>
      <c r="D173" s="254"/>
      <c r="E173" s="254"/>
      <c r="F173" s="277" t="s">
        <v>613</v>
      </c>
      <c r="G173" s="254"/>
      <c r="H173" s="254" t="s">
        <v>680</v>
      </c>
      <c r="I173" s="254" t="s">
        <v>623</v>
      </c>
      <c r="J173" s="254"/>
      <c r="K173" s="302"/>
    </row>
    <row r="174" s="1" customFormat="1" ht="15" customHeight="1">
      <c r="B174" s="279"/>
      <c r="C174" s="254" t="s">
        <v>632</v>
      </c>
      <c r="D174" s="254"/>
      <c r="E174" s="254"/>
      <c r="F174" s="277" t="s">
        <v>619</v>
      </c>
      <c r="G174" s="254"/>
      <c r="H174" s="254" t="s">
        <v>680</v>
      </c>
      <c r="I174" s="254" t="s">
        <v>615</v>
      </c>
      <c r="J174" s="254">
        <v>50</v>
      </c>
      <c r="K174" s="302"/>
    </row>
    <row r="175" s="1" customFormat="1" ht="15" customHeight="1">
      <c r="B175" s="279"/>
      <c r="C175" s="254" t="s">
        <v>640</v>
      </c>
      <c r="D175" s="254"/>
      <c r="E175" s="254"/>
      <c r="F175" s="277" t="s">
        <v>619</v>
      </c>
      <c r="G175" s="254"/>
      <c r="H175" s="254" t="s">
        <v>680</v>
      </c>
      <c r="I175" s="254" t="s">
        <v>615</v>
      </c>
      <c r="J175" s="254">
        <v>50</v>
      </c>
      <c r="K175" s="302"/>
    </row>
    <row r="176" s="1" customFormat="1" ht="15" customHeight="1">
      <c r="B176" s="279"/>
      <c r="C176" s="254" t="s">
        <v>638</v>
      </c>
      <c r="D176" s="254"/>
      <c r="E176" s="254"/>
      <c r="F176" s="277" t="s">
        <v>619</v>
      </c>
      <c r="G176" s="254"/>
      <c r="H176" s="254" t="s">
        <v>680</v>
      </c>
      <c r="I176" s="254" t="s">
        <v>615</v>
      </c>
      <c r="J176" s="254">
        <v>50</v>
      </c>
      <c r="K176" s="302"/>
    </row>
    <row r="177" s="1" customFormat="1" ht="15" customHeight="1">
      <c r="B177" s="279"/>
      <c r="C177" s="254" t="s">
        <v>106</v>
      </c>
      <c r="D177" s="254"/>
      <c r="E177" s="254"/>
      <c r="F177" s="277" t="s">
        <v>613</v>
      </c>
      <c r="G177" s="254"/>
      <c r="H177" s="254" t="s">
        <v>681</v>
      </c>
      <c r="I177" s="254" t="s">
        <v>682</v>
      </c>
      <c r="J177" s="254"/>
      <c r="K177" s="302"/>
    </row>
    <row r="178" s="1" customFormat="1" ht="15" customHeight="1">
      <c r="B178" s="279"/>
      <c r="C178" s="254" t="s">
        <v>54</v>
      </c>
      <c r="D178" s="254"/>
      <c r="E178" s="254"/>
      <c r="F178" s="277" t="s">
        <v>613</v>
      </c>
      <c r="G178" s="254"/>
      <c r="H178" s="254" t="s">
        <v>683</v>
      </c>
      <c r="I178" s="254" t="s">
        <v>684</v>
      </c>
      <c r="J178" s="254">
        <v>1</v>
      </c>
      <c r="K178" s="302"/>
    </row>
    <row r="179" s="1" customFormat="1" ht="15" customHeight="1">
      <c r="B179" s="279"/>
      <c r="C179" s="254" t="s">
        <v>50</v>
      </c>
      <c r="D179" s="254"/>
      <c r="E179" s="254"/>
      <c r="F179" s="277" t="s">
        <v>613</v>
      </c>
      <c r="G179" s="254"/>
      <c r="H179" s="254" t="s">
        <v>685</v>
      </c>
      <c r="I179" s="254" t="s">
        <v>615</v>
      </c>
      <c r="J179" s="254">
        <v>20</v>
      </c>
      <c r="K179" s="302"/>
    </row>
    <row r="180" s="1" customFormat="1" ht="15" customHeight="1">
      <c r="B180" s="279"/>
      <c r="C180" s="254" t="s">
        <v>51</v>
      </c>
      <c r="D180" s="254"/>
      <c r="E180" s="254"/>
      <c r="F180" s="277" t="s">
        <v>613</v>
      </c>
      <c r="G180" s="254"/>
      <c r="H180" s="254" t="s">
        <v>686</v>
      </c>
      <c r="I180" s="254" t="s">
        <v>615</v>
      </c>
      <c r="J180" s="254">
        <v>255</v>
      </c>
      <c r="K180" s="302"/>
    </row>
    <row r="181" s="1" customFormat="1" ht="15" customHeight="1">
      <c r="B181" s="279"/>
      <c r="C181" s="254" t="s">
        <v>107</v>
      </c>
      <c r="D181" s="254"/>
      <c r="E181" s="254"/>
      <c r="F181" s="277" t="s">
        <v>613</v>
      </c>
      <c r="G181" s="254"/>
      <c r="H181" s="254" t="s">
        <v>577</v>
      </c>
      <c r="I181" s="254" t="s">
        <v>615</v>
      </c>
      <c r="J181" s="254">
        <v>10</v>
      </c>
      <c r="K181" s="302"/>
    </row>
    <row r="182" s="1" customFormat="1" ht="15" customHeight="1">
      <c r="B182" s="279"/>
      <c r="C182" s="254" t="s">
        <v>108</v>
      </c>
      <c r="D182" s="254"/>
      <c r="E182" s="254"/>
      <c r="F182" s="277" t="s">
        <v>613</v>
      </c>
      <c r="G182" s="254"/>
      <c r="H182" s="254" t="s">
        <v>687</v>
      </c>
      <c r="I182" s="254" t="s">
        <v>648</v>
      </c>
      <c r="J182" s="254"/>
      <c r="K182" s="302"/>
    </row>
    <row r="183" s="1" customFormat="1" ht="15" customHeight="1">
      <c r="B183" s="279"/>
      <c r="C183" s="254" t="s">
        <v>688</v>
      </c>
      <c r="D183" s="254"/>
      <c r="E183" s="254"/>
      <c r="F183" s="277" t="s">
        <v>613</v>
      </c>
      <c r="G183" s="254"/>
      <c r="H183" s="254" t="s">
        <v>689</v>
      </c>
      <c r="I183" s="254" t="s">
        <v>648</v>
      </c>
      <c r="J183" s="254"/>
      <c r="K183" s="302"/>
    </row>
    <row r="184" s="1" customFormat="1" ht="15" customHeight="1">
      <c r="B184" s="279"/>
      <c r="C184" s="254" t="s">
        <v>677</v>
      </c>
      <c r="D184" s="254"/>
      <c r="E184" s="254"/>
      <c r="F184" s="277" t="s">
        <v>613</v>
      </c>
      <c r="G184" s="254"/>
      <c r="H184" s="254" t="s">
        <v>690</v>
      </c>
      <c r="I184" s="254" t="s">
        <v>648</v>
      </c>
      <c r="J184" s="254"/>
      <c r="K184" s="302"/>
    </row>
    <row r="185" s="1" customFormat="1" ht="15" customHeight="1">
      <c r="B185" s="279"/>
      <c r="C185" s="254" t="s">
        <v>110</v>
      </c>
      <c r="D185" s="254"/>
      <c r="E185" s="254"/>
      <c r="F185" s="277" t="s">
        <v>619</v>
      </c>
      <c r="G185" s="254"/>
      <c r="H185" s="254" t="s">
        <v>691</v>
      </c>
      <c r="I185" s="254" t="s">
        <v>615</v>
      </c>
      <c r="J185" s="254">
        <v>50</v>
      </c>
      <c r="K185" s="302"/>
    </row>
    <row r="186" s="1" customFormat="1" ht="15" customHeight="1">
      <c r="B186" s="279"/>
      <c r="C186" s="254" t="s">
        <v>692</v>
      </c>
      <c r="D186" s="254"/>
      <c r="E186" s="254"/>
      <c r="F186" s="277" t="s">
        <v>619</v>
      </c>
      <c r="G186" s="254"/>
      <c r="H186" s="254" t="s">
        <v>693</v>
      </c>
      <c r="I186" s="254" t="s">
        <v>694</v>
      </c>
      <c r="J186" s="254"/>
      <c r="K186" s="302"/>
    </row>
    <row r="187" s="1" customFormat="1" ht="15" customHeight="1">
      <c r="B187" s="279"/>
      <c r="C187" s="254" t="s">
        <v>695</v>
      </c>
      <c r="D187" s="254"/>
      <c r="E187" s="254"/>
      <c r="F187" s="277" t="s">
        <v>619</v>
      </c>
      <c r="G187" s="254"/>
      <c r="H187" s="254" t="s">
        <v>696</v>
      </c>
      <c r="I187" s="254" t="s">
        <v>694</v>
      </c>
      <c r="J187" s="254"/>
      <c r="K187" s="302"/>
    </row>
    <row r="188" s="1" customFormat="1" ht="15" customHeight="1">
      <c r="B188" s="279"/>
      <c r="C188" s="254" t="s">
        <v>697</v>
      </c>
      <c r="D188" s="254"/>
      <c r="E188" s="254"/>
      <c r="F188" s="277" t="s">
        <v>619</v>
      </c>
      <c r="G188" s="254"/>
      <c r="H188" s="254" t="s">
        <v>698</v>
      </c>
      <c r="I188" s="254" t="s">
        <v>694</v>
      </c>
      <c r="J188" s="254"/>
      <c r="K188" s="302"/>
    </row>
    <row r="189" s="1" customFormat="1" ht="15" customHeight="1">
      <c r="B189" s="279"/>
      <c r="C189" s="315" t="s">
        <v>699</v>
      </c>
      <c r="D189" s="254"/>
      <c r="E189" s="254"/>
      <c r="F189" s="277" t="s">
        <v>619</v>
      </c>
      <c r="G189" s="254"/>
      <c r="H189" s="254" t="s">
        <v>700</v>
      </c>
      <c r="I189" s="254" t="s">
        <v>701</v>
      </c>
      <c r="J189" s="316" t="s">
        <v>702</v>
      </c>
      <c r="K189" s="302"/>
    </row>
    <row r="190" s="14" customFormat="1" ht="15" customHeight="1">
      <c r="B190" s="317"/>
      <c r="C190" s="318" t="s">
        <v>703</v>
      </c>
      <c r="D190" s="319"/>
      <c r="E190" s="319"/>
      <c r="F190" s="320" t="s">
        <v>619</v>
      </c>
      <c r="G190" s="319"/>
      <c r="H190" s="319" t="s">
        <v>704</v>
      </c>
      <c r="I190" s="319" t="s">
        <v>701</v>
      </c>
      <c r="J190" s="321" t="s">
        <v>702</v>
      </c>
      <c r="K190" s="322"/>
    </row>
    <row r="191" s="1" customFormat="1" ht="15" customHeight="1">
      <c r="B191" s="279"/>
      <c r="C191" s="315" t="s">
        <v>39</v>
      </c>
      <c r="D191" s="254"/>
      <c r="E191" s="254"/>
      <c r="F191" s="277" t="s">
        <v>613</v>
      </c>
      <c r="G191" s="254"/>
      <c r="H191" s="251" t="s">
        <v>705</v>
      </c>
      <c r="I191" s="254" t="s">
        <v>706</v>
      </c>
      <c r="J191" s="254"/>
      <c r="K191" s="302"/>
    </row>
    <row r="192" s="1" customFormat="1" ht="15" customHeight="1">
      <c r="B192" s="279"/>
      <c r="C192" s="315" t="s">
        <v>707</v>
      </c>
      <c r="D192" s="254"/>
      <c r="E192" s="254"/>
      <c r="F192" s="277" t="s">
        <v>613</v>
      </c>
      <c r="G192" s="254"/>
      <c r="H192" s="254" t="s">
        <v>708</v>
      </c>
      <c r="I192" s="254" t="s">
        <v>648</v>
      </c>
      <c r="J192" s="254"/>
      <c r="K192" s="302"/>
    </row>
    <row r="193" s="1" customFormat="1" ht="15" customHeight="1">
      <c r="B193" s="279"/>
      <c r="C193" s="315" t="s">
        <v>709</v>
      </c>
      <c r="D193" s="254"/>
      <c r="E193" s="254"/>
      <c r="F193" s="277" t="s">
        <v>613</v>
      </c>
      <c r="G193" s="254"/>
      <c r="H193" s="254" t="s">
        <v>710</v>
      </c>
      <c r="I193" s="254" t="s">
        <v>648</v>
      </c>
      <c r="J193" s="254"/>
      <c r="K193" s="302"/>
    </row>
    <row r="194" s="1" customFormat="1" ht="15" customHeight="1">
      <c r="B194" s="279"/>
      <c r="C194" s="315" t="s">
        <v>711</v>
      </c>
      <c r="D194" s="254"/>
      <c r="E194" s="254"/>
      <c r="F194" s="277" t="s">
        <v>619</v>
      </c>
      <c r="G194" s="254"/>
      <c r="H194" s="254" t="s">
        <v>712</v>
      </c>
      <c r="I194" s="254" t="s">
        <v>648</v>
      </c>
      <c r="J194" s="254"/>
      <c r="K194" s="302"/>
    </row>
    <row r="195" s="1" customFormat="1" ht="15" customHeight="1">
      <c r="B195" s="308"/>
      <c r="C195" s="323"/>
      <c r="D195" s="288"/>
      <c r="E195" s="288"/>
      <c r="F195" s="288"/>
      <c r="G195" s="288"/>
      <c r="H195" s="288"/>
      <c r="I195" s="288"/>
      <c r="J195" s="288"/>
      <c r="K195" s="309"/>
    </row>
    <row r="196" s="1" customFormat="1" ht="18.75" customHeight="1">
      <c r="B196" s="290"/>
      <c r="C196" s="300"/>
      <c r="D196" s="300"/>
      <c r="E196" s="300"/>
      <c r="F196" s="310"/>
      <c r="G196" s="300"/>
      <c r="H196" s="300"/>
      <c r="I196" s="300"/>
      <c r="J196" s="300"/>
      <c r="K196" s="290"/>
    </row>
    <row r="197" s="1" customFormat="1" ht="18.75" customHeight="1">
      <c r="B197" s="290"/>
      <c r="C197" s="300"/>
      <c r="D197" s="300"/>
      <c r="E197" s="300"/>
      <c r="F197" s="310"/>
      <c r="G197" s="300"/>
      <c r="H197" s="300"/>
      <c r="I197" s="300"/>
      <c r="J197" s="300"/>
      <c r="K197" s="290"/>
    </row>
    <row r="198" s="1" customFormat="1" ht="18.75" customHeight="1">
      <c r="B198" s="262"/>
      <c r="C198" s="262"/>
      <c r="D198" s="262"/>
      <c r="E198" s="262"/>
      <c r="F198" s="262"/>
      <c r="G198" s="262"/>
      <c r="H198" s="262"/>
      <c r="I198" s="262"/>
      <c r="J198" s="262"/>
      <c r="K198" s="262"/>
    </row>
    <row r="199" s="1" customFormat="1" ht="13.5">
      <c r="B199" s="241"/>
      <c r="C199" s="242"/>
      <c r="D199" s="242"/>
      <c r="E199" s="242"/>
      <c r="F199" s="242"/>
      <c r="G199" s="242"/>
      <c r="H199" s="242"/>
      <c r="I199" s="242"/>
      <c r="J199" s="242"/>
      <c r="K199" s="243"/>
    </row>
    <row r="200" s="1" customFormat="1" ht="21">
      <c r="B200" s="244"/>
      <c r="C200" s="245" t="s">
        <v>713</v>
      </c>
      <c r="D200" s="245"/>
      <c r="E200" s="245"/>
      <c r="F200" s="245"/>
      <c r="G200" s="245"/>
      <c r="H200" s="245"/>
      <c r="I200" s="245"/>
      <c r="J200" s="245"/>
      <c r="K200" s="246"/>
    </row>
    <row r="201" s="1" customFormat="1" ht="25.5" customHeight="1">
      <c r="B201" s="244"/>
      <c r="C201" s="324" t="s">
        <v>714</v>
      </c>
      <c r="D201" s="324"/>
      <c r="E201" s="324"/>
      <c r="F201" s="324" t="s">
        <v>715</v>
      </c>
      <c r="G201" s="325"/>
      <c r="H201" s="324" t="s">
        <v>716</v>
      </c>
      <c r="I201" s="324"/>
      <c r="J201" s="324"/>
      <c r="K201" s="246"/>
    </row>
    <row r="202" s="1" customFormat="1" ht="5.25" customHeight="1">
      <c r="B202" s="279"/>
      <c r="C202" s="274"/>
      <c r="D202" s="274"/>
      <c r="E202" s="274"/>
      <c r="F202" s="274"/>
      <c r="G202" s="300"/>
      <c r="H202" s="274"/>
      <c r="I202" s="274"/>
      <c r="J202" s="274"/>
      <c r="K202" s="302"/>
    </row>
    <row r="203" s="1" customFormat="1" ht="15" customHeight="1">
      <c r="B203" s="279"/>
      <c r="C203" s="254" t="s">
        <v>706</v>
      </c>
      <c r="D203" s="254"/>
      <c r="E203" s="254"/>
      <c r="F203" s="277" t="s">
        <v>40</v>
      </c>
      <c r="G203" s="254"/>
      <c r="H203" s="254" t="s">
        <v>717</v>
      </c>
      <c r="I203" s="254"/>
      <c r="J203" s="254"/>
      <c r="K203" s="302"/>
    </row>
    <row r="204" s="1" customFormat="1" ht="15" customHeight="1">
      <c r="B204" s="279"/>
      <c r="C204" s="254"/>
      <c r="D204" s="254"/>
      <c r="E204" s="254"/>
      <c r="F204" s="277" t="s">
        <v>41</v>
      </c>
      <c r="G204" s="254"/>
      <c r="H204" s="254" t="s">
        <v>718</v>
      </c>
      <c r="I204" s="254"/>
      <c r="J204" s="254"/>
      <c r="K204" s="302"/>
    </row>
    <row r="205" s="1" customFormat="1" ht="15" customHeight="1">
      <c r="B205" s="279"/>
      <c r="C205" s="254"/>
      <c r="D205" s="254"/>
      <c r="E205" s="254"/>
      <c r="F205" s="277" t="s">
        <v>44</v>
      </c>
      <c r="G205" s="254"/>
      <c r="H205" s="254" t="s">
        <v>719</v>
      </c>
      <c r="I205" s="254"/>
      <c r="J205" s="254"/>
      <c r="K205" s="302"/>
    </row>
    <row r="206" s="1" customFormat="1" ht="15" customHeight="1">
      <c r="B206" s="279"/>
      <c r="C206" s="254"/>
      <c r="D206" s="254"/>
      <c r="E206" s="254"/>
      <c r="F206" s="277" t="s">
        <v>42</v>
      </c>
      <c r="G206" s="254"/>
      <c r="H206" s="254" t="s">
        <v>720</v>
      </c>
      <c r="I206" s="254"/>
      <c r="J206" s="254"/>
      <c r="K206" s="302"/>
    </row>
    <row r="207" s="1" customFormat="1" ht="15" customHeight="1">
      <c r="B207" s="279"/>
      <c r="C207" s="254"/>
      <c r="D207" s="254"/>
      <c r="E207" s="254"/>
      <c r="F207" s="277" t="s">
        <v>43</v>
      </c>
      <c r="G207" s="254"/>
      <c r="H207" s="254" t="s">
        <v>721</v>
      </c>
      <c r="I207" s="254"/>
      <c r="J207" s="254"/>
      <c r="K207" s="302"/>
    </row>
    <row r="208" s="1" customFormat="1" ht="15" customHeight="1">
      <c r="B208" s="279"/>
      <c r="C208" s="254"/>
      <c r="D208" s="254"/>
      <c r="E208" s="254"/>
      <c r="F208" s="277"/>
      <c r="G208" s="254"/>
      <c r="H208" s="254"/>
      <c r="I208" s="254"/>
      <c r="J208" s="254"/>
      <c r="K208" s="302"/>
    </row>
    <row r="209" s="1" customFormat="1" ht="15" customHeight="1">
      <c r="B209" s="279"/>
      <c r="C209" s="254" t="s">
        <v>660</v>
      </c>
      <c r="D209" s="254"/>
      <c r="E209" s="254"/>
      <c r="F209" s="277" t="s">
        <v>76</v>
      </c>
      <c r="G209" s="254"/>
      <c r="H209" s="254" t="s">
        <v>722</v>
      </c>
      <c r="I209" s="254"/>
      <c r="J209" s="254"/>
      <c r="K209" s="302"/>
    </row>
    <row r="210" s="1" customFormat="1" ht="15" customHeight="1">
      <c r="B210" s="279"/>
      <c r="C210" s="254"/>
      <c r="D210" s="254"/>
      <c r="E210" s="254"/>
      <c r="F210" s="277" t="s">
        <v>555</v>
      </c>
      <c r="G210" s="254"/>
      <c r="H210" s="254" t="s">
        <v>556</v>
      </c>
      <c r="I210" s="254"/>
      <c r="J210" s="254"/>
      <c r="K210" s="302"/>
    </row>
    <row r="211" s="1" customFormat="1" ht="15" customHeight="1">
      <c r="B211" s="279"/>
      <c r="C211" s="254"/>
      <c r="D211" s="254"/>
      <c r="E211" s="254"/>
      <c r="F211" s="277" t="s">
        <v>553</v>
      </c>
      <c r="G211" s="254"/>
      <c r="H211" s="254" t="s">
        <v>723</v>
      </c>
      <c r="I211" s="254"/>
      <c r="J211" s="254"/>
      <c r="K211" s="302"/>
    </row>
    <row r="212" s="1" customFormat="1" ht="15" customHeight="1">
      <c r="B212" s="326"/>
      <c r="C212" s="254"/>
      <c r="D212" s="254"/>
      <c r="E212" s="254"/>
      <c r="F212" s="277" t="s">
        <v>557</v>
      </c>
      <c r="G212" s="315"/>
      <c r="H212" s="306" t="s">
        <v>558</v>
      </c>
      <c r="I212" s="306"/>
      <c r="J212" s="306"/>
      <c r="K212" s="327"/>
    </row>
    <row r="213" s="1" customFormat="1" ht="15" customHeight="1">
      <c r="B213" s="326"/>
      <c r="C213" s="254"/>
      <c r="D213" s="254"/>
      <c r="E213" s="254"/>
      <c r="F213" s="277" t="s">
        <v>559</v>
      </c>
      <c r="G213" s="315"/>
      <c r="H213" s="306" t="s">
        <v>334</v>
      </c>
      <c r="I213" s="306"/>
      <c r="J213" s="306"/>
      <c r="K213" s="327"/>
    </row>
    <row r="214" s="1" customFormat="1" ht="15" customHeight="1">
      <c r="B214" s="326"/>
      <c r="C214" s="254"/>
      <c r="D214" s="254"/>
      <c r="E214" s="254"/>
      <c r="F214" s="277"/>
      <c r="G214" s="315"/>
      <c r="H214" s="306"/>
      <c r="I214" s="306"/>
      <c r="J214" s="306"/>
      <c r="K214" s="327"/>
    </row>
    <row r="215" s="1" customFormat="1" ht="15" customHeight="1">
      <c r="B215" s="326"/>
      <c r="C215" s="254" t="s">
        <v>684</v>
      </c>
      <c r="D215" s="254"/>
      <c r="E215" s="254"/>
      <c r="F215" s="277">
        <v>1</v>
      </c>
      <c r="G215" s="315"/>
      <c r="H215" s="306" t="s">
        <v>724</v>
      </c>
      <c r="I215" s="306"/>
      <c r="J215" s="306"/>
      <c r="K215" s="327"/>
    </row>
    <row r="216" s="1" customFormat="1" ht="15" customHeight="1">
      <c r="B216" s="326"/>
      <c r="C216" s="254"/>
      <c r="D216" s="254"/>
      <c r="E216" s="254"/>
      <c r="F216" s="277">
        <v>2</v>
      </c>
      <c r="G216" s="315"/>
      <c r="H216" s="306" t="s">
        <v>725</v>
      </c>
      <c r="I216" s="306"/>
      <c r="J216" s="306"/>
      <c r="K216" s="327"/>
    </row>
    <row r="217" s="1" customFormat="1" ht="15" customHeight="1">
      <c r="B217" s="326"/>
      <c r="C217" s="254"/>
      <c r="D217" s="254"/>
      <c r="E217" s="254"/>
      <c r="F217" s="277">
        <v>3</v>
      </c>
      <c r="G217" s="315"/>
      <c r="H217" s="306" t="s">
        <v>726</v>
      </c>
      <c r="I217" s="306"/>
      <c r="J217" s="306"/>
      <c r="K217" s="327"/>
    </row>
    <row r="218" s="1" customFormat="1" ht="15" customHeight="1">
      <c r="B218" s="326"/>
      <c r="C218" s="254"/>
      <c r="D218" s="254"/>
      <c r="E218" s="254"/>
      <c r="F218" s="277">
        <v>4</v>
      </c>
      <c r="G218" s="315"/>
      <c r="H218" s="306" t="s">
        <v>727</v>
      </c>
      <c r="I218" s="306"/>
      <c r="J218" s="306"/>
      <c r="K218" s="327"/>
    </row>
    <row r="219" s="1" customFormat="1" ht="12.75" customHeight="1">
      <c r="B219" s="328"/>
      <c r="C219" s="329"/>
      <c r="D219" s="329"/>
      <c r="E219" s="329"/>
      <c r="F219" s="329"/>
      <c r="G219" s="329"/>
      <c r="H219" s="329"/>
      <c r="I219" s="329"/>
      <c r="J219" s="329"/>
      <c r="K219" s="330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DESKTOP-1DOPDVR\vlkri</dc:creator>
  <cp:lastModifiedBy>DESKTOP-1DOPDVR\vlkri</cp:lastModifiedBy>
  <dcterms:created xsi:type="dcterms:W3CDTF">2026-01-30T11:08:56Z</dcterms:created>
  <dcterms:modified xsi:type="dcterms:W3CDTF">2026-01-30T11:08:58Z</dcterms:modified>
</cp:coreProperties>
</file>