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23260" windowHeight="12460"/>
  </bookViews>
  <sheets>
    <sheet name="Rekapitulace stavby" sheetId="1" r:id="rId1"/>
    <sheet name="SO-01 - Výměna dveří na c..." sheetId="2" r:id="rId2"/>
    <sheet name="VRN - Vedlejší rozpočtové..." sheetId="8" r:id="rId3"/>
    <sheet name="Seznam figur" sheetId="9" r:id="rId4"/>
  </sheets>
  <definedNames>
    <definedName name="_xlnm._FilterDatabase" localSheetId="1" hidden="1">'SO-01 - Výměna dveří na c...'!$C$133:$K$343</definedName>
    <definedName name="_xlnm._FilterDatabase" localSheetId="2" hidden="1">'VRN - Vedlejší rozpočtové...'!$C$121:$K$135</definedName>
    <definedName name="_xlnm.Print_Titles" localSheetId="0">'Rekapitulace stavby'!$92:$92</definedName>
    <definedName name="_xlnm.Print_Titles" localSheetId="3">'Seznam figur'!$9:$9</definedName>
    <definedName name="_xlnm.Print_Titles" localSheetId="1">'SO-01 - Výměna dveří na c...'!$133:$133</definedName>
    <definedName name="_xlnm.Print_Titles" localSheetId="2">'VRN - Vedlejší rozpočtové...'!$121:$121</definedName>
    <definedName name="_xlnm.Print_Area" localSheetId="0">'Rekapitulace stavby'!$D$4:$AO$76,'Rekapitulace stavby'!$C$82:$AQ$98</definedName>
    <definedName name="_xlnm.Print_Area" localSheetId="3">'Seznam figur'!$C$4:$G$44</definedName>
    <definedName name="_xlnm.Print_Area" localSheetId="1">'SO-01 - Výměna dveří na c...'!$C$82:$J$113,'SO-01 - Výměna dveří na c...'!$C$119:$K$343</definedName>
    <definedName name="_xlnm.Print_Area" localSheetId="2">'VRN - Vedlejší rozpočtové...'!$C$82:$J$103,'VRN - Vedlejší rozpočtové...'!$C$109:$K$135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94" i="1" l="1"/>
  <c r="D7" i="9"/>
  <c r="J37" i="8"/>
  <c r="J36" i="8"/>
  <c r="AY97" i="1" s="1"/>
  <c r="J35" i="8"/>
  <c r="AX97" i="1"/>
  <c r="BI135" i="8"/>
  <c r="BH135" i="8"/>
  <c r="BG135" i="8"/>
  <c r="BF135" i="8"/>
  <c r="T135" i="8"/>
  <c r="T134" i="8" s="1"/>
  <c r="R135" i="8"/>
  <c r="R134" i="8"/>
  <c r="P135" i="8"/>
  <c r="P134" i="8"/>
  <c r="BI133" i="8"/>
  <c r="BH133" i="8"/>
  <c r="BG133" i="8"/>
  <c r="BF133" i="8"/>
  <c r="T133" i="8"/>
  <c r="T132" i="8"/>
  <c r="R133" i="8"/>
  <c r="R132" i="8"/>
  <c r="P133" i="8"/>
  <c r="P132" i="8" s="1"/>
  <c r="BI131" i="8"/>
  <c r="BH131" i="8"/>
  <c r="BG131" i="8"/>
  <c r="BF131" i="8"/>
  <c r="T131" i="8"/>
  <c r="T130" i="8"/>
  <c r="R131" i="8"/>
  <c r="R130" i="8" s="1"/>
  <c r="P131" i="8"/>
  <c r="P130" i="8" s="1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T124" i="8"/>
  <c r="R125" i="8"/>
  <c r="R124" i="8" s="1"/>
  <c r="P125" i="8"/>
  <c r="P124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/>
  <c r="E7" i="8"/>
  <c r="E85" i="8"/>
  <c r="J39" i="2"/>
  <c r="J38" i="2"/>
  <c r="AY96" i="1"/>
  <c r="J37" i="2"/>
  <c r="AX96" i="1" s="1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46" i="2"/>
  <c r="BH146" i="2"/>
  <c r="BG146" i="2"/>
  <c r="BF146" i="2"/>
  <c r="T146" i="2"/>
  <c r="R146" i="2"/>
  <c r="P146" i="2"/>
  <c r="BI136" i="2"/>
  <c r="BH136" i="2"/>
  <c r="BG136" i="2"/>
  <c r="BF136" i="2"/>
  <c r="T136" i="2"/>
  <c r="R136" i="2"/>
  <c r="P136" i="2"/>
  <c r="J131" i="2"/>
  <c r="J130" i="2"/>
  <c r="F130" i="2"/>
  <c r="F128" i="2"/>
  <c r="E126" i="2"/>
  <c r="J94" i="2"/>
  <c r="J93" i="2"/>
  <c r="F93" i="2"/>
  <c r="F91" i="2"/>
  <c r="E89" i="2"/>
  <c r="J20" i="2"/>
  <c r="E20" i="2"/>
  <c r="F94" i="2" s="1"/>
  <c r="J19" i="2"/>
  <c r="J14" i="2"/>
  <c r="J128" i="2" s="1"/>
  <c r="E7" i="2"/>
  <c r="E122" i="2" s="1"/>
  <c r="L90" i="1"/>
  <c r="AM90" i="1"/>
  <c r="AM89" i="1"/>
  <c r="L89" i="1"/>
  <c r="AM87" i="1"/>
  <c r="L87" i="1"/>
  <c r="L85" i="1"/>
  <c r="L84" i="1"/>
  <c r="J271" i="2"/>
  <c r="BK175" i="2"/>
  <c r="J160" i="2"/>
  <c r="BK176" i="2"/>
  <c r="J200" i="2"/>
  <c r="BK267" i="2"/>
  <c r="BK216" i="2"/>
  <c r="BK200" i="2"/>
  <c r="J252" i="2"/>
  <c r="J265" i="2"/>
  <c r="J234" i="2"/>
  <c r="J225" i="2"/>
  <c r="J197" i="2"/>
  <c r="J342" i="2"/>
  <c r="J254" i="2"/>
  <c r="BK234" i="2"/>
  <c r="J217" i="2"/>
  <c r="BK256" i="2"/>
  <c r="BK246" i="2"/>
  <c r="BK220" i="2"/>
  <c r="BK168" i="2"/>
  <c r="J264" i="2"/>
  <c r="BK195" i="2"/>
  <c r="J317" i="2"/>
  <c r="BK244" i="2"/>
  <c r="BK222" i="2"/>
  <c r="BK279" i="2"/>
  <c r="BK208" i="2"/>
  <c r="J323" i="2"/>
  <c r="BK318" i="2"/>
  <c r="J274" i="2"/>
  <c r="BK252" i="2"/>
  <c r="BK342" i="2"/>
  <c r="J280" i="2"/>
  <c r="J237" i="2"/>
  <c r="J186" i="2"/>
  <c r="BK343" i="2"/>
  <c r="BK173" i="2"/>
  <c r="J207" i="2"/>
  <c r="J168" i="2"/>
  <c r="J199" i="2"/>
  <c r="BK214" i="2"/>
  <c r="J216" i="2"/>
  <c r="BK159" i="2"/>
  <c r="BK247" i="2"/>
  <c r="J173" i="2"/>
  <c r="BK129" i="8"/>
  <c r="BK127" i="8"/>
  <c r="BK227" i="2"/>
  <c r="J314" i="2"/>
  <c r="J226" i="2"/>
  <c r="BK196" i="2"/>
  <c r="J242" i="2"/>
  <c r="J227" i="2"/>
  <c r="BK320" i="2"/>
  <c r="BK254" i="2"/>
  <c r="J192" i="2"/>
  <c r="BK160" i="2"/>
  <c r="BK181" i="2"/>
  <c r="BK266" i="2"/>
  <c r="J224" i="2"/>
  <c r="J182" i="2"/>
  <c r="BK218" i="2"/>
  <c r="BK187" i="2"/>
  <c r="BK277" i="2"/>
  <c r="BK251" i="2"/>
  <c r="BK335" i="2"/>
  <c r="J214" i="2"/>
  <c r="BK171" i="2"/>
  <c r="BK213" i="2"/>
  <c r="J206" i="2"/>
  <c r="BK135" i="8"/>
  <c r="BK133" i="8"/>
  <c r="BK235" i="2"/>
  <c r="BK224" i="2"/>
  <c r="J235" i="2"/>
  <c r="BK221" i="2"/>
  <c r="BK265" i="2"/>
  <c r="BK236" i="2"/>
  <c r="J222" i="2"/>
  <c r="BK333" i="2"/>
  <c r="BK242" i="2"/>
  <c r="J195" i="2"/>
  <c r="J279" i="2"/>
  <c r="J244" i="2"/>
  <c r="BK314" i="2"/>
  <c r="J236" i="2"/>
  <c r="J155" i="2"/>
  <c r="J258" i="2"/>
  <c r="BK188" i="2"/>
  <c r="J290" i="2"/>
  <c r="J267" i="2"/>
  <c r="BK186" i="2"/>
  <c r="J311" i="2"/>
  <c r="BK207" i="2"/>
  <c r="J159" i="2"/>
  <c r="BK198" i="2"/>
  <c r="BK192" i="2"/>
  <c r="BK272" i="2"/>
  <c r="J247" i="2"/>
  <c r="BK183" i="2"/>
  <c r="BK209" i="2"/>
  <c r="BK237" i="2"/>
  <c r="J320" i="2"/>
  <c r="BK184" i="2"/>
  <c r="J277" i="2"/>
  <c r="BK163" i="2"/>
  <c r="J270" i="2"/>
  <c r="BK199" i="2"/>
  <c r="J333" i="2"/>
  <c r="BK212" i="2"/>
  <c r="BK136" i="2"/>
  <c r="BK311" i="2"/>
  <c r="J167" i="2"/>
  <c r="J183" i="2"/>
  <c r="BK270" i="2"/>
  <c r="BK217" i="2"/>
  <c r="J250" i="2"/>
  <c r="J212" i="2"/>
  <c r="J209" i="2"/>
  <c r="BK193" i="2"/>
  <c r="BK131" i="8"/>
  <c r="J129" i="8"/>
  <c r="J131" i="8"/>
  <c r="BK125" i="8"/>
  <c r="J125" i="8"/>
  <c r="BK258" i="2"/>
  <c r="J193" i="2"/>
  <c r="BK290" i="2"/>
  <c r="BK228" i="2"/>
  <c r="BK223" i="2"/>
  <c r="J218" i="2"/>
  <c r="AS95" i="1"/>
  <c r="J136" i="2"/>
  <c r="J255" i="2"/>
  <c r="J240" i="2"/>
  <c r="BK182" i="2"/>
  <c r="BK293" i="2"/>
  <c r="BK255" i="2"/>
  <c r="J318" i="2"/>
  <c r="J293" i="2"/>
  <c r="BK226" i="2"/>
  <c r="J198" i="2"/>
  <c r="BK225" i="2"/>
  <c r="BK264" i="2"/>
  <c r="J208" i="2"/>
  <c r="J256" i="2"/>
  <c r="J188" i="2"/>
  <c r="J275" i="2"/>
  <c r="J219" i="2"/>
  <c r="J170" i="2"/>
  <c r="BK241" i="2"/>
  <c r="J176" i="2"/>
  <c r="J196" i="2"/>
  <c r="BK280" i="2"/>
  <c r="BK197" i="2"/>
  <c r="BK240" i="2"/>
  <c r="J175" i="2"/>
  <c r="BK250" i="2"/>
  <c r="J335" i="2"/>
  <c r="BK275" i="2"/>
  <c r="J213" i="2"/>
  <c r="BK323" i="2"/>
  <c r="J246" i="2"/>
  <c r="J180" i="2"/>
  <c r="J194" i="2"/>
  <c r="BK180" i="2"/>
  <c r="BK317" i="2"/>
  <c r="BK274" i="2"/>
  <c r="J184" i="2"/>
  <c r="J223" i="2"/>
  <c r="BK219" i="2"/>
  <c r="BK189" i="2"/>
  <c r="J135" i="8"/>
  <c r="BK257" i="2"/>
  <c r="J181" i="2"/>
  <c r="J253" i="2"/>
  <c r="J228" i="2"/>
  <c r="J189" i="2"/>
  <c r="J257" i="2"/>
  <c r="J241" i="2"/>
  <c r="BK206" i="2"/>
  <c r="J171" i="2"/>
  <c r="J272" i="2"/>
  <c r="BK155" i="2"/>
  <c r="BK167" i="2"/>
  <c r="BK253" i="2"/>
  <c r="BK194" i="2"/>
  <c r="J221" i="2"/>
  <c r="BK325" i="2"/>
  <c r="J220" i="2"/>
  <c r="J343" i="2"/>
  <c r="BK319" i="2"/>
  <c r="BK271" i="2"/>
  <c r="BK338" i="2"/>
  <c r="J319" i="2"/>
  <c r="J266" i="2"/>
  <c r="J187" i="2"/>
  <c r="J146" i="2"/>
  <c r="J338" i="2"/>
  <c r="BK170" i="2"/>
  <c r="J325" i="2"/>
  <c r="BK146" i="2"/>
  <c r="J245" i="2"/>
  <c r="J251" i="2"/>
  <c r="J163" i="2"/>
  <c r="BK245" i="2"/>
  <c r="J133" i="8"/>
  <c r="J127" i="8"/>
  <c r="J128" i="8"/>
  <c r="BK128" i="8"/>
  <c r="R166" i="2" l="1"/>
  <c r="T215" i="2"/>
  <c r="BK273" i="2"/>
  <c r="J273" i="2"/>
  <c r="J109" i="2"/>
  <c r="P278" i="2"/>
  <c r="P341" i="2"/>
  <c r="BK185" i="2"/>
  <c r="J185" i="2" s="1"/>
  <c r="J106" i="2" s="1"/>
  <c r="T292" i="2"/>
  <c r="T341" i="2"/>
  <c r="T154" i="2"/>
  <c r="P215" i="2"/>
  <c r="R273" i="2"/>
  <c r="P154" i="2"/>
  <c r="R185" i="2"/>
  <c r="P292" i="2"/>
  <c r="BK154" i="2"/>
  <c r="J154" i="2" s="1"/>
  <c r="J100" i="2" s="1"/>
  <c r="P174" i="2"/>
  <c r="R215" i="2"/>
  <c r="P273" i="2"/>
  <c r="T273" i="2"/>
  <c r="T185" i="2"/>
  <c r="BK174" i="2"/>
  <c r="J174" i="2" s="1"/>
  <c r="J102" i="2" s="1"/>
  <c r="R179" i="2"/>
  <c r="T243" i="2"/>
  <c r="R278" i="2"/>
  <c r="BK341" i="2"/>
  <c r="J341" i="2" s="1"/>
  <c r="J112" i="2" s="1"/>
  <c r="P185" i="2"/>
  <c r="BK292" i="2"/>
  <c r="J292" i="2" s="1"/>
  <c r="J111" i="2" s="1"/>
  <c r="P166" i="2"/>
  <c r="P135" i="2" s="1"/>
  <c r="T174" i="2"/>
  <c r="T179" i="2"/>
  <c r="R243" i="2"/>
  <c r="T278" i="2"/>
  <c r="T166" i="2"/>
  <c r="T135" i="2" s="1"/>
  <c r="P243" i="2"/>
  <c r="BK166" i="2"/>
  <c r="J166" i="2" s="1"/>
  <c r="J101" i="2" s="1"/>
  <c r="R174" i="2"/>
  <c r="P179" i="2"/>
  <c r="BK243" i="2"/>
  <c r="J243" i="2" s="1"/>
  <c r="J108" i="2" s="1"/>
  <c r="R292" i="2"/>
  <c r="R341" i="2"/>
  <c r="P126" i="8"/>
  <c r="P123" i="8"/>
  <c r="P122" i="8"/>
  <c r="AU97" i="1"/>
  <c r="BK215" i="2"/>
  <c r="J215" i="2" s="1"/>
  <c r="J107" i="2" s="1"/>
  <c r="BK278" i="2"/>
  <c r="J278" i="2" s="1"/>
  <c r="J110" i="2" s="1"/>
  <c r="BK126" i="8"/>
  <c r="J126" i="8" s="1"/>
  <c r="J99" i="8" s="1"/>
  <c r="R126" i="8"/>
  <c r="R123" i="8" s="1"/>
  <c r="R122" i="8" s="1"/>
  <c r="R154" i="2"/>
  <c r="R135" i="2"/>
  <c r="BK179" i="2"/>
  <c r="J179" i="2" s="1"/>
  <c r="J105" i="2" s="1"/>
  <c r="T126" i="8"/>
  <c r="T123" i="8" s="1"/>
  <c r="T122" i="8" s="1"/>
  <c r="BK124" i="8"/>
  <c r="J124" i="8" s="1"/>
  <c r="J98" i="8" s="1"/>
  <c r="BK132" i="8"/>
  <c r="J132" i="8" s="1"/>
  <c r="J101" i="8" s="1"/>
  <c r="BK134" i="8"/>
  <c r="J134" i="8"/>
  <c r="J102" i="8" s="1"/>
  <c r="BK130" i="8"/>
  <c r="J130" i="8"/>
  <c r="J100" i="8" s="1"/>
  <c r="J89" i="8"/>
  <c r="F92" i="8"/>
  <c r="BE128" i="8"/>
  <c r="BE129" i="8"/>
  <c r="E112" i="8"/>
  <c r="BE133" i="8"/>
  <c r="BE135" i="8"/>
  <c r="BE125" i="8"/>
  <c r="BE127" i="8"/>
  <c r="BE131" i="8"/>
  <c r="J91" i="2"/>
  <c r="BE212" i="2"/>
  <c r="BE218" i="2"/>
  <c r="BE242" i="2"/>
  <c r="BE253" i="2"/>
  <c r="BE257" i="2"/>
  <c r="BE244" i="2"/>
  <c r="BE265" i="2"/>
  <c r="BE192" i="2"/>
  <c r="BE198" i="2"/>
  <c r="BE207" i="2"/>
  <c r="BE220" i="2"/>
  <c r="BE251" i="2"/>
  <c r="BE255" i="2"/>
  <c r="BE266" i="2"/>
  <c r="BE189" i="2"/>
  <c r="BE250" i="2"/>
  <c r="BE181" i="2"/>
  <c r="BE196" i="2"/>
  <c r="BE208" i="2"/>
  <c r="BE271" i="2"/>
  <c r="BE163" i="2"/>
  <c r="BE168" i="2"/>
  <c r="BE171" i="2"/>
  <c r="BE197" i="2"/>
  <c r="BE173" i="2"/>
  <c r="BE175" i="2"/>
  <c r="BE184" i="2"/>
  <c r="BE214" i="2"/>
  <c r="BE217" i="2"/>
  <c r="E85" i="2"/>
  <c r="F131" i="2"/>
  <c r="BE325" i="2"/>
  <c r="BE136" i="2"/>
  <c r="BE146" i="2"/>
  <c r="BE170" i="2"/>
  <c r="BE200" i="2"/>
  <c r="BE209" i="2"/>
  <c r="BE252" i="2"/>
  <c r="BE277" i="2"/>
  <c r="BE279" i="2"/>
  <c r="BE293" i="2"/>
  <c r="BE314" i="2"/>
  <c r="BE280" i="2"/>
  <c r="BE320" i="2"/>
  <c r="BE335" i="2"/>
  <c r="BE338" i="2"/>
  <c r="BE342" i="2"/>
  <c r="BE159" i="2"/>
  <c r="BE206" i="2"/>
  <c r="BE224" i="2"/>
  <c r="BE246" i="2"/>
  <c r="BE317" i="2"/>
  <c r="BE167" i="2"/>
  <c r="BE176" i="2"/>
  <c r="BE227" i="2"/>
  <c r="BE228" i="2"/>
  <c r="BE236" i="2"/>
  <c r="BE290" i="2"/>
  <c r="BE183" i="2"/>
  <c r="BE186" i="2"/>
  <c r="BE199" i="2"/>
  <c r="BE254" i="2"/>
  <c r="BE267" i="2"/>
  <c r="BE270" i="2"/>
  <c r="BE275" i="2"/>
  <c r="BE319" i="2"/>
  <c r="BE333" i="2"/>
  <c r="BE188" i="2"/>
  <c r="BE213" i="2"/>
  <c r="BE216" i="2"/>
  <c r="BE237" i="2"/>
  <c r="BE240" i="2"/>
  <c r="BE241" i="2"/>
  <c r="BE245" i="2"/>
  <c r="BE247" i="2"/>
  <c r="BE264" i="2"/>
  <c r="BE155" i="2"/>
  <c r="BE180" i="2"/>
  <c r="BE187" i="2"/>
  <c r="BE193" i="2"/>
  <c r="BE194" i="2"/>
  <c r="BE225" i="2"/>
  <c r="BE235" i="2"/>
  <c r="BE256" i="2"/>
  <c r="BE258" i="2"/>
  <c r="BE311" i="2"/>
  <c r="BE343" i="2"/>
  <c r="BE182" i="2"/>
  <c r="BE222" i="2"/>
  <c r="BE226" i="2"/>
  <c r="BE274" i="2"/>
  <c r="BE323" i="2"/>
  <c r="BE160" i="2"/>
  <c r="BE195" i="2"/>
  <c r="BE219" i="2"/>
  <c r="BE221" i="2"/>
  <c r="BE223" i="2"/>
  <c r="BE234" i="2"/>
  <c r="BE272" i="2"/>
  <c r="BE318" i="2"/>
  <c r="F36" i="2"/>
  <c r="BA96" i="1" s="1"/>
  <c r="F36" i="8"/>
  <c r="BC97" i="1" s="1"/>
  <c r="J34" i="8"/>
  <c r="AW97" i="1" s="1"/>
  <c r="J36" i="2"/>
  <c r="AW96" i="1" s="1"/>
  <c r="F34" i="8"/>
  <c r="BA97" i="1" s="1"/>
  <c r="F37" i="8"/>
  <c r="BD97" i="1" s="1"/>
  <c r="F35" i="8"/>
  <c r="BB97" i="1" s="1"/>
  <c r="F37" i="2"/>
  <c r="BB96" i="1" s="1"/>
  <c r="F39" i="2"/>
  <c r="BD96" i="1" s="1"/>
  <c r="F38" i="2"/>
  <c r="BC96" i="1" s="1"/>
  <c r="BK135" i="2" l="1"/>
  <c r="J135" i="2" s="1"/>
  <c r="J99" i="2" s="1"/>
  <c r="BK178" i="2"/>
  <c r="J178" i="2" s="1"/>
  <c r="J104" i="2" s="1"/>
  <c r="T178" i="2"/>
  <c r="T177" i="2" s="1"/>
  <c r="T134" i="2" s="1"/>
  <c r="R178" i="2"/>
  <c r="R177" i="2" s="1"/>
  <c r="R134" i="2" s="1"/>
  <c r="P178" i="2"/>
  <c r="P177" i="2" s="1"/>
  <c r="P134" i="2" s="1"/>
  <c r="AU96" i="1" s="1"/>
  <c r="BK123" i="8"/>
  <c r="BK122" i="8" s="1"/>
  <c r="J122" i="8" s="1"/>
  <c r="J96" i="8" s="1"/>
  <c r="F35" i="2"/>
  <c r="AZ96" i="1" s="1"/>
  <c r="J35" i="2"/>
  <c r="AV96" i="1" s="1"/>
  <c r="AT96" i="1" s="1"/>
  <c r="J33" i="8"/>
  <c r="AV97" i="1" s="1"/>
  <c r="AT97" i="1" s="1"/>
  <c r="BC95" i="1"/>
  <c r="BC94" i="1" s="1"/>
  <c r="BA95" i="1"/>
  <c r="BB95" i="1"/>
  <c r="BB94" i="1" s="1"/>
  <c r="F33" i="8"/>
  <c r="AZ97" i="1" s="1"/>
  <c r="BD95" i="1"/>
  <c r="BD94" i="1" s="1"/>
  <c r="BK177" i="2" l="1"/>
  <c r="J177" i="2" s="1"/>
  <c r="J103" i="2" s="1"/>
  <c r="AW95" i="1"/>
  <c r="BA94" i="1"/>
  <c r="W30" i="1" s="1"/>
  <c r="J123" i="8"/>
  <c r="J97" i="8" s="1"/>
  <c r="AU95" i="1"/>
  <c r="AU94" i="1" s="1"/>
  <c r="J30" i="8"/>
  <c r="AG97" i="1" s="1"/>
  <c r="AX95" i="1"/>
  <c r="AY95" i="1"/>
  <c r="AY94" i="1"/>
  <c r="AX94" i="1"/>
  <c r="AZ95" i="1"/>
  <c r="W33" i="1"/>
  <c r="BK134" i="2" l="1"/>
  <c r="J134" i="2" s="1"/>
  <c r="J32" i="2" s="1"/>
  <c r="AG96" i="1" s="1"/>
  <c r="AN96" i="1" s="1"/>
  <c r="AV95" i="1"/>
  <c r="AT95" i="1" s="1"/>
  <c r="AZ94" i="1"/>
  <c r="W29" i="1" s="1"/>
  <c r="J39" i="8"/>
  <c r="AN97" i="1"/>
  <c r="W31" i="1"/>
  <c r="AW94" i="1"/>
  <c r="AK30" i="1" s="1"/>
  <c r="W32" i="1"/>
  <c r="J98" i="2" l="1"/>
  <c r="J41" i="2"/>
  <c r="AG95" i="1"/>
  <c r="AG94" i="1" s="1"/>
  <c r="AV94" i="1"/>
  <c r="AK29" i="1" s="1"/>
  <c r="AN95" i="1" l="1"/>
  <c r="AK26" i="1"/>
  <c r="AK35" i="1" s="1"/>
  <c r="AT94" i="1"/>
  <c r="AN94" i="1" l="1"/>
</calcChain>
</file>

<file path=xl/sharedStrings.xml><?xml version="1.0" encoding="utf-8"?>
<sst xmlns="http://schemas.openxmlformats.org/spreadsheetml/2006/main" count="3134" uniqueCount="575">
  <si>
    <t>Export Komplet</t>
  </si>
  <si>
    <t/>
  </si>
  <si>
    <t>2.0</t>
  </si>
  <si>
    <t>False</t>
  </si>
  <si>
    <t>{11ebb86a-9557-49af-958d-02c73daeecca}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</si>
  <si>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</si>
  <si>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</si>
  <si>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</si>
  <si>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</si>
  <si>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</si>
  <si>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</si>
  <si>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</si>
  <si>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</si>
  <si>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MS-2024-073</t>
  </si>
  <si>
    <t>Stavba:</t>
  </si>
  <si>
    <t>Zpřístupnění objektu UJEP FSE Moskevská ul. Ústí nad Labem</t>
  </si>
  <si>
    <t>KSO:</t>
  </si>
  <si>
    <t>CC-CZ:</t>
  </si>
  <si>
    <t>Místo:</t>
  </si>
  <si>
    <t>Moskevská Ústí nad Labem</t>
  </si>
  <si>
    <t>Datum:</t>
  </si>
  <si>
    <t>9. 1. 2025</t>
  </si>
  <si>
    <t>Zadavatel:</t>
  </si>
  <si>
    <t>IČ:</t>
  </si>
  <si>
    <t>Univerzita J.E.Purkyně, Ústí nad Labem</t>
  </si>
  <si>
    <t>DIČ:</t>
  </si>
  <si>
    <t>Zhotovitel:</t>
  </si>
  <si>
    <t xml:space="preserve"> </t>
  </si>
  <si>
    <t>Projektant:</t>
  </si>
  <si>
    <t>Correct BC s.r.o.,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</si>
  <si>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</si>
  <si>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</si>
  <si>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</si>
  <si>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</si>
  <si>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</si>
  <si>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</si>
  <si>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</si>
  <si>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</si>
  <si>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</si>
  <si>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</si>
  <si>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</si>
  <si>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</si>
  <si>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</si>
  <si>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</si>
  <si>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</si>
  <si>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</si>
  <si>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</si>
  <si>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</si>
  <si>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</si>
  <si>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</si>
  <si>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</si>
  <si>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</si>
  <si>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</si>
  <si>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</si>
  <si>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</si>
  <si>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</si>
  <si>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</si>
  <si>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</si>
  <si>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</si>
  <si>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</si>
  <si>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</si>
  <si>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</si>
  <si>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</si>
  <si>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</si>
  <si>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</si>
  <si>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</si>
  <si>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</si>
  <si>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</si>
  <si>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</si>
  <si>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</si>
  <si>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</si>
  <si>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</si>
  <si>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</si>
  <si>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</si>
  <si>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</si>
  <si>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</si>
  <si>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ASŘ</t>
  </si>
  <si>
    <t>Architektonické a stavebně technické řešení</t>
  </si>
  <si>
    <t>STA</t>
  </si>
  <si>
    <t>1</t>
  </si>
  <si>
    <t>{e2f50fc6-1089-4136-afc0-164b55ac5622}</t>
  </si>
  <si>
    <t>2</t>
  </si>
  <si>
    <t>/</t>
  </si>
  <si>
    <t>SO-01</t>
  </si>
  <si>
    <t>Výměna dveří na chodbě</t>
  </si>
  <si>
    <t>Soupis</t>
  </si>
  <si>
    <t>{41422902-1c37-4ea8-be4d-5ffdee43d421}</t>
  </si>
  <si>
    <t>VRN</t>
  </si>
  <si>
    <t>Vedlejší rozpočtové náklady</t>
  </si>
  <si>
    <t>{4c60deaa-457a-4823-b280-1130f5f7f589}</t>
  </si>
  <si>
    <t>MAL_01</t>
  </si>
  <si>
    <t>Malby</t>
  </si>
  <si>
    <t>m2</t>
  </si>
  <si>
    <t>204,566</t>
  </si>
  <si>
    <t>OMT_01</t>
  </si>
  <si>
    <t>Oprava omítek</t>
  </si>
  <si>
    <t>66,966</t>
  </si>
  <si>
    <t>KRYCÍ LIST SOUPISU PRACÍ</t>
  </si>
  <si>
    <t>Objekt:</t>
  </si>
  <si>
    <t>ASŘ - Architektonické a stavebně technické řešení</t>
  </si>
  <si>
    <t>Soupis:</t>
  </si>
  <si>
    <t>SO-01 - Výměna dveří na chodbě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</si>
  <si>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</si>
  <si>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</si>
  <si>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</si>
  <si>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</si>
  <si>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</si>
  <si>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ddodávky HSV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</si>
  <si>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</si>
  <si>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</si>
  <si>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</si>
  <si>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</si>
  <si>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</si>
  <si>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  766.B01 - Demontáž dveří</t>
  </si>
  <si>
    <t xml:space="preserve">      766.T1 - Vnitřní dveře protipožární T1</t>
  </si>
  <si>
    <t xml:space="preserve">      766.T2 - Vnitřní dveře protipožární T2</t>
  </si>
  <si>
    <t xml:space="preserve">      766.T3 - Vnitřní dveře protipožární T3</t>
  </si>
  <si>
    <t xml:space="preserve">    771 - Podlahy z dlaždic</t>
  </si>
  <si>
    <t xml:space="preserve">    776 - Podlahy povlakové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</si>
  <si>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</si>
  <si>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</si>
  <si>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</si>
  <si>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</si>
  <si>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</si>
  <si>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</si>
  <si>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</si>
  <si>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</si>
  <si>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</si>
  <si>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</si>
  <si>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</si>
  <si>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</si>
  <si>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</si>
  <si>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</si>
  <si>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</si>
  <si>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</si>
  <si>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ddodávky HSV</t>
  </si>
  <si>
    <t>ROZPOCET</t>
  </si>
  <si>
    <t>K</t>
  </si>
  <si>
    <t>612325416</t>
  </si>
  <si>
    <t>Oprava vápenocementové omítky vnitřních ploch hladké, tl. do 20 mm, s celoplošným přeštukováním, tl. štuku do 3 mm stěn, v rozsahu opravované plochy do 10%</t>
  </si>
  <si>
    <t>CS ÚRS 2024 02</t>
  </si>
  <si>
    <t>4</t>
  </si>
  <si>
    <t>-1950663158</t>
  </si>
  <si>
    <t>VV</t>
  </si>
  <si>
    <t>Stěna dveře</t>
  </si>
  <si>
    <t>True</t>
  </si>
  <si>
    <t>T1</t>
  </si>
  <si>
    <t>((2,6*3,0)-(1,6*2,1))*2*1</t>
  </si>
  <si>
    <t>T2</t>
  </si>
  <si>
    <t>((2,6*3,0)-(1,7*2,1))*2*6</t>
  </si>
  <si>
    <t>T3</t>
  </si>
  <si>
    <t>((2,6*3,0)-(2,1*1,97))*2*1</t>
  </si>
  <si>
    <t>Mezisoučet</t>
  </si>
  <si>
    <t>3</t>
  </si>
  <si>
    <t>Součet</t>
  </si>
  <si>
    <t>619995001</t>
  </si>
  <si>
    <t>Začištění omítek (s dodáním hmot) kolem oken, dveří, podlah, obkladů apod.</t>
  </si>
  <si>
    <t>m</t>
  </si>
  <si>
    <t>388268850</t>
  </si>
  <si>
    <t>(1,6+2,1*2)*2*1</t>
  </si>
  <si>
    <t>(1,7+2,1*2)*2*6</t>
  </si>
  <si>
    <t>(2,1+1,97*2)*2*1</t>
  </si>
  <si>
    <t>9</t>
  </si>
  <si>
    <t>Ostatní konstrukce a práce, bourání</t>
  </si>
  <si>
    <t>619991001</t>
  </si>
  <si>
    <t>Zakrytí vnitřních ploch před znečištěním fólií včetně pozdějšího odkrytí podlah</t>
  </si>
  <si>
    <t>-886620698</t>
  </si>
  <si>
    <t>Zakrytí podlah chodby výměna dveří</t>
  </si>
  <si>
    <t>(2,6*2,0)*2*8</t>
  </si>
  <si>
    <t>M</t>
  </si>
  <si>
    <t>69311225</t>
  </si>
  <si>
    <t>geotextilie netkaná separační, ochranná, filtrační, drenážní PES 100g/m2</t>
  </si>
  <si>
    <t>8</t>
  </si>
  <si>
    <t>556297809</t>
  </si>
  <si>
    <t>5</t>
  </si>
  <si>
    <t>949101111</t>
  </si>
  <si>
    <t>Lešení pomocné pracovní pro objekty pozemních staveb pro zatížení do 150 kg/m2, o výšce lešeňové podlahy do 1,9 m</t>
  </si>
  <si>
    <t>188328518</t>
  </si>
  <si>
    <t>(2,0*1,0)*2*8</t>
  </si>
  <si>
    <t>6</t>
  </si>
  <si>
    <t>978013121</t>
  </si>
  <si>
    <t>Otlučení vápenných nebo vápenocementových omítek vnitřních ploch stěn s vyškrabáním spar, s očištěním zdiva, v rozsahu přes 5 do 10 %</t>
  </si>
  <si>
    <t>1457770481</t>
  </si>
  <si>
    <t>997</t>
  </si>
  <si>
    <t>Přesun sutě</t>
  </si>
  <si>
    <t>7</t>
  </si>
  <si>
    <t>997013217</t>
  </si>
  <si>
    <t>Vnitrostaveništní doprava suti a vybouraných hmot vodorovně do 50 m s naložením ručně pro budovy a haly výšky přes 21 do 24 m</t>
  </si>
  <si>
    <t>t</t>
  </si>
  <si>
    <t>-1529856446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</si>
  <si>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</si>
  <si>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</si>
  <si>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-1958517969</t>
  </si>
  <si>
    <t>1,37*5 'Přepočtené koeficientem množství</t>
  </si>
  <si>
    <t>997013501</t>
  </si>
  <si>
    <t>Odvoz suti a vybouraných hmot na skládku nebo meziskládku se složením, na vzdálenost do 1 km</t>
  </si>
  <si>
    <t>1655237</t>
  </si>
  <si>
    <t>10</t>
  </si>
  <si>
    <t>997013509</t>
  </si>
  <si>
    <t>Odvoz suti a vybouraných hmot na skládku nebo meziskládku se složením, na vzdálenost Příplatek k ceně za každý další započatý 1 km přes 1 km</t>
  </si>
  <si>
    <t>-1547341850</t>
  </si>
  <si>
    <t>1,37*10 'Přepočtené koeficientem množství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</si>
  <si>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</si>
  <si>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</si>
  <si>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</si>
  <si>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-6621214</t>
  </si>
  <si>
    <t>998</t>
  </si>
  <si>
    <t>Přesun hmot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</si>
  <si>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</si>
  <si>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</si>
  <si>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-1148036722</t>
  </si>
  <si>
    <t>13</t>
  </si>
  <si>
    <t>998018011</t>
  </si>
  <si>
    <t>Přesun hmot pro budovy občanské výstavby, bydlení, výrobu a služby ruční (bez užití mechanizace) Příplatek k cenám za ruční zvětšený přesun přes vymezenou vodorovnou dopravní vzdálenost za každých dalších započatých 100 m</t>
  </si>
  <si>
    <t>1680586368</t>
  </si>
  <si>
    <t>PSV</t>
  </si>
  <si>
    <t>Práce a dodávky PSV</t>
  </si>
  <si>
    <t>766</t>
  </si>
  <si>
    <t>Konstrukce truhlářské</t>
  </si>
  <si>
    <t>766.B01</t>
  </si>
  <si>
    <t>Demontáž dveří</t>
  </si>
  <si>
    <t>14</t>
  </si>
  <si>
    <t>766661821</t>
  </si>
  <si>
    <t>Demontáž dveřních konstrukcí k opětovnému použití kování samozavírače</t>
  </si>
  <si>
    <t>kus</t>
  </si>
  <si>
    <t>16</t>
  </si>
  <si>
    <t>1700867845</t>
  </si>
  <si>
    <t>15</t>
  </si>
  <si>
    <t>766661848</t>
  </si>
  <si>
    <t>Demontáž dveřních konstrukcí k opětovnému použití kování interiérového zámku</t>
  </si>
  <si>
    <t>-588472581</t>
  </si>
  <si>
    <t>766661849</t>
  </si>
  <si>
    <t>Demontáž dveřních konstrukcí k opětovnému použití kování interiérového štítku s klikou</t>
  </si>
  <si>
    <t>1097471811</t>
  </si>
  <si>
    <t>17</t>
  </si>
  <si>
    <t>968062456</t>
  </si>
  <si>
    <t>Vybourání dřevěných rámů oken s křídly, dveřních zárubní, vrat, stěn, ostění nebo obkladů dveřních zárubní, plochy přes 2 m2</t>
  </si>
  <si>
    <t>-884395869</t>
  </si>
  <si>
    <t>18</t>
  </si>
  <si>
    <t>766691915</t>
  </si>
  <si>
    <t>Ostatní práce vyvěšení nebo zavěšení křídel dřevěných dveřních, plochy přes 2 m2</t>
  </si>
  <si>
    <t>766299284</t>
  </si>
  <si>
    <t>766.T1</t>
  </si>
  <si>
    <t>Vnitřní dveře protipožární T1</t>
  </si>
  <si>
    <t>19</t>
  </si>
  <si>
    <t>766682221</t>
  </si>
  <si>
    <t>Montáž zárubní dřevěných nebo plastových obložkových protipožárních, pro dveře dvoukřídlové, tloušťky stěny do 170 mm</t>
  </si>
  <si>
    <t>-1773064713</t>
  </si>
  <si>
    <t>20</t>
  </si>
  <si>
    <t>61182340</t>
  </si>
  <si>
    <t>zárubeň dvoukřídlá obložková s laminátovým povrchem a protipožární úpravou tl stěny 60-150mm rozměru 1250-1850/1970, 2100mm</t>
  </si>
  <si>
    <t>32</t>
  </si>
  <si>
    <t>-1678262198</t>
  </si>
  <si>
    <t>766660183</t>
  </si>
  <si>
    <t>Montáž dveřních křídel dřevěných nebo plastových otevíravých do obložkové zárubně protipožárních dvoukřídlových jakékoliv šířky</t>
  </si>
  <si>
    <t>170964310</t>
  </si>
  <si>
    <t>22</t>
  </si>
  <si>
    <t>61165.T01</t>
  </si>
  <si>
    <t>VNITŘNÍ DVEŘE T1_x000D_
vnitřní dřevěné dveře s požární odolností EI 30DP3/C2 dvoukřídlé rozměr 1600x2100 mm_x000D_
prosklené sklem průhledným bezpečnostním_x000D_
u podlahy s okopným plechem v=200 mm_x000D_
do obložkové zárubně bez prahu_x000D_
_x000D_
Barevný odstín dveří a zárubně bude_x000D_
vyvzorkován a odsouhlasen investorem_x000D_
při realizaci.</t>
  </si>
  <si>
    <t>R položka</t>
  </si>
  <si>
    <t>-1875224569</t>
  </si>
  <si>
    <t>23</t>
  </si>
  <si>
    <t>767649198</t>
  </si>
  <si>
    <t>Montáž dveří ocelových nebo hliníkových doplňků dveří panikového kování dveří dvoukřídlých</t>
  </si>
  <si>
    <t>-499253170</t>
  </si>
  <si>
    <t>24</t>
  </si>
  <si>
    <t>54914135</t>
  </si>
  <si>
    <t>kování panikové klika/klika</t>
  </si>
  <si>
    <t>1536102552</t>
  </si>
  <si>
    <t>25</t>
  </si>
  <si>
    <t>766660.R01</t>
  </si>
  <si>
    <t>Montáž dveřního  kování - vložky</t>
  </si>
  <si>
    <t>472045066</t>
  </si>
  <si>
    <t>26</t>
  </si>
  <si>
    <t>54964.R01</t>
  </si>
  <si>
    <t>vložka systémová cylindrická  pro generální klíč</t>
  </si>
  <si>
    <t>-1997842883</t>
  </si>
  <si>
    <t>27</t>
  </si>
  <si>
    <t>766660717</t>
  </si>
  <si>
    <t>Montáž dveřních doplňků samozavírače na zárubeň ocelovou</t>
  </si>
  <si>
    <t>-544425818</t>
  </si>
  <si>
    <t>28</t>
  </si>
  <si>
    <t>54917250</t>
  </si>
  <si>
    <t>samozavírač dveří hydraulický</t>
  </si>
  <si>
    <t>1851849195</t>
  </si>
  <si>
    <t>29</t>
  </si>
  <si>
    <t>742210241</t>
  </si>
  <si>
    <t>Montáž dveřního koordinátoru s postupným zavíráním dvoukřídlých dveří</t>
  </si>
  <si>
    <t>-2002889427</t>
  </si>
  <si>
    <t>30</t>
  </si>
  <si>
    <t>59081303</t>
  </si>
  <si>
    <t>koordinátor dveřní, nastavitelný, dvoukřídlé dveře</t>
  </si>
  <si>
    <t>114309227</t>
  </si>
  <si>
    <t>31</t>
  </si>
  <si>
    <t>742210.R11</t>
  </si>
  <si>
    <t>Elektromagnety s lokální detekcí požáru	EPS_x000D_
položka je součásti elektroinstalace_x000D_
neoceňovat</t>
  </si>
  <si>
    <t>462679790</t>
  </si>
  <si>
    <t>Elektromagnety s lokální detekcí požáru</t>
  </si>
  <si>
    <t>položka je součásti elektroinstalace</t>
  </si>
  <si>
    <t>neoceňovat</t>
  </si>
  <si>
    <t>767159.R01</t>
  </si>
  <si>
    <t xml:space="preserve">Příplatek k cenám za seřízení dveří dvoukřídlových </t>
  </si>
  <si>
    <t>624782705</t>
  </si>
  <si>
    <t>33</t>
  </si>
  <si>
    <t>742210251</t>
  </si>
  <si>
    <t>Připojení kontaktu ovládaného nebo monitorovaného</t>
  </si>
  <si>
    <t>-1824212411</t>
  </si>
  <si>
    <t>34</t>
  </si>
  <si>
    <t>D528 D 742</t>
  </si>
  <si>
    <t>Pomocný materiál připojení</t>
  </si>
  <si>
    <t>-284517419</t>
  </si>
  <si>
    <t>35</t>
  </si>
  <si>
    <t>952901123</t>
  </si>
  <si>
    <t>Čištění budov při provádění oprav a udržovacích prací dveří nebo vrat omytím, plochy do přes 3,0 do 5,0 m2</t>
  </si>
  <si>
    <t>-1546518671</t>
  </si>
  <si>
    <t>(1,6*2,1*2)</t>
  </si>
  <si>
    <t>36</t>
  </si>
  <si>
    <t>953993321</t>
  </si>
  <si>
    <t>Osazení bezpečnostní, orientační nebo informační tabulky plastové nebo smaltované přilepením</t>
  </si>
  <si>
    <t>-1526013718</t>
  </si>
  <si>
    <t>37</t>
  </si>
  <si>
    <t>73534512</t>
  </si>
  <si>
    <t>tabulka bezpečnostní plastová s tiskem 2 barvy A7 105x74mm</t>
  </si>
  <si>
    <t>-990394286</t>
  </si>
  <si>
    <t>38</t>
  </si>
  <si>
    <t>998766123</t>
  </si>
  <si>
    <t>Přesun hmot pro konstrukce truhlářské stanovený z hmotnosti přesunovaného materiálu vodorovná dopravní vzdálenost do 50 m ruční (bez užití mechanizace) v objektech výšky přes 12 do 24 m</t>
  </si>
  <si>
    <t>572790492</t>
  </si>
  <si>
    <t>766.T2</t>
  </si>
  <si>
    <t>Vnitřní dveře protipožární T2</t>
  </si>
  <si>
    <t>39</t>
  </si>
  <si>
    <t>148191488</t>
  </si>
  <si>
    <t>40</t>
  </si>
  <si>
    <t>-368581646</t>
  </si>
  <si>
    <t>41</t>
  </si>
  <si>
    <t>-1867689011</t>
  </si>
  <si>
    <t>42</t>
  </si>
  <si>
    <t>61165.T02</t>
  </si>
  <si>
    <t>VNITŘNÍ DVEŘE T1_x000D_
vnitřní dřevěné dveře s požární odolností EI 30DP3/C2 dvoukřídlé rozměr 1700x2100 mm_x000D_
prosklené sklem průhledným bezpečnostním_x000D_
u podlahy s okopným plechem v=200 mm_x000D_
do obložkové zárubně bez prahu_x000D_
_x000D_
Barevný odstín dveří a zárubně bude_x000D_
vyvzorkován a odsouhlasen investorem_x000D_
při realizaci.</t>
  </si>
  <si>
    <t>1041663622</t>
  </si>
  <si>
    <t>43</t>
  </si>
  <si>
    <t>-88835729</t>
  </si>
  <si>
    <t>44</t>
  </si>
  <si>
    <t>-1598834232</t>
  </si>
  <si>
    <t>45</t>
  </si>
  <si>
    <t>780826148</t>
  </si>
  <si>
    <t>46</t>
  </si>
  <si>
    <t>1645763129</t>
  </si>
  <si>
    <t>47</t>
  </si>
  <si>
    <t>2145611644</t>
  </si>
  <si>
    <t>48</t>
  </si>
  <si>
    <t>-326364996</t>
  </si>
  <si>
    <t>49</t>
  </si>
  <si>
    <t>1170686249</t>
  </si>
  <si>
    <t>50</t>
  </si>
  <si>
    <t>539918034</t>
  </si>
  <si>
    <t>51</t>
  </si>
  <si>
    <t>1521339102</t>
  </si>
  <si>
    <t>52</t>
  </si>
  <si>
    <t>-865761436</t>
  </si>
  <si>
    <t>53</t>
  </si>
  <si>
    <t>1573776182</t>
  </si>
  <si>
    <t>54</t>
  </si>
  <si>
    <t>-2037045387</t>
  </si>
  <si>
    <t>55</t>
  </si>
  <si>
    <t>1675910673</t>
  </si>
  <si>
    <t>(1,7*2,1)*2*6</t>
  </si>
  <si>
    <t>56</t>
  </si>
  <si>
    <t>34155265</t>
  </si>
  <si>
    <t>57</t>
  </si>
  <si>
    <t>-914939852</t>
  </si>
  <si>
    <t>58</t>
  </si>
  <si>
    <t>908681442</t>
  </si>
  <si>
    <t>766.T3</t>
  </si>
  <si>
    <t>Vnitřní dveře protipožární T3</t>
  </si>
  <si>
    <t>59</t>
  </si>
  <si>
    <t>-770304304</t>
  </si>
  <si>
    <t>60</t>
  </si>
  <si>
    <t>61182.T02</t>
  </si>
  <si>
    <t>zárubeň dvoukřídlá obložková s laminátovým povrchem a protipožární úpravou tl stěny 60-150mm rozměru 2100/ 1970mm</t>
  </si>
  <si>
    <t>-290095609</t>
  </si>
  <si>
    <t>61</t>
  </si>
  <si>
    <t>-1992803961</t>
  </si>
  <si>
    <t>62</t>
  </si>
  <si>
    <t>61165341</t>
  </si>
  <si>
    <t>dveře dvoukřídlé dřevotřískové protipožární EI (EW) 30 D3 povrch lakovaný plné 1250x1970-2100mm</t>
  </si>
  <si>
    <t>-1489699377</t>
  </si>
  <si>
    <t>63</t>
  </si>
  <si>
    <t>-593903163</t>
  </si>
  <si>
    <t>64</t>
  </si>
  <si>
    <t>1517136298</t>
  </si>
  <si>
    <t>65</t>
  </si>
  <si>
    <t>1718285472</t>
  </si>
  <si>
    <t>66</t>
  </si>
  <si>
    <t>1036443437</t>
  </si>
  <si>
    <t>67</t>
  </si>
  <si>
    <t>-97478400</t>
  </si>
  <si>
    <t>68</t>
  </si>
  <si>
    <t>-1926867497</t>
  </si>
  <si>
    <t>69</t>
  </si>
  <si>
    <t>-1157139621</t>
  </si>
  <si>
    <t>70</t>
  </si>
  <si>
    <t>-381560447</t>
  </si>
  <si>
    <t>71</t>
  </si>
  <si>
    <t>-1108242187</t>
  </si>
  <si>
    <t>72</t>
  </si>
  <si>
    <t>-1520600123</t>
  </si>
  <si>
    <t>73</t>
  </si>
  <si>
    <t>-1986237306</t>
  </si>
  <si>
    <t>74</t>
  </si>
  <si>
    <t>-536673863</t>
  </si>
  <si>
    <t>75</t>
  </si>
  <si>
    <t>1943074495</t>
  </si>
  <si>
    <t>(2,1*1,97)*2</t>
  </si>
  <si>
    <t>76</t>
  </si>
  <si>
    <t>-2136653948</t>
  </si>
  <si>
    <t>77</t>
  </si>
  <si>
    <t>675401207</t>
  </si>
  <si>
    <t>78</t>
  </si>
  <si>
    <t>-1920303072</t>
  </si>
  <si>
    <t>771</t>
  </si>
  <si>
    <t>Podlahy z dlaždic</t>
  </si>
  <si>
    <t>79</t>
  </si>
  <si>
    <t>771573913</t>
  </si>
  <si>
    <t>Výměna keramické dlaždice lepené velikosti přes 9 do 12 ks/m2</t>
  </si>
  <si>
    <t>688900249</t>
  </si>
  <si>
    <t>80</t>
  </si>
  <si>
    <t>59761135</t>
  </si>
  <si>
    <t>dlažba keramická slinutá nemrazuvzdorná povrch hladký/matný tl do 10mm přes 9 do 12ks/m2</t>
  </si>
  <si>
    <t>42662039</t>
  </si>
  <si>
    <t>30*0,12 'Přepočtené koeficientem množství</t>
  </si>
  <si>
    <t>81</t>
  </si>
  <si>
    <t>998771123</t>
  </si>
  <si>
    <t>Přesun hmot pro podlahy z dlaždic stanovený z hmotnosti přesunovaného materiálu vodorovná dopravní vzdálenost do 50 m ruční (bez užití mechanizace) v objektech výšky přes 12 do 24 m</t>
  </si>
  <si>
    <t>618419399</t>
  </si>
  <si>
    <t>776</t>
  </si>
  <si>
    <t>Podlahy povlakové</t>
  </si>
  <si>
    <t>82</t>
  </si>
  <si>
    <t>776201913</t>
  </si>
  <si>
    <t>Ostatní opravy výměna poškozené povlakové podlahoviny bez podložky, s vyříznutím a očistěním podkladu plochy přes 1,00 do 2,00 m2_x000D_
včetně demontáže</t>
  </si>
  <si>
    <t>-955419668</t>
  </si>
  <si>
    <t>83</t>
  </si>
  <si>
    <t>776421312</t>
  </si>
  <si>
    <t>Montáž lišt přechodových šroubovaných</t>
  </si>
  <si>
    <t>-355314909</t>
  </si>
  <si>
    <t>Přechodvý profil, nový práh</t>
  </si>
  <si>
    <t>(1,6)*1</t>
  </si>
  <si>
    <t>(1,7)*6</t>
  </si>
  <si>
    <t>(2,1*)*1</t>
  </si>
  <si>
    <t>84</t>
  </si>
  <si>
    <t>59054153</t>
  </si>
  <si>
    <t>profil přechodový mezi kobercem a dlažbou, laminátovou nebo dřevěnou podlahou</t>
  </si>
  <si>
    <t>142239184</t>
  </si>
  <si>
    <t>11,8*1,2 'Přepočtené koeficientem množství</t>
  </si>
  <si>
    <t>784</t>
  </si>
  <si>
    <t>Dokončovací práce - malby a tapety</t>
  </si>
  <si>
    <t>85</t>
  </si>
  <si>
    <t>784111001</t>
  </si>
  <si>
    <t>Oprášení (ometení) podkladu v místnostech výšky do 3,80 m</t>
  </si>
  <si>
    <t>312332188</t>
  </si>
  <si>
    <t>Stěna  a strop chodba</t>
  </si>
  <si>
    <t>(3,0*2+2,6)*2*1,0*1</t>
  </si>
  <si>
    <t>(3,0*2+2,6)*2*1,0*6</t>
  </si>
  <si>
    <t>86</t>
  </si>
  <si>
    <t>784111011</t>
  </si>
  <si>
    <t>Obroušení podkladu omítky v místnostech výšky do 3,80 m</t>
  </si>
  <si>
    <t>-1733919939</t>
  </si>
  <si>
    <t>87</t>
  </si>
  <si>
    <t>784121001</t>
  </si>
  <si>
    <t>Oškrabání malby v místnostech výšky do 3,80 m</t>
  </si>
  <si>
    <t>-935088202</t>
  </si>
  <si>
    <t>88</t>
  </si>
  <si>
    <t>784161201</t>
  </si>
  <si>
    <t>Lokální vyrovnání podkladu sádrovou stěrkou, tloušťky do 3 mm, plochy do 0,1 m2 v místnostech výšky do 3,80 m</t>
  </si>
  <si>
    <t>-960907868</t>
  </si>
  <si>
    <t>89</t>
  </si>
  <si>
    <t>784161211</t>
  </si>
  <si>
    <t>Lokální vyrovnání podkladu sádrovou stěrkou, tloušťky do 3 mm, plochy přes 0,1 do 0,25 m2 v místnostech výšky do 3,80 m</t>
  </si>
  <si>
    <t>1703992950</t>
  </si>
  <si>
    <t>90</t>
  </si>
  <si>
    <t>784161221</t>
  </si>
  <si>
    <t>Lokální vyrovnání podkladu sádrovou stěrkou, tloušťky do 3 mm, plochy přes 0,25 do 0,5 m2 v místnostech výšky do 3,80 m</t>
  </si>
  <si>
    <t>409281266</t>
  </si>
  <si>
    <t>91</t>
  </si>
  <si>
    <t>784171101</t>
  </si>
  <si>
    <t>Zakrytí nemalovaných ploch (materiál ve specifikaci) včetně pozdějšího odkrytí podlah</t>
  </si>
  <si>
    <t>15190714</t>
  </si>
  <si>
    <t>(2,6*2)*2*8</t>
  </si>
  <si>
    <t>92</t>
  </si>
  <si>
    <t>28323156</t>
  </si>
  <si>
    <t>fólie pro malířské potřeby zakrývací tl 41µ 4x5m</t>
  </si>
  <si>
    <t>-181797608</t>
  </si>
  <si>
    <t>83,2*1,05 'Přepočtené koeficientem množství</t>
  </si>
  <si>
    <t>93</t>
  </si>
  <si>
    <t>784171111</t>
  </si>
  <si>
    <t>Zakrytí nemalovaných ploch (materiál ve specifikaci) včetně pozdějšího odkrytí svislých ploch např. stěn, oken, dveří v místnostech výšky do 3,80</t>
  </si>
  <si>
    <t>1047892586</t>
  </si>
  <si>
    <t>(1,6*2,1)*2*1</t>
  </si>
  <si>
    <t>(2,1*1,97)*2*1</t>
  </si>
  <si>
    <t>94</t>
  </si>
  <si>
    <t>2048732134</t>
  </si>
  <si>
    <t>57,834*1,05 'Přepočtené koeficientem množství</t>
  </si>
  <si>
    <t>95</t>
  </si>
  <si>
    <t>784181101</t>
  </si>
  <si>
    <t>Penetrace podkladu jednonásobná základní akrylátová bezbarvá v místnostech výšky do 3,80 m</t>
  </si>
  <si>
    <t>-1201228868</t>
  </si>
  <si>
    <t>96</t>
  </si>
  <si>
    <t>784211101</t>
  </si>
  <si>
    <t>Malby z malířských směsí oděruvzdorných za mokra dvojnásobné, bílé za mokra oděruvzdorné výborně v místnostech výšky do 3,80 m</t>
  </si>
  <si>
    <t>-698440904</t>
  </si>
  <si>
    <t>HZS</t>
  </si>
  <si>
    <t>Hodinové zúčtovací sazby</t>
  </si>
  <si>
    <t>97</t>
  </si>
  <si>
    <t>HZS1302</t>
  </si>
  <si>
    <t>Hodinové zúčtovací sazby profesí HSV provádění konstrukcí zedník specialista</t>
  </si>
  <si>
    <t>hod</t>
  </si>
  <si>
    <t>512</t>
  </si>
  <si>
    <t>1243268509</t>
  </si>
  <si>
    <t>98</t>
  </si>
  <si>
    <t>HZS2121</t>
  </si>
  <si>
    <t>Hodinové zúčtovací sazby profesí PSV provádění stavebních konstrukcí truhlář</t>
  </si>
  <si>
    <t>-737589927</t>
  </si>
  <si>
    <t>kpl</t>
  </si>
  <si>
    <t>1024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</si>
  <si>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</si>
  <si>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</si>
  <si>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</si>
  <si>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</si>
  <si>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</si>
  <si>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</si>
  <si>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VRN1</t>
  </si>
  <si>
    <t>Průzkumné, geodetické a projektové práce</t>
  </si>
  <si>
    <t>013254000</t>
  </si>
  <si>
    <t>Dokumentace skutečného provedení stavby</t>
  </si>
  <si>
    <t>1773706812</t>
  </si>
  <si>
    <t>VRN3</t>
  </si>
  <si>
    <t>Zařízení staveniště</t>
  </si>
  <si>
    <t>031002000</t>
  </si>
  <si>
    <t>Související (přípravné) práce pro zařízení staveniště</t>
  </si>
  <si>
    <t>1238801659</t>
  </si>
  <si>
    <t>032002000</t>
  </si>
  <si>
    <t>Vybavení staveniště</t>
  </si>
  <si>
    <t>318258908</t>
  </si>
  <si>
    <t>034002000</t>
  </si>
  <si>
    <t>Zabezpečení staveniště</t>
  </si>
  <si>
    <t>-524187013</t>
  </si>
  <si>
    <t>VRN4</t>
  </si>
  <si>
    <t>Inženýrská činnost</t>
  </si>
  <si>
    <t>041403000</t>
  </si>
  <si>
    <t>Bezpečnost a ochrana zdraví při práci na staveništi</t>
  </si>
  <si>
    <t>1811227925</t>
  </si>
  <si>
    <t>VRN6</t>
  </si>
  <si>
    <t>Územní vlivy</t>
  </si>
  <si>
    <t>065002000</t>
  </si>
  <si>
    <t>Mimostaveništní doprava materiálů, výrobků a strojů</t>
  </si>
  <si>
    <t>-619342535</t>
  </si>
  <si>
    <t>VRN7</t>
  </si>
  <si>
    <t>Provozní vlivy</t>
  </si>
  <si>
    <t>071103000</t>
  </si>
  <si>
    <t>Provoz investora</t>
  </si>
  <si>
    <t>-2057329297</t>
  </si>
  <si>
    <t>SEZNAM FIGUR</t>
  </si>
  <si>
    <t>Výměra</t>
  </si>
  <si>
    <t>ASŘ/ SO-01</t>
  </si>
  <si>
    <t>Použití figury:</t>
  </si>
  <si>
    <t>Oprášení (ometení ) podkladu v místnostech v do 3,80 m</t>
  </si>
  <si>
    <t>Obroušení podkladu omítnutého v místnostech v do 3,80 m</t>
  </si>
  <si>
    <t>Oškrabání malby v místnostech v do 3,80 m</t>
  </si>
  <si>
    <t>Základní akrylátová jednonásobná bezbarvá penetrace podkladu v místnostech v do 3,80 m</t>
  </si>
  <si>
    <t>Dvojnásobné bílé malby ze směsí za mokra výborně oděruvzdorných v místnostech v do 3,80 m</t>
  </si>
  <si>
    <t>Oprava vnitřní vápenocementové hladké omítky tl do 20 mm stěn v rozsahu plochy do 10 % s celoplošným přeštukováním tl do 3 mm</t>
  </si>
  <si>
    <t>Otlučení (osekání) vnitřní vápenné nebo vápenocementové omítky stěn v rozsahu přes 5 do 10 %</t>
  </si>
  <si>
    <t>Zpřístupnění objektu UJEP FSE Moskevská ul. Ústí nad Labem - VÝMĚNA PROTIPOŽÁRNÍCH DVEŘÍ</t>
  </si>
  <si>
    <t>NEOCEŇOVAT</t>
  </si>
  <si>
    <t>Zhotovitel je povinen se při realizaci Díla řídit zásadami „významně nepoškozovat“ životní prostředí (dále jen „DNSH“), které vychází z nařízení EU 2020/852 (Taxonomie EU) a je povinen poskytnout Objednateli plnou součinnost včetně doložení všech dokumentů k přípravě závěrečného protokolu k DNSH, a to zejména doložení, že nedošlo k významnému zvýšení emisí, že byla prováděna opatření ke snížení prašnosti a hlučnosti, a dále platné certifikáty nebo jiné další obdobné relevantní doklady.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</si>
</sst>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9"/>
      <color rgb="FFFF000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24" xfId="0" applyFont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3" fillId="0" borderId="2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M19" sqref="M19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hidden="1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06" t="s">
        <v>5</v>
      </c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86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P4" s="187"/>
      <c r="AR4" s="20"/>
      <c r="AS4" s="22" t="s">
        <v>10</v>
      </c>
      <c r="BS4" s="17" t="s">
        <v>11</v>
      </c>
    </row>
    <row r="5" spans="1:74" ht="12" customHeight="1">
      <c r="B5" s="20"/>
      <c r="D5" s="23" t="s">
        <v>12</v>
      </c>
      <c r="K5" s="215" t="s">
        <v>13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187"/>
      <c r="AR5" s="20"/>
      <c r="BS5" s="17" t="s">
        <v>6</v>
      </c>
    </row>
    <row r="6" spans="1:74" ht="36.9" customHeight="1">
      <c r="B6" s="20"/>
      <c r="D6" s="25" t="s">
        <v>14</v>
      </c>
      <c r="K6" s="216" t="s">
        <v>572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187"/>
      <c r="AR6" s="20"/>
      <c r="BS6" s="17" t="s">
        <v>6</v>
      </c>
    </row>
    <row r="7" spans="1:74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P7" s="187"/>
      <c r="AR7" s="20"/>
      <c r="BS7" s="17" t="s">
        <v>6</v>
      </c>
    </row>
    <row r="8" spans="1:74" ht="12" customHeight="1">
      <c r="B8" s="20"/>
      <c r="D8" s="26" t="s">
        <v>18</v>
      </c>
      <c r="K8" s="24" t="s">
        <v>19</v>
      </c>
      <c r="AK8" s="26" t="s">
        <v>20</v>
      </c>
      <c r="AN8" s="24" t="s">
        <v>21</v>
      </c>
      <c r="AP8" s="187"/>
      <c r="AR8" s="20"/>
      <c r="BS8" s="17" t="s">
        <v>6</v>
      </c>
    </row>
    <row r="9" spans="1:74" ht="14.4" customHeight="1">
      <c r="B9" s="20"/>
      <c r="AP9" s="187"/>
      <c r="AR9" s="20"/>
      <c r="BS9" s="17" t="s">
        <v>6</v>
      </c>
    </row>
    <row r="10" spans="1:74" ht="12" customHeight="1">
      <c r="B10" s="20"/>
      <c r="D10" s="26" t="s">
        <v>22</v>
      </c>
      <c r="AK10" s="26" t="s">
        <v>23</v>
      </c>
      <c r="AN10" s="24" t="s">
        <v>1</v>
      </c>
      <c r="AP10" s="187"/>
      <c r="AR10" s="20"/>
      <c r="BS10" s="17" t="s">
        <v>6</v>
      </c>
    </row>
    <row r="11" spans="1:74" ht="18.5" customHeight="1">
      <c r="B11" s="20"/>
      <c r="E11" s="24" t="s">
        <v>24</v>
      </c>
      <c r="AK11" s="26" t="s">
        <v>25</v>
      </c>
      <c r="AN11" s="24" t="s">
        <v>1</v>
      </c>
      <c r="AP11" s="187"/>
      <c r="AR11" s="20"/>
      <c r="BS11" s="17" t="s">
        <v>6</v>
      </c>
    </row>
    <row r="12" spans="1:74" ht="6.9" customHeight="1">
      <c r="B12" s="20"/>
      <c r="AP12" s="187"/>
      <c r="AR12" s="20"/>
      <c r="BS12" s="17" t="s">
        <v>6</v>
      </c>
    </row>
    <row r="13" spans="1:74" ht="12" customHeight="1">
      <c r="B13" s="20"/>
      <c r="D13" s="26" t="s">
        <v>26</v>
      </c>
      <c r="AK13" s="26" t="s">
        <v>23</v>
      </c>
      <c r="AN13" s="24" t="s">
        <v>1</v>
      </c>
      <c r="AP13" s="187"/>
      <c r="AR13" s="20"/>
      <c r="BS13" s="17" t="s">
        <v>6</v>
      </c>
    </row>
    <row r="14" spans="1:74" ht="12.5">
      <c r="B14" s="20"/>
      <c r="E14" s="24" t="s">
        <v>27</v>
      </c>
      <c r="AK14" s="26" t="s">
        <v>25</v>
      </c>
      <c r="AN14" s="24" t="s">
        <v>1</v>
      </c>
      <c r="AP14" s="187"/>
      <c r="AR14" s="20"/>
      <c r="BS14" s="17" t="s">
        <v>6</v>
      </c>
    </row>
    <row r="15" spans="1:74" ht="6.9" customHeight="1">
      <c r="B15" s="20"/>
      <c r="AP15" s="187"/>
      <c r="AR15" s="20"/>
      <c r="BS15" s="17" t="s">
        <v>3</v>
      </c>
    </row>
    <row r="16" spans="1:74" ht="12" customHeight="1">
      <c r="B16" s="20"/>
      <c r="D16" s="26" t="s">
        <v>28</v>
      </c>
      <c r="AK16" s="26" t="s">
        <v>23</v>
      </c>
      <c r="AN16" s="24" t="s">
        <v>1</v>
      </c>
      <c r="AP16" s="187"/>
      <c r="AR16" s="20"/>
      <c r="BS16" s="17" t="s">
        <v>3</v>
      </c>
    </row>
    <row r="17" spans="2:71" ht="18.5" customHeight="1">
      <c r="B17" s="20"/>
      <c r="E17" s="24" t="s">
        <v>29</v>
      </c>
      <c r="AK17" s="26" t="s">
        <v>25</v>
      </c>
      <c r="AN17" s="24" t="s">
        <v>1</v>
      </c>
      <c r="AP17" s="187"/>
      <c r="AR17" s="20"/>
      <c r="BS17" s="17" t="s">
        <v>3</v>
      </c>
    </row>
    <row r="18" spans="2:71" ht="6.9" customHeight="1">
      <c r="B18" s="20"/>
      <c r="AP18" s="187"/>
      <c r="AR18" s="20"/>
      <c r="BS18" s="17" t="s">
        <v>6</v>
      </c>
    </row>
    <row r="19" spans="2:71" ht="12" customHeight="1">
      <c r="B19" s="20"/>
      <c r="D19" s="26" t="s">
        <v>30</v>
      </c>
      <c r="AK19" s="26" t="s">
        <v>23</v>
      </c>
      <c r="AN19" s="24" t="s">
        <v>1</v>
      </c>
      <c r="AP19" s="187"/>
      <c r="AR19" s="20"/>
      <c r="BS19" s="17" t="s">
        <v>6</v>
      </c>
    </row>
    <row r="20" spans="2:71" ht="18.5" customHeight="1">
      <c r="B20" s="20"/>
      <c r="E20" s="24" t="s">
        <v>29</v>
      </c>
      <c r="AK20" s="26" t="s">
        <v>25</v>
      </c>
      <c r="AN20" s="24" t="s">
        <v>1</v>
      </c>
      <c r="AP20" s="187"/>
      <c r="AR20" s="20"/>
      <c r="BS20" s="17" t="s">
        <v>3</v>
      </c>
    </row>
    <row r="21" spans="2:71" ht="6.9" customHeight="1">
      <c r="B21" s="20"/>
      <c r="AP21" s="187"/>
      <c r="AR21" s="20"/>
    </row>
    <row r="22" spans="2:71" ht="12" customHeight="1">
      <c r="B22" s="20"/>
      <c r="D22" s="26" t="s">
        <v>31</v>
      </c>
      <c r="AP22" s="187"/>
      <c r="AR22" s="20"/>
    </row>
    <row r="23" spans="2:71" ht="53.5" customHeight="1">
      <c r="B23" s="20"/>
      <c r="E23" s="217" t="s">
        <v>574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P23" s="187"/>
      <c r="AR23" s="20"/>
    </row>
    <row r="24" spans="2:71" ht="6.9" customHeight="1">
      <c r="B24" s="20"/>
      <c r="AP24" s="187"/>
      <c r="AR24" s="20"/>
    </row>
    <row r="25" spans="2:71" ht="6.9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87"/>
      <c r="AR25" s="20"/>
    </row>
    <row r="26" spans="2:71" s="1" customFormat="1" ht="26" customHeight="1">
      <c r="B26" s="29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18">
        <f>ROUND(AG94,2)</f>
        <v>0</v>
      </c>
      <c r="AL26" s="219"/>
      <c r="AM26" s="219"/>
      <c r="AN26" s="219"/>
      <c r="AO26" s="219"/>
      <c r="AP26" s="188"/>
      <c r="AR26" s="29"/>
    </row>
    <row r="27" spans="2:71" s="1" customFormat="1" ht="6.9" customHeight="1">
      <c r="B27" s="29"/>
      <c r="AP27" s="188"/>
      <c r="AR27" s="29"/>
    </row>
    <row r="28" spans="2:71" s="1" customFormat="1" ht="12.5">
      <c r="B28" s="29"/>
      <c r="L28" s="220" t="s">
        <v>33</v>
      </c>
      <c r="M28" s="220"/>
      <c r="N28" s="220"/>
      <c r="O28" s="220"/>
      <c r="P28" s="220"/>
      <c r="W28" s="220" t="s">
        <v>34</v>
      </c>
      <c r="X28" s="220"/>
      <c r="Y28" s="220"/>
      <c r="Z28" s="220"/>
      <c r="AA28" s="220"/>
      <c r="AB28" s="220"/>
      <c r="AC28" s="220"/>
      <c r="AD28" s="220"/>
      <c r="AE28" s="220"/>
      <c r="AK28" s="220" t="s">
        <v>35</v>
      </c>
      <c r="AL28" s="220"/>
      <c r="AM28" s="220"/>
      <c r="AN28" s="220"/>
      <c r="AO28" s="220"/>
      <c r="AP28" s="188"/>
      <c r="AR28" s="29"/>
    </row>
    <row r="29" spans="2:71" s="2" customFormat="1" ht="14.4" customHeight="1">
      <c r="B29" s="33"/>
      <c r="D29" s="26" t="s">
        <v>36</v>
      </c>
      <c r="F29" s="26" t="s">
        <v>37</v>
      </c>
      <c r="L29" s="208">
        <v>0.21</v>
      </c>
      <c r="M29" s="209"/>
      <c r="N29" s="209"/>
      <c r="O29" s="209"/>
      <c r="P29" s="209"/>
      <c r="W29" s="210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10">
        <f>ROUND(AV94, 2)</f>
        <v>0</v>
      </c>
      <c r="AL29" s="209"/>
      <c r="AM29" s="209"/>
      <c r="AN29" s="209"/>
      <c r="AO29" s="209"/>
      <c r="AP29" s="189"/>
      <c r="AR29" s="33"/>
    </row>
    <row r="30" spans="2:71" s="2" customFormat="1" ht="14.4" customHeight="1">
      <c r="B30" s="33"/>
      <c r="F30" s="26" t="s">
        <v>38</v>
      </c>
      <c r="L30" s="208">
        <v>0.12</v>
      </c>
      <c r="M30" s="209"/>
      <c r="N30" s="209"/>
      <c r="O30" s="209"/>
      <c r="P30" s="209"/>
      <c r="W30" s="210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10">
        <f>ROUND(AW94, 2)</f>
        <v>0</v>
      </c>
      <c r="AL30" s="209"/>
      <c r="AM30" s="209"/>
      <c r="AN30" s="209"/>
      <c r="AO30" s="209"/>
      <c r="AP30" s="189"/>
      <c r="AR30" s="33"/>
    </row>
    <row r="31" spans="2:71" s="2" customFormat="1" ht="14.4" customHeight="1">
      <c r="B31" s="33"/>
      <c r="F31" s="26" t="s">
        <v>39</v>
      </c>
      <c r="L31" s="208">
        <v>0.21</v>
      </c>
      <c r="M31" s="209"/>
      <c r="N31" s="209"/>
      <c r="O31" s="209"/>
      <c r="P31" s="209"/>
      <c r="W31" s="210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10">
        <v>0</v>
      </c>
      <c r="AL31" s="209"/>
      <c r="AM31" s="209"/>
      <c r="AN31" s="209"/>
      <c r="AO31" s="209"/>
      <c r="AP31" s="189"/>
      <c r="AR31" s="33"/>
    </row>
    <row r="32" spans="2:71" s="2" customFormat="1" ht="14.4" customHeight="1">
      <c r="B32" s="33"/>
      <c r="F32" s="26" t="s">
        <v>40</v>
      </c>
      <c r="L32" s="208">
        <v>0.12</v>
      </c>
      <c r="M32" s="209"/>
      <c r="N32" s="209"/>
      <c r="O32" s="209"/>
      <c r="P32" s="209"/>
      <c r="W32" s="210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10">
        <v>0</v>
      </c>
      <c r="AL32" s="209"/>
      <c r="AM32" s="209"/>
      <c r="AN32" s="209"/>
      <c r="AO32" s="209"/>
      <c r="AP32" s="189"/>
      <c r="AR32" s="33"/>
    </row>
    <row r="33" spans="2:44" s="2" customFormat="1" ht="14.4" customHeight="1">
      <c r="B33" s="33"/>
      <c r="F33" s="26" t="s">
        <v>41</v>
      </c>
      <c r="L33" s="208">
        <v>0</v>
      </c>
      <c r="M33" s="209"/>
      <c r="N33" s="209"/>
      <c r="O33" s="209"/>
      <c r="P33" s="209"/>
      <c r="W33" s="210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10">
        <v>0</v>
      </c>
      <c r="AL33" s="209"/>
      <c r="AM33" s="209"/>
      <c r="AN33" s="209"/>
      <c r="AO33" s="209"/>
      <c r="AP33" s="189"/>
      <c r="AR33" s="33"/>
    </row>
    <row r="34" spans="2:44" s="1" customFormat="1" ht="6.9" customHeight="1">
      <c r="B34" s="29"/>
      <c r="AP34" s="188"/>
      <c r="AR34" s="29"/>
    </row>
    <row r="35" spans="2:44" s="1" customFormat="1" ht="26" customHeight="1">
      <c r="B35" s="29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214" t="s">
        <v>44</v>
      </c>
      <c r="Y35" s="212"/>
      <c r="Z35" s="212"/>
      <c r="AA35" s="212"/>
      <c r="AB35" s="212"/>
      <c r="AC35" s="36"/>
      <c r="AD35" s="36"/>
      <c r="AE35" s="36"/>
      <c r="AF35" s="36"/>
      <c r="AG35" s="36"/>
      <c r="AH35" s="36"/>
      <c r="AI35" s="36"/>
      <c r="AJ35" s="36"/>
      <c r="AK35" s="211">
        <f>SUM(AK26:AK33)</f>
        <v>0</v>
      </c>
      <c r="AL35" s="212"/>
      <c r="AM35" s="212"/>
      <c r="AN35" s="212"/>
      <c r="AO35" s="213"/>
      <c r="AP35" s="190"/>
      <c r="AQ35" s="34"/>
      <c r="AR35" s="29"/>
    </row>
    <row r="36" spans="2:44" s="1" customFormat="1" ht="6.9" customHeight="1">
      <c r="B36" s="29"/>
      <c r="AP36" s="188"/>
      <c r="AR36" s="29"/>
    </row>
    <row r="37" spans="2:44" s="1" customFormat="1" ht="14.4" customHeight="1">
      <c r="B37" s="29"/>
      <c r="AP37" s="188"/>
      <c r="AR37" s="29"/>
    </row>
    <row r="38" spans="2:44" ht="14.4" customHeight="1">
      <c r="B38" s="20"/>
      <c r="AP38" s="187"/>
      <c r="AR38" s="20"/>
    </row>
    <row r="39" spans="2:44" ht="14.4" customHeight="1">
      <c r="B39" s="20"/>
      <c r="AP39" s="187"/>
      <c r="AR39" s="20"/>
    </row>
    <row r="40" spans="2:44" ht="14.4" customHeight="1">
      <c r="B40" s="20"/>
      <c r="AP40" s="187"/>
      <c r="AR40" s="20"/>
    </row>
    <row r="41" spans="2:44" ht="14.4" customHeight="1">
      <c r="B41" s="20"/>
      <c r="AP41" s="187"/>
      <c r="AR41" s="20"/>
    </row>
    <row r="42" spans="2:44" ht="14.4" customHeight="1">
      <c r="B42" s="20"/>
      <c r="AP42" s="187"/>
      <c r="AR42" s="20"/>
    </row>
    <row r="43" spans="2:44" ht="14.4" customHeight="1">
      <c r="B43" s="20"/>
      <c r="AP43" s="187"/>
      <c r="AR43" s="20"/>
    </row>
    <row r="44" spans="2:44" ht="14.4" customHeight="1">
      <c r="B44" s="20"/>
      <c r="AP44" s="187"/>
      <c r="AR44" s="20"/>
    </row>
    <row r="45" spans="2:44" ht="14.4" customHeight="1">
      <c r="B45" s="20"/>
      <c r="AP45" s="187"/>
      <c r="AR45" s="20"/>
    </row>
    <row r="46" spans="2:44" ht="14.4" customHeight="1">
      <c r="B46" s="20"/>
      <c r="AP46" s="187"/>
      <c r="AR46" s="20"/>
    </row>
    <row r="47" spans="2:44" ht="14.4" customHeight="1">
      <c r="B47" s="20"/>
      <c r="AP47" s="187"/>
      <c r="AR47" s="20"/>
    </row>
    <row r="48" spans="2:44" ht="14.4" customHeight="1">
      <c r="B48" s="20"/>
      <c r="AP48" s="187"/>
      <c r="AR48" s="20"/>
    </row>
    <row r="49" spans="2:44" s="1" customFormat="1" ht="14.4" customHeight="1">
      <c r="B49" s="29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P49" s="188"/>
      <c r="AR49" s="29"/>
    </row>
    <row r="50" spans="2:44">
      <c r="B50" s="20"/>
      <c r="AP50" s="187"/>
      <c r="AR50" s="20"/>
    </row>
    <row r="51" spans="2:44">
      <c r="B51" s="20"/>
      <c r="AP51" s="187"/>
      <c r="AR51" s="20"/>
    </row>
    <row r="52" spans="2:44">
      <c r="B52" s="20"/>
      <c r="AP52" s="187"/>
      <c r="AR52" s="20"/>
    </row>
    <row r="53" spans="2:44">
      <c r="B53" s="20"/>
      <c r="AP53" s="187"/>
      <c r="AR53" s="20"/>
    </row>
    <row r="54" spans="2:44">
      <c r="B54" s="20"/>
      <c r="AP54" s="187"/>
      <c r="AR54" s="20"/>
    </row>
    <row r="55" spans="2:44">
      <c r="B55" s="20"/>
      <c r="AP55" s="187"/>
      <c r="AR55" s="20"/>
    </row>
    <row r="56" spans="2:44">
      <c r="B56" s="20"/>
      <c r="AP56" s="187"/>
      <c r="AR56" s="20"/>
    </row>
    <row r="57" spans="2:44">
      <c r="B57" s="20"/>
      <c r="AP57" s="187"/>
      <c r="AR57" s="20"/>
    </row>
    <row r="58" spans="2:44">
      <c r="B58" s="20"/>
      <c r="AP58" s="187"/>
      <c r="AR58" s="20"/>
    </row>
    <row r="59" spans="2:44">
      <c r="B59" s="20"/>
      <c r="AP59" s="187"/>
      <c r="AR59" s="20"/>
    </row>
    <row r="60" spans="2:44" s="1" customFormat="1" ht="12.5">
      <c r="B60" s="29"/>
      <c r="D60" s="40" t="s">
        <v>47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47</v>
      </c>
      <c r="AI60" s="31"/>
      <c r="AJ60" s="31"/>
      <c r="AK60" s="31"/>
      <c r="AL60" s="31"/>
      <c r="AM60" s="40" t="s">
        <v>48</v>
      </c>
      <c r="AN60" s="31"/>
      <c r="AO60" s="31"/>
      <c r="AP60" s="188"/>
      <c r="AR60" s="29"/>
    </row>
    <row r="61" spans="2:44">
      <c r="B61" s="20"/>
      <c r="AP61" s="187"/>
      <c r="AR61" s="20"/>
    </row>
    <row r="62" spans="2:44">
      <c r="B62" s="20"/>
      <c r="AP62" s="187"/>
      <c r="AR62" s="20"/>
    </row>
    <row r="63" spans="2:44">
      <c r="B63" s="20"/>
      <c r="AP63" s="187"/>
      <c r="AR63" s="20"/>
    </row>
    <row r="64" spans="2:44" s="1" customFormat="1" ht="13">
      <c r="B64" s="29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P64" s="188"/>
      <c r="AR64" s="29"/>
    </row>
    <row r="65" spans="2:44">
      <c r="B65" s="20"/>
      <c r="AP65" s="187"/>
      <c r="AR65" s="20"/>
    </row>
    <row r="66" spans="2:44">
      <c r="B66" s="20"/>
      <c r="AP66" s="187"/>
      <c r="AR66" s="20"/>
    </row>
    <row r="67" spans="2:44">
      <c r="B67" s="20"/>
      <c r="AP67" s="187"/>
      <c r="AR67" s="20"/>
    </row>
    <row r="68" spans="2:44">
      <c r="B68" s="20"/>
      <c r="AP68" s="187"/>
      <c r="AR68" s="20"/>
    </row>
    <row r="69" spans="2:44">
      <c r="B69" s="20"/>
      <c r="AP69" s="187"/>
      <c r="AR69" s="20"/>
    </row>
    <row r="70" spans="2:44">
      <c r="B70" s="20"/>
      <c r="AP70" s="187"/>
      <c r="AR70" s="20"/>
    </row>
    <row r="71" spans="2:44">
      <c r="B71" s="20"/>
      <c r="AP71" s="187"/>
      <c r="AR71" s="20"/>
    </row>
    <row r="72" spans="2:44">
      <c r="B72" s="20"/>
      <c r="AP72" s="187"/>
      <c r="AR72" s="20"/>
    </row>
    <row r="73" spans="2:44">
      <c r="B73" s="20"/>
      <c r="AP73" s="187"/>
      <c r="AR73" s="20"/>
    </row>
    <row r="74" spans="2:44">
      <c r="B74" s="20"/>
      <c r="AP74" s="187"/>
      <c r="AR74" s="20"/>
    </row>
    <row r="75" spans="2:44" s="1" customFormat="1" ht="12.5">
      <c r="B75" s="29"/>
      <c r="D75" s="40" t="s">
        <v>47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47</v>
      </c>
      <c r="AI75" s="31"/>
      <c r="AJ75" s="31"/>
      <c r="AK75" s="31"/>
      <c r="AL75" s="31"/>
      <c r="AM75" s="40" t="s">
        <v>48</v>
      </c>
      <c r="AN75" s="31"/>
      <c r="AO75" s="31"/>
      <c r="AP75" s="188"/>
      <c r="AR75" s="29"/>
    </row>
    <row r="76" spans="2:44" s="1" customFormat="1">
      <c r="B76" s="29"/>
      <c r="AP76" s="188"/>
      <c r="AR76" s="29"/>
    </row>
    <row r="77" spans="2:44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191"/>
      <c r="AQ77" s="42"/>
      <c r="AR77" s="29"/>
    </row>
    <row r="78" spans="2:44">
      <c r="AP78" s="187"/>
    </row>
    <row r="79" spans="2:44">
      <c r="AP79" s="187"/>
    </row>
    <row r="80" spans="2:44">
      <c r="AP80" s="187"/>
    </row>
    <row r="81" spans="1:91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192"/>
      <c r="AQ81" s="44"/>
      <c r="AR81" s="29"/>
    </row>
    <row r="82" spans="1:91" s="1" customFormat="1" ht="24.9" customHeight="1">
      <c r="B82" s="29"/>
      <c r="C82" s="21" t="s">
        <v>51</v>
      </c>
      <c r="AP82" s="188"/>
      <c r="AR82" s="29"/>
    </row>
    <row r="83" spans="1:91" s="1" customFormat="1" ht="6.9" customHeight="1">
      <c r="B83" s="29"/>
      <c r="AP83" s="188"/>
      <c r="AR83" s="29"/>
    </row>
    <row r="84" spans="1:91" s="3" customFormat="1" ht="12" customHeight="1">
      <c r="B84" s="45"/>
      <c r="C84" s="26" t="s">
        <v>12</v>
      </c>
      <c r="L84" s="3" t="str">
        <f>K5</f>
        <v>MS-2024-073</v>
      </c>
      <c r="AP84" s="193"/>
      <c r="AR84" s="45"/>
    </row>
    <row r="85" spans="1:91" s="4" customFormat="1" ht="36.9" customHeight="1">
      <c r="B85" s="46"/>
      <c r="C85" s="194" t="s">
        <v>14</v>
      </c>
      <c r="L85" s="238" t="str">
        <f>K6</f>
        <v>Zpřístupnění objektu UJEP FSE Moskevská ul. Ústí nad Labem - VÝMĚNA PROTIPOŽÁRNÍCH DVEŘÍ</v>
      </c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195"/>
      <c r="AR85" s="46"/>
    </row>
    <row r="86" spans="1:91" s="1" customFormat="1" ht="6.9" customHeight="1">
      <c r="B86" s="29"/>
      <c r="AP86" s="188"/>
      <c r="AR86" s="29"/>
    </row>
    <row r="87" spans="1:91" s="1" customFormat="1" ht="12" customHeight="1">
      <c r="B87" s="29"/>
      <c r="C87" s="26" t="s">
        <v>18</v>
      </c>
      <c r="L87" s="196" t="str">
        <f>IF(K8="","",K8)</f>
        <v>Moskevská Ústí nad Labem</v>
      </c>
      <c r="AI87" s="26" t="s">
        <v>20</v>
      </c>
      <c r="AM87" s="240" t="str">
        <f>IF(AN8= "","",AN8)</f>
        <v>9. 1. 2025</v>
      </c>
      <c r="AN87" s="240"/>
      <c r="AP87" s="188"/>
      <c r="AR87" s="29"/>
    </row>
    <row r="88" spans="1:91" s="1" customFormat="1" ht="6.9" customHeight="1">
      <c r="B88" s="29"/>
      <c r="AP88" s="188"/>
      <c r="AR88" s="29"/>
    </row>
    <row r="89" spans="1:91" s="1" customFormat="1" ht="15.15" customHeight="1">
      <c r="B89" s="29"/>
      <c r="C89" s="26" t="s">
        <v>22</v>
      </c>
      <c r="L89" s="3" t="str">
        <f>IF(E11= "","",E11)</f>
        <v>Univerzita J.E.Purkyně, Ústí nad Labem</v>
      </c>
      <c r="AI89" s="26" t="s">
        <v>28</v>
      </c>
      <c r="AM89" s="241" t="str">
        <f>IF(E17="","",E17)</f>
        <v>Correct BC s.r.o.,</v>
      </c>
      <c r="AN89" s="242"/>
      <c r="AO89" s="242"/>
      <c r="AP89" s="243"/>
      <c r="AR89" s="29"/>
      <c r="AS89" s="244" t="s">
        <v>52</v>
      </c>
      <c r="AT89" s="245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9"/>
      <c r="C90" s="26" t="s">
        <v>26</v>
      </c>
      <c r="L90" s="3" t="str">
        <f>IF(E14="","",E14)</f>
        <v xml:space="preserve"> </v>
      </c>
      <c r="AI90" s="26" t="s">
        <v>30</v>
      </c>
      <c r="AM90" s="241" t="str">
        <f>IF(E20="","",E20)</f>
        <v>Correct BC s.r.o.,</v>
      </c>
      <c r="AN90" s="242"/>
      <c r="AO90" s="242"/>
      <c r="AP90" s="243"/>
      <c r="AR90" s="29"/>
      <c r="AS90" s="246"/>
      <c r="AT90" s="247"/>
      <c r="BD90" s="51"/>
    </row>
    <row r="91" spans="1:91" s="1" customFormat="1" ht="10.75" customHeight="1">
      <c r="B91" s="29"/>
      <c r="AP91" s="188"/>
      <c r="AR91" s="29"/>
      <c r="AS91" s="246"/>
      <c r="AT91" s="247"/>
      <c r="BD91" s="51"/>
    </row>
    <row r="92" spans="1:91" s="1" customFormat="1" ht="29.25" customHeight="1">
      <c r="B92" s="29"/>
      <c r="C92" s="229" t="s">
        <v>53</v>
      </c>
      <c r="D92" s="230"/>
      <c r="E92" s="230"/>
      <c r="F92" s="230"/>
      <c r="G92" s="230"/>
      <c r="H92" s="52"/>
      <c r="I92" s="231" t="s">
        <v>54</v>
      </c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3" t="s">
        <v>55</v>
      </c>
      <c r="AH92" s="230"/>
      <c r="AI92" s="230"/>
      <c r="AJ92" s="230"/>
      <c r="AK92" s="230"/>
      <c r="AL92" s="230"/>
      <c r="AM92" s="230"/>
      <c r="AN92" s="231" t="s">
        <v>56</v>
      </c>
      <c r="AO92" s="230"/>
      <c r="AP92" s="232"/>
      <c r="AQ92" s="53" t="s">
        <v>57</v>
      </c>
      <c r="AR92" s="29"/>
      <c r="AS92" s="54" t="s">
        <v>58</v>
      </c>
      <c r="AT92" s="55" t="s">
        <v>59</v>
      </c>
      <c r="AU92" s="55" t="s">
        <v>60</v>
      </c>
      <c r="AV92" s="55" t="s">
        <v>61</v>
      </c>
      <c r="AW92" s="55" t="s">
        <v>62</v>
      </c>
      <c r="AX92" s="55" t="s">
        <v>63</v>
      </c>
      <c r="AY92" s="55" t="s">
        <v>64</v>
      </c>
      <c r="AZ92" s="55" t="s">
        <v>65</v>
      </c>
      <c r="BA92" s="55" t="s">
        <v>66</v>
      </c>
      <c r="BB92" s="55" t="s">
        <v>67</v>
      </c>
      <c r="BC92" s="55" t="s">
        <v>68</v>
      </c>
      <c r="BD92" s="56" t="s">
        <v>69</v>
      </c>
    </row>
    <row r="93" spans="1:91" s="1" customFormat="1" ht="10.75" customHeight="1">
      <c r="B93" s="29"/>
      <c r="AP93" s="188"/>
      <c r="AR93" s="29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70</v>
      </c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235">
        <f>ROUND(AG95+AG97,2)</f>
        <v>0</v>
      </c>
      <c r="AH94" s="235"/>
      <c r="AI94" s="235"/>
      <c r="AJ94" s="235"/>
      <c r="AK94" s="235"/>
      <c r="AL94" s="235"/>
      <c r="AM94" s="235"/>
      <c r="AN94" s="236">
        <f t="shared" ref="AN94:AN97" si="0">SUM(AG94,AT94)</f>
        <v>0</v>
      </c>
      <c r="AO94" s="236"/>
      <c r="AP94" s="237"/>
      <c r="AQ94" s="61" t="s">
        <v>1</v>
      </c>
      <c r="AR94" s="58"/>
      <c r="AS94" s="62">
        <f>ROUND(AS95+AS97,2)</f>
        <v>0</v>
      </c>
      <c r="AT94" s="63">
        <f t="shared" ref="AT94:AT97" si="1">ROUND(SUM(AV94:AW94),2)</f>
        <v>0</v>
      </c>
      <c r="AU94" s="64">
        <f>ROUND(AU95+AU97,5)</f>
        <v>403.17475999999999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ROUND(AZ95+AZ97,2)</f>
        <v>0</v>
      </c>
      <c r="BA94" s="63">
        <f>ROUND(BA95+BA97,2)</f>
        <v>0</v>
      </c>
      <c r="BB94" s="63">
        <f>ROUND(BB95+BB97,2)</f>
        <v>0</v>
      </c>
      <c r="BC94" s="63">
        <f>ROUND(BC95+BC97,2)</f>
        <v>0</v>
      </c>
      <c r="BD94" s="65">
        <f>ROUND(BD95+BD97,2)</f>
        <v>0</v>
      </c>
      <c r="BS94" s="66" t="s">
        <v>71</v>
      </c>
      <c r="BT94" s="66" t="s">
        <v>72</v>
      </c>
      <c r="BU94" s="67" t="s">
        <v>73</v>
      </c>
      <c r="BV94" s="66" t="s">
        <v>74</v>
      </c>
      <c r="BW94" s="66" t="s">
        <v>4</v>
      </c>
      <c r="BX94" s="66" t="s">
        <v>75</v>
      </c>
      <c r="CL94" s="66" t="s">
        <v>1</v>
      </c>
    </row>
    <row r="95" spans="1:91" s="6" customFormat="1" ht="24.75" customHeight="1">
      <c r="B95" s="68"/>
      <c r="C95" s="198"/>
      <c r="D95" s="228" t="s">
        <v>76</v>
      </c>
      <c r="E95" s="228"/>
      <c r="F95" s="228"/>
      <c r="G95" s="228"/>
      <c r="H95" s="228"/>
      <c r="I95" s="199"/>
      <c r="J95" s="228" t="s">
        <v>77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34">
        <f>ROUND(SUM(AG96:AG96),2)</f>
        <v>0</v>
      </c>
      <c r="AH95" s="226"/>
      <c r="AI95" s="226"/>
      <c r="AJ95" s="226"/>
      <c r="AK95" s="226"/>
      <c r="AL95" s="226"/>
      <c r="AM95" s="226"/>
      <c r="AN95" s="225">
        <f t="shared" si="0"/>
        <v>0</v>
      </c>
      <c r="AO95" s="226"/>
      <c r="AP95" s="227"/>
      <c r="AQ95" s="69" t="s">
        <v>78</v>
      </c>
      <c r="AR95" s="68"/>
      <c r="AS95" s="70">
        <f>ROUND(SUM(AS96:AS96),2)</f>
        <v>0</v>
      </c>
      <c r="AT95" s="71">
        <f t="shared" si="1"/>
        <v>0</v>
      </c>
      <c r="AU95" s="72">
        <f>ROUND(SUM(AU96:AU96),5)</f>
        <v>403.17475999999999</v>
      </c>
      <c r="AV95" s="71">
        <f>ROUND(AZ95*L29,2)</f>
        <v>0</v>
      </c>
      <c r="AW95" s="71">
        <f>ROUND(BA95*L30,2)</f>
        <v>0</v>
      </c>
      <c r="AX95" s="71">
        <f>ROUND(BB95*L29,2)</f>
        <v>0</v>
      </c>
      <c r="AY95" s="71">
        <f>ROUND(BC95*L30,2)</f>
        <v>0</v>
      </c>
      <c r="AZ95" s="71">
        <f>ROUND(SUM(AZ96:AZ96),2)</f>
        <v>0</v>
      </c>
      <c r="BA95" s="71">
        <f>ROUND(SUM(BA96:BA96),2)</f>
        <v>0</v>
      </c>
      <c r="BB95" s="71">
        <f>ROUND(SUM(BB96:BB96),2)</f>
        <v>0</v>
      </c>
      <c r="BC95" s="71">
        <f>ROUND(SUM(BC96:BC96),2)</f>
        <v>0</v>
      </c>
      <c r="BD95" s="73">
        <f>ROUND(SUM(BD96:BD96),2)</f>
        <v>0</v>
      </c>
      <c r="BS95" s="74" t="s">
        <v>71</v>
      </c>
      <c r="BT95" s="74" t="s">
        <v>79</v>
      </c>
      <c r="BU95" s="74" t="s">
        <v>73</v>
      </c>
      <c r="BV95" s="74" t="s">
        <v>74</v>
      </c>
      <c r="BW95" s="74" t="s">
        <v>80</v>
      </c>
      <c r="BX95" s="74" t="s">
        <v>4</v>
      </c>
      <c r="CL95" s="74" t="s">
        <v>1</v>
      </c>
      <c r="CM95" s="74" t="s">
        <v>81</v>
      </c>
    </row>
    <row r="96" spans="1:91" s="3" customFormat="1" ht="16.5" customHeight="1">
      <c r="A96" s="75" t="s">
        <v>82</v>
      </c>
      <c r="B96" s="45"/>
      <c r="C96" s="9"/>
      <c r="D96" s="9"/>
      <c r="E96" s="221" t="s">
        <v>83</v>
      </c>
      <c r="F96" s="221"/>
      <c r="G96" s="221"/>
      <c r="H96" s="221"/>
      <c r="I96" s="221"/>
      <c r="J96" s="9"/>
      <c r="K96" s="221" t="s">
        <v>84</v>
      </c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2">
        <f>'SO-01 - Výměna dveří na c...'!J32</f>
        <v>0</v>
      </c>
      <c r="AH96" s="223"/>
      <c r="AI96" s="223"/>
      <c r="AJ96" s="223"/>
      <c r="AK96" s="223"/>
      <c r="AL96" s="223"/>
      <c r="AM96" s="223"/>
      <c r="AN96" s="222">
        <f t="shared" si="0"/>
        <v>0</v>
      </c>
      <c r="AO96" s="223"/>
      <c r="AP96" s="224"/>
      <c r="AQ96" s="76" t="s">
        <v>85</v>
      </c>
      <c r="AR96" s="45"/>
      <c r="AS96" s="77">
        <v>0</v>
      </c>
      <c r="AT96" s="78">
        <f t="shared" si="1"/>
        <v>0</v>
      </c>
      <c r="AU96" s="79">
        <f>'SO-01 - Výměna dveří na c...'!P134</f>
        <v>403.1747620000001</v>
      </c>
      <c r="AV96" s="78">
        <f>'SO-01 - Výměna dveří na c...'!J35</f>
        <v>0</v>
      </c>
      <c r="AW96" s="78">
        <f>'SO-01 - Výměna dveří na c...'!J36</f>
        <v>0</v>
      </c>
      <c r="AX96" s="78">
        <f>'SO-01 - Výměna dveří na c...'!J37</f>
        <v>0</v>
      </c>
      <c r="AY96" s="78">
        <f>'SO-01 - Výměna dveří na c...'!J38</f>
        <v>0</v>
      </c>
      <c r="AZ96" s="78">
        <f>'SO-01 - Výměna dveří na c...'!F35</f>
        <v>0</v>
      </c>
      <c r="BA96" s="78">
        <f>'SO-01 - Výměna dveří na c...'!F36</f>
        <v>0</v>
      </c>
      <c r="BB96" s="78">
        <f>'SO-01 - Výměna dveří na c...'!F37</f>
        <v>0</v>
      </c>
      <c r="BC96" s="78">
        <f>'SO-01 - Výměna dveří na c...'!F38</f>
        <v>0</v>
      </c>
      <c r="BD96" s="80">
        <f>'SO-01 - Výměna dveří na c...'!F39</f>
        <v>0</v>
      </c>
      <c r="BT96" s="24" t="s">
        <v>81</v>
      </c>
      <c r="BV96" s="24" t="s">
        <v>74</v>
      </c>
      <c r="BW96" s="24" t="s">
        <v>86</v>
      </c>
      <c r="BX96" s="24" t="s">
        <v>80</v>
      </c>
      <c r="CL96" s="24" t="s">
        <v>1</v>
      </c>
    </row>
    <row r="97" spans="1:91" s="6" customFormat="1" ht="16.5" customHeight="1">
      <c r="A97" s="75" t="s">
        <v>82</v>
      </c>
      <c r="B97" s="68"/>
      <c r="C97" s="198"/>
      <c r="D97" s="228" t="s">
        <v>87</v>
      </c>
      <c r="E97" s="228"/>
      <c r="F97" s="228"/>
      <c r="G97" s="228"/>
      <c r="H97" s="228"/>
      <c r="I97" s="199"/>
      <c r="J97" s="228" t="s">
        <v>88</v>
      </c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5">
        <f>'VRN - Vedlejší rozpočtové...'!J30</f>
        <v>0</v>
      </c>
      <c r="AH97" s="226"/>
      <c r="AI97" s="226"/>
      <c r="AJ97" s="226"/>
      <c r="AK97" s="226"/>
      <c r="AL97" s="226"/>
      <c r="AM97" s="226"/>
      <c r="AN97" s="225">
        <f t="shared" si="0"/>
        <v>0</v>
      </c>
      <c r="AO97" s="226"/>
      <c r="AP97" s="227"/>
      <c r="AQ97" s="69" t="s">
        <v>78</v>
      </c>
      <c r="AR97" s="68"/>
      <c r="AS97" s="81">
        <v>0</v>
      </c>
      <c r="AT97" s="82">
        <f t="shared" si="1"/>
        <v>0</v>
      </c>
      <c r="AU97" s="83">
        <f>'VRN - Vedlejší rozpočtové...'!P122</f>
        <v>0</v>
      </c>
      <c r="AV97" s="82">
        <f>'VRN - Vedlejší rozpočtové...'!J33</f>
        <v>0</v>
      </c>
      <c r="AW97" s="82">
        <f>'VRN - Vedlejší rozpočtové...'!J34</f>
        <v>0</v>
      </c>
      <c r="AX97" s="82">
        <f>'VRN - Vedlejší rozpočtové...'!J35</f>
        <v>0</v>
      </c>
      <c r="AY97" s="82">
        <f>'VRN - Vedlejší rozpočtové...'!J36</f>
        <v>0</v>
      </c>
      <c r="AZ97" s="82">
        <f>'VRN - Vedlejší rozpočtové...'!F33</f>
        <v>0</v>
      </c>
      <c r="BA97" s="82">
        <f>'VRN - Vedlejší rozpočtové...'!F34</f>
        <v>0</v>
      </c>
      <c r="BB97" s="82">
        <f>'VRN - Vedlejší rozpočtové...'!F35</f>
        <v>0</v>
      </c>
      <c r="BC97" s="82">
        <f>'VRN - Vedlejší rozpočtové...'!F36</f>
        <v>0</v>
      </c>
      <c r="BD97" s="84">
        <f>'VRN - Vedlejší rozpočtové...'!F37</f>
        <v>0</v>
      </c>
      <c r="BT97" s="74" t="s">
        <v>79</v>
      </c>
      <c r="BV97" s="74" t="s">
        <v>74</v>
      </c>
      <c r="BW97" s="74" t="s">
        <v>89</v>
      </c>
      <c r="BX97" s="74" t="s">
        <v>4</v>
      </c>
      <c r="CL97" s="74" t="s">
        <v>1</v>
      </c>
      <c r="CM97" s="74" t="s">
        <v>81</v>
      </c>
    </row>
    <row r="98" spans="1:91" s="1" customFormat="1" ht="30" customHeight="1">
      <c r="B98" s="29"/>
      <c r="AP98" s="188"/>
      <c r="AR98" s="29"/>
    </row>
    <row r="99" spans="1:91" s="1" customFormat="1" ht="6.9" customHeight="1"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191"/>
      <c r="AQ99" s="42"/>
      <c r="AR99" s="29"/>
    </row>
  </sheetData>
  <mergeCells count="48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E96:I96"/>
    <mergeCell ref="K96:AF96"/>
    <mergeCell ref="AN96:AP96"/>
    <mergeCell ref="AG96:AM96"/>
    <mergeCell ref="AN97:AP97"/>
    <mergeCell ref="AG97:AM97"/>
    <mergeCell ref="D97:H97"/>
    <mergeCell ref="J97:AF97"/>
    <mergeCell ref="W30:AE30"/>
    <mergeCell ref="L30:P30"/>
    <mergeCell ref="K5:AO5"/>
    <mergeCell ref="K6:AO6"/>
    <mergeCell ref="E23:AN23"/>
    <mergeCell ref="AK26:AO26"/>
    <mergeCell ref="AK28:AO28"/>
    <mergeCell ref="L28:P28"/>
    <mergeCell ref="W28:AE28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</mergeCells>
  <hyperlinks>
    <hyperlink ref="A96" location="'SO-01 - Výměna dveří na c...'!C2" display="/"/>
    <hyperlink ref="A97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AN94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44"/>
  <sheetViews>
    <sheetView showGridLines="0" topLeftCell="A333" workbookViewId="0">
      <selection activeCell="I345" sqref="I34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86</v>
      </c>
      <c r="AZ2" s="85" t="s">
        <v>90</v>
      </c>
      <c r="BA2" s="85" t="s">
        <v>91</v>
      </c>
      <c r="BB2" s="85" t="s">
        <v>92</v>
      </c>
      <c r="BC2" s="85" t="s">
        <v>93</v>
      </c>
      <c r="BD2" s="85" t="s">
        <v>81</v>
      </c>
    </row>
    <row r="3" spans="2:5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  <c r="AZ3" s="85" t="s">
        <v>94</v>
      </c>
      <c r="BA3" s="85" t="s">
        <v>95</v>
      </c>
      <c r="BB3" s="85" t="s">
        <v>92</v>
      </c>
      <c r="BC3" s="85" t="s">
        <v>96</v>
      </c>
      <c r="BD3" s="85" t="s">
        <v>81</v>
      </c>
    </row>
    <row r="4" spans="2:56" ht="24.9" hidden="1" customHeight="1">
      <c r="B4" s="20"/>
      <c r="D4" s="21" t="s">
        <v>97</v>
      </c>
      <c r="L4" s="20"/>
      <c r="M4" s="86" t="s">
        <v>10</v>
      </c>
      <c r="AT4" s="17" t="s">
        <v>3</v>
      </c>
    </row>
    <row r="5" spans="2:56" ht="6.9" hidden="1" customHeight="1">
      <c r="B5" s="20"/>
      <c r="L5" s="20"/>
    </row>
    <row r="6" spans="2:56" ht="12" hidden="1" customHeight="1">
      <c r="B6" s="20"/>
      <c r="D6" s="26" t="s">
        <v>14</v>
      </c>
      <c r="L6" s="20"/>
    </row>
    <row r="7" spans="2:56" ht="16.5" hidden="1" customHeight="1">
      <c r="B7" s="20"/>
      <c r="E7" s="249" t="str">
        <f>'Rekapitulace stavby'!K6</f>
        <v>Zpřístupnění objektu UJEP FSE Moskevská ul. Ústí nad Labem - VÝMĚNA PROTIPOŽÁRNÍCH DVEŘÍ</v>
      </c>
      <c r="F7" s="250"/>
      <c r="G7" s="250"/>
      <c r="H7" s="250"/>
      <c r="L7" s="20"/>
    </row>
    <row r="8" spans="2:56" ht="12" hidden="1" customHeight="1">
      <c r="B8" s="20"/>
      <c r="D8" s="26" t="s">
        <v>98</v>
      </c>
      <c r="L8" s="20"/>
    </row>
    <row r="9" spans="2:56" s="1" customFormat="1" ht="16.5" hidden="1" customHeight="1">
      <c r="B9" s="29"/>
      <c r="E9" s="249" t="s">
        <v>99</v>
      </c>
      <c r="F9" s="248"/>
      <c r="G9" s="248"/>
      <c r="H9" s="248"/>
      <c r="L9" s="29"/>
    </row>
    <row r="10" spans="2:56" s="1" customFormat="1" ht="12" hidden="1" customHeight="1">
      <c r="B10" s="29"/>
      <c r="D10" s="26" t="s">
        <v>100</v>
      </c>
      <c r="L10" s="29"/>
    </row>
    <row r="11" spans="2:56" s="1" customFormat="1" ht="16.5" hidden="1" customHeight="1">
      <c r="B11" s="29"/>
      <c r="E11" s="238" t="s">
        <v>101</v>
      </c>
      <c r="F11" s="248"/>
      <c r="G11" s="248"/>
      <c r="H11" s="248"/>
      <c r="L11" s="29"/>
    </row>
    <row r="12" spans="2:56" s="1" customFormat="1" hidden="1">
      <c r="B12" s="29"/>
      <c r="L12" s="29"/>
    </row>
    <row r="13" spans="2:5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5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7" t="str">
        <f>'Rekapitulace stavby'!AN8</f>
        <v>9. 1. 2025</v>
      </c>
      <c r="L14" s="29"/>
    </row>
    <row r="15" spans="2:56" s="1" customFormat="1" ht="10.75" hidden="1" customHeight="1">
      <c r="B15" s="29"/>
      <c r="L15" s="29"/>
    </row>
    <row r="16" spans="2:5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15" t="str">
        <f>'Rekapitulace stavby'!E14</f>
        <v xml:space="preserve"> </v>
      </c>
      <c r="F20" s="215"/>
      <c r="G20" s="215"/>
      <c r="H20" s="215"/>
      <c r="I20" s="26" t="s">
        <v>25</v>
      </c>
      <c r="J20" s="24" t="str">
        <f>'Rekapitulace stavby'!AN14</f>
        <v/>
      </c>
      <c r="L20" s="29"/>
    </row>
    <row r="21" spans="2:12" s="1" customFormat="1" ht="6.9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87"/>
      <c r="E29" s="217" t="s">
        <v>1</v>
      </c>
      <c r="F29" s="217"/>
      <c r="G29" s="217"/>
      <c r="H29" s="217"/>
      <c r="L29" s="87"/>
    </row>
    <row r="30" spans="2:12" s="1" customFormat="1" ht="6.9" hidden="1" customHeight="1">
      <c r="B30" s="29"/>
      <c r="L30" s="29"/>
    </row>
    <row r="31" spans="2:12" s="1" customFormat="1" ht="6.9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25.4" hidden="1" customHeight="1">
      <c r="B32" s="29"/>
      <c r="D32" s="88" t="s">
        <v>32</v>
      </c>
      <c r="J32" s="60">
        <f>ROUND(J134, 2)</f>
        <v>0</v>
      </c>
      <c r="L32" s="29"/>
    </row>
    <row r="33" spans="2:12" s="1" customFormat="1" ht="6.9" hidden="1" customHeight="1">
      <c r="B33" s="29"/>
      <c r="D33" s="48"/>
      <c r="E33" s="48"/>
      <c r="F33" s="48"/>
      <c r="G33" s="48"/>
      <c r="H33" s="48"/>
      <c r="I33" s="48"/>
      <c r="J33" s="48"/>
      <c r="K33" s="48"/>
      <c r="L33" s="29"/>
    </row>
    <row r="34" spans="2:12" s="1" customFormat="1" ht="14.4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" hidden="1" customHeight="1">
      <c r="B35" s="29"/>
      <c r="D35" s="50" t="s">
        <v>36</v>
      </c>
      <c r="E35" s="26" t="s">
        <v>37</v>
      </c>
      <c r="F35" s="78">
        <f>ROUND((SUM(BE134:BE343)),  2)</f>
        <v>0</v>
      </c>
      <c r="I35" s="89">
        <v>0.21</v>
      </c>
      <c r="J35" s="78">
        <f>ROUND(((SUM(BE134:BE343))*I35),  2)</f>
        <v>0</v>
      </c>
      <c r="L35" s="29"/>
    </row>
    <row r="36" spans="2:12" s="1" customFormat="1" ht="14.4" hidden="1" customHeight="1">
      <c r="B36" s="29"/>
      <c r="E36" s="26" t="s">
        <v>38</v>
      </c>
      <c r="F36" s="78">
        <f>ROUND((SUM(BF134:BF343)),  2)</f>
        <v>0</v>
      </c>
      <c r="I36" s="89">
        <v>0.12</v>
      </c>
      <c r="J36" s="78">
        <f>ROUND(((SUM(BF134:BF343))*I36),  2)</f>
        <v>0</v>
      </c>
      <c r="L36" s="29"/>
    </row>
    <row r="37" spans="2:12" s="1" customFormat="1" ht="14.4" hidden="1" customHeight="1">
      <c r="B37" s="29"/>
      <c r="E37" s="26" t="s">
        <v>39</v>
      </c>
      <c r="F37" s="78">
        <f>ROUND((SUM(BG134:BG343)),  2)</f>
        <v>0</v>
      </c>
      <c r="I37" s="89">
        <v>0.21</v>
      </c>
      <c r="J37" s="78">
        <f>0</f>
        <v>0</v>
      </c>
      <c r="L37" s="29"/>
    </row>
    <row r="38" spans="2:12" s="1" customFormat="1" ht="14.4" hidden="1" customHeight="1">
      <c r="B38" s="29"/>
      <c r="E38" s="26" t="s">
        <v>40</v>
      </c>
      <c r="F38" s="78">
        <f>ROUND((SUM(BH134:BH343)),  2)</f>
        <v>0</v>
      </c>
      <c r="I38" s="89">
        <v>0.12</v>
      </c>
      <c r="J38" s="78">
        <f>0</f>
        <v>0</v>
      </c>
      <c r="L38" s="29"/>
    </row>
    <row r="39" spans="2:12" s="1" customFormat="1" ht="14.4" hidden="1" customHeight="1">
      <c r="B39" s="29"/>
      <c r="E39" s="26" t="s">
        <v>41</v>
      </c>
      <c r="F39" s="78">
        <f>ROUND((SUM(BI134:BI343)),  2)</f>
        <v>0</v>
      </c>
      <c r="I39" s="89">
        <v>0</v>
      </c>
      <c r="J39" s="78">
        <f>0</f>
        <v>0</v>
      </c>
      <c r="L39" s="29"/>
    </row>
    <row r="40" spans="2:12" s="1" customFormat="1" ht="6.9" hidden="1" customHeight="1">
      <c r="B40" s="29"/>
      <c r="L40" s="29"/>
    </row>
    <row r="41" spans="2:12" s="1" customFormat="1" ht="25.4" hidden="1" customHeight="1">
      <c r="B41" s="29"/>
      <c r="C41" s="90"/>
      <c r="D41" s="91" t="s">
        <v>42</v>
      </c>
      <c r="E41" s="52"/>
      <c r="F41" s="52"/>
      <c r="G41" s="92" t="s">
        <v>43</v>
      </c>
      <c r="H41" s="93" t="s">
        <v>44</v>
      </c>
      <c r="I41" s="52"/>
      <c r="J41" s="94">
        <f>SUM(J32:J39)</f>
        <v>0</v>
      </c>
      <c r="K41" s="95"/>
      <c r="L41" s="29"/>
    </row>
    <row r="42" spans="2:12" s="1" customFormat="1" ht="14.4" hidden="1" customHeight="1">
      <c r="B42" s="29"/>
      <c r="L42" s="29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5" hidden="1">
      <c r="B61" s="29"/>
      <c r="D61" s="40" t="s">
        <v>47</v>
      </c>
      <c r="E61" s="31"/>
      <c r="F61" s="96" t="s">
        <v>48</v>
      </c>
      <c r="G61" s="40" t="s">
        <v>47</v>
      </c>
      <c r="H61" s="31"/>
      <c r="I61" s="31"/>
      <c r="J61" s="97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5" hidden="1">
      <c r="B76" s="29"/>
      <c r="D76" s="40" t="s">
        <v>47</v>
      </c>
      <c r="E76" s="31"/>
      <c r="F76" s="96" t="s">
        <v>48</v>
      </c>
      <c r="G76" s="40" t="s">
        <v>47</v>
      </c>
      <c r="H76" s="31"/>
      <c r="I76" s="31"/>
      <c r="J76" s="97" t="s">
        <v>48</v>
      </c>
      <c r="K76" s="31"/>
      <c r="L76" s="29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" customHeight="1">
      <c r="B82" s="29"/>
      <c r="C82" s="21" t="s">
        <v>102</v>
      </c>
      <c r="L82" s="29"/>
    </row>
    <row r="83" spans="2:12" s="1" customFormat="1" ht="6.9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4" customHeight="1">
      <c r="B85" s="29"/>
      <c r="E85" s="249" t="str">
        <f>E7</f>
        <v>Zpřístupnění objektu UJEP FSE Moskevská ul. Ústí nad Labem - VÝMĚNA PROTIPOŽÁRNÍCH DVEŘÍ</v>
      </c>
      <c r="F85" s="250"/>
      <c r="G85" s="250"/>
      <c r="H85" s="250"/>
      <c r="L85" s="29"/>
    </row>
    <row r="86" spans="2:12" ht="12" customHeight="1">
      <c r="B86" s="20"/>
      <c r="C86" s="26" t="s">
        <v>98</v>
      </c>
      <c r="L86" s="20"/>
    </row>
    <row r="87" spans="2:12" s="1" customFormat="1" ht="16.5" customHeight="1">
      <c r="B87" s="29"/>
      <c r="E87" s="249" t="s">
        <v>99</v>
      </c>
      <c r="F87" s="248"/>
      <c r="G87" s="248"/>
      <c r="H87" s="248"/>
      <c r="L87" s="29"/>
    </row>
    <row r="88" spans="2:12" s="1" customFormat="1" ht="12" customHeight="1">
      <c r="B88" s="29"/>
      <c r="C88" s="26" t="s">
        <v>100</v>
      </c>
      <c r="L88" s="29"/>
    </row>
    <row r="89" spans="2:12" s="1" customFormat="1" ht="16.5" customHeight="1">
      <c r="B89" s="29"/>
      <c r="E89" s="238" t="str">
        <f>E11</f>
        <v>SO-01 - Výměna dveří na chodbě</v>
      </c>
      <c r="F89" s="248"/>
      <c r="G89" s="248"/>
      <c r="H89" s="248"/>
      <c r="L89" s="29"/>
    </row>
    <row r="90" spans="2:12" s="1" customFormat="1" ht="6.9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7" t="str">
        <f>IF(J14="","",J14)</f>
        <v>9. 1. 2025</v>
      </c>
      <c r="L91" s="29"/>
    </row>
    <row r="92" spans="2:12" s="1" customFormat="1" ht="6.9" customHeight="1">
      <c r="B92" s="29"/>
      <c r="L92" s="29"/>
    </row>
    <row r="93" spans="2:12" s="1" customFormat="1" ht="15.15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15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4" customHeight="1">
      <c r="B95" s="29"/>
      <c r="L95" s="29"/>
    </row>
    <row r="96" spans="2:12" s="1" customFormat="1" ht="29.25" customHeight="1">
      <c r="B96" s="29"/>
      <c r="C96" s="98" t="s">
        <v>103</v>
      </c>
      <c r="D96" s="90"/>
      <c r="E96" s="90"/>
      <c r="F96" s="90"/>
      <c r="G96" s="90"/>
      <c r="H96" s="90"/>
      <c r="I96" s="90"/>
      <c r="J96" s="99" t="s">
        <v>104</v>
      </c>
      <c r="K96" s="90"/>
      <c r="L96" s="29"/>
    </row>
    <row r="97" spans="2:47" s="1" customFormat="1" ht="10.4" customHeight="1">
      <c r="B97" s="29"/>
      <c r="L97" s="29"/>
    </row>
    <row r="98" spans="2:47" s="1" customFormat="1" ht="22.75" customHeight="1">
      <c r="B98" s="29"/>
      <c r="C98" s="100" t="s">
        <v>105</v>
      </c>
      <c r="J98" s="60">
        <f>J134</f>
        <v>0</v>
      </c>
      <c r="L98" s="29"/>
      <c r="AU98" s="17" t="s">
        <v>106</v>
      </c>
    </row>
    <row r="99" spans="2:47" s="8" customFormat="1" ht="24.9" customHeight="1">
      <c r="B99" s="101"/>
      <c r="D99" s="102" t="s">
        <v>107</v>
      </c>
      <c r="E99" s="103"/>
      <c r="F99" s="103"/>
      <c r="G99" s="103"/>
      <c r="H99" s="103"/>
      <c r="I99" s="103"/>
      <c r="J99" s="104">
        <f>J135</f>
        <v>0</v>
      </c>
      <c r="L99" s="101"/>
    </row>
    <row r="100" spans="2:47" s="9" customFormat="1" ht="20" customHeight="1">
      <c r="B100" s="105"/>
      <c r="D100" s="106" t="s">
        <v>108</v>
      </c>
      <c r="E100" s="107"/>
      <c r="F100" s="107"/>
      <c r="G100" s="107"/>
      <c r="H100" s="107"/>
      <c r="I100" s="107"/>
      <c r="J100" s="108">
        <f>J154</f>
        <v>0</v>
      </c>
      <c r="L100" s="105"/>
    </row>
    <row r="101" spans="2:47" s="9" customFormat="1" ht="20" customHeight="1">
      <c r="B101" s="105"/>
      <c r="D101" s="106" t="s">
        <v>109</v>
      </c>
      <c r="E101" s="107"/>
      <c r="F101" s="107"/>
      <c r="G101" s="107"/>
      <c r="H101" s="107"/>
      <c r="I101" s="107"/>
      <c r="J101" s="108">
        <f>J166</f>
        <v>0</v>
      </c>
      <c r="L101" s="105"/>
    </row>
    <row r="102" spans="2:47" s="9" customFormat="1" ht="20" customHeight="1">
      <c r="B102" s="105"/>
      <c r="D102" s="106" t="s">
        <v>110</v>
      </c>
      <c r="E102" s="107"/>
      <c r="F102" s="107"/>
      <c r="G102" s="107"/>
      <c r="H102" s="107"/>
      <c r="I102" s="107"/>
      <c r="J102" s="108">
        <f>J174</f>
        <v>0</v>
      </c>
      <c r="L102" s="105"/>
    </row>
    <row r="103" spans="2:47" s="8" customFormat="1" ht="24.9" customHeight="1">
      <c r="B103" s="101"/>
      <c r="D103" s="102" t="s">
        <v>111</v>
      </c>
      <c r="E103" s="103"/>
      <c r="F103" s="103"/>
      <c r="G103" s="103"/>
      <c r="H103" s="103"/>
      <c r="I103" s="103"/>
      <c r="J103" s="104">
        <f>J177</f>
        <v>0</v>
      </c>
      <c r="L103" s="101"/>
    </row>
    <row r="104" spans="2:47" s="9" customFormat="1" ht="20" customHeight="1">
      <c r="B104" s="105"/>
      <c r="D104" s="106" t="s">
        <v>112</v>
      </c>
      <c r="E104" s="107"/>
      <c r="F104" s="107"/>
      <c r="G104" s="107"/>
      <c r="H104" s="107"/>
      <c r="I104" s="107"/>
      <c r="J104" s="108">
        <f>J178</f>
        <v>0</v>
      </c>
      <c r="L104" s="105"/>
    </row>
    <row r="105" spans="2:47" s="9" customFormat="1" ht="14.9" customHeight="1">
      <c r="B105" s="105"/>
      <c r="D105" s="106" t="s">
        <v>113</v>
      </c>
      <c r="E105" s="107"/>
      <c r="F105" s="107"/>
      <c r="G105" s="107"/>
      <c r="H105" s="107"/>
      <c r="I105" s="107"/>
      <c r="J105" s="108">
        <f>J179</f>
        <v>0</v>
      </c>
      <c r="L105" s="105"/>
    </row>
    <row r="106" spans="2:47" s="9" customFormat="1" ht="14.9" customHeight="1">
      <c r="B106" s="105"/>
      <c r="D106" s="106" t="s">
        <v>114</v>
      </c>
      <c r="E106" s="107"/>
      <c r="F106" s="107"/>
      <c r="G106" s="107"/>
      <c r="H106" s="107"/>
      <c r="I106" s="107"/>
      <c r="J106" s="108">
        <f>J185</f>
        <v>0</v>
      </c>
      <c r="L106" s="105"/>
    </row>
    <row r="107" spans="2:47" s="9" customFormat="1" ht="14.9" customHeight="1">
      <c r="B107" s="105"/>
      <c r="D107" s="106" t="s">
        <v>115</v>
      </c>
      <c r="E107" s="107"/>
      <c r="F107" s="107"/>
      <c r="G107" s="107"/>
      <c r="H107" s="107"/>
      <c r="I107" s="107"/>
      <c r="J107" s="108">
        <f>J215</f>
        <v>0</v>
      </c>
      <c r="L107" s="105"/>
    </row>
    <row r="108" spans="2:47" s="9" customFormat="1" ht="14.9" customHeight="1">
      <c r="B108" s="105"/>
      <c r="D108" s="106" t="s">
        <v>116</v>
      </c>
      <c r="E108" s="107"/>
      <c r="F108" s="107"/>
      <c r="G108" s="107"/>
      <c r="H108" s="107"/>
      <c r="I108" s="107"/>
      <c r="J108" s="108">
        <f>J243</f>
        <v>0</v>
      </c>
      <c r="L108" s="105"/>
    </row>
    <row r="109" spans="2:47" s="9" customFormat="1" ht="20" customHeight="1">
      <c r="B109" s="105"/>
      <c r="D109" s="106" t="s">
        <v>117</v>
      </c>
      <c r="E109" s="107"/>
      <c r="F109" s="107"/>
      <c r="G109" s="107"/>
      <c r="H109" s="107"/>
      <c r="I109" s="107"/>
      <c r="J109" s="108">
        <f>J273</f>
        <v>0</v>
      </c>
      <c r="L109" s="105"/>
    </row>
    <row r="110" spans="2:47" s="9" customFormat="1" ht="20" customHeight="1">
      <c r="B110" s="105"/>
      <c r="D110" s="106" t="s">
        <v>118</v>
      </c>
      <c r="E110" s="107"/>
      <c r="F110" s="107"/>
      <c r="G110" s="107"/>
      <c r="H110" s="107"/>
      <c r="I110" s="107"/>
      <c r="J110" s="108">
        <f>J278</f>
        <v>0</v>
      </c>
      <c r="L110" s="105"/>
    </row>
    <row r="111" spans="2:47" s="9" customFormat="1" ht="20" customHeight="1">
      <c r="B111" s="105"/>
      <c r="D111" s="106" t="s">
        <v>119</v>
      </c>
      <c r="E111" s="107"/>
      <c r="F111" s="107"/>
      <c r="G111" s="107"/>
      <c r="H111" s="107"/>
      <c r="I111" s="107"/>
      <c r="J111" s="108">
        <f>J292</f>
        <v>0</v>
      </c>
      <c r="L111" s="105"/>
    </row>
    <row r="112" spans="2:47" s="8" customFormat="1" ht="24.9" customHeight="1">
      <c r="B112" s="101"/>
      <c r="D112" s="102" t="s">
        <v>120</v>
      </c>
      <c r="E112" s="103"/>
      <c r="F112" s="103"/>
      <c r="G112" s="103"/>
      <c r="H112" s="103"/>
      <c r="I112" s="103"/>
      <c r="J112" s="104">
        <f>J341</f>
        <v>0</v>
      </c>
      <c r="L112" s="101"/>
    </row>
    <row r="113" spans="2:12" s="1" customFormat="1" ht="21.75" customHeight="1">
      <c r="B113" s="29"/>
      <c r="L113" s="29"/>
    </row>
    <row r="114" spans="2:12" s="1" customFormat="1" ht="6.9" customHeight="1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9"/>
    </row>
    <row r="118" spans="2:12" s="1" customFormat="1" ht="6.9" customHeight="1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29"/>
    </row>
    <row r="119" spans="2:12" s="1" customFormat="1" ht="24.9" customHeight="1">
      <c r="B119" s="29"/>
      <c r="C119" s="21" t="s">
        <v>121</v>
      </c>
      <c r="L119" s="29"/>
    </row>
    <row r="120" spans="2:12" s="1" customFormat="1" ht="6.9" customHeight="1">
      <c r="B120" s="29"/>
      <c r="L120" s="29"/>
    </row>
    <row r="121" spans="2:12" s="1" customFormat="1" ht="12" customHeight="1">
      <c r="B121" s="29"/>
      <c r="C121" s="26" t="s">
        <v>14</v>
      </c>
      <c r="L121" s="29"/>
    </row>
    <row r="122" spans="2:12" s="1" customFormat="1" ht="21.65" customHeight="1">
      <c r="B122" s="29"/>
      <c r="E122" s="249" t="str">
        <f>E7</f>
        <v>Zpřístupnění objektu UJEP FSE Moskevská ul. Ústí nad Labem - VÝMĚNA PROTIPOŽÁRNÍCH DVEŘÍ</v>
      </c>
      <c r="F122" s="250"/>
      <c r="G122" s="250"/>
      <c r="H122" s="250"/>
      <c r="L122" s="29"/>
    </row>
    <row r="123" spans="2:12" ht="12" customHeight="1">
      <c r="B123" s="20"/>
      <c r="C123" s="26" t="s">
        <v>98</v>
      </c>
      <c r="L123" s="20"/>
    </row>
    <row r="124" spans="2:12" s="1" customFormat="1" ht="16.5" customHeight="1">
      <c r="B124" s="29"/>
      <c r="E124" s="249" t="s">
        <v>99</v>
      </c>
      <c r="F124" s="248"/>
      <c r="G124" s="248"/>
      <c r="H124" s="248"/>
      <c r="L124" s="29"/>
    </row>
    <row r="125" spans="2:12" s="1" customFormat="1" ht="12" customHeight="1">
      <c r="B125" s="29"/>
      <c r="C125" s="26" t="s">
        <v>100</v>
      </c>
      <c r="L125" s="29"/>
    </row>
    <row r="126" spans="2:12" s="1" customFormat="1" ht="16.5" customHeight="1">
      <c r="B126" s="29"/>
      <c r="E126" s="238" t="str">
        <f>E11</f>
        <v>SO-01 - Výměna dveří na chodbě</v>
      </c>
      <c r="F126" s="248"/>
      <c r="G126" s="248"/>
      <c r="H126" s="248"/>
      <c r="L126" s="29"/>
    </row>
    <row r="127" spans="2:12" s="1" customFormat="1" ht="6.9" customHeight="1">
      <c r="B127" s="29"/>
      <c r="L127" s="29"/>
    </row>
    <row r="128" spans="2:12" s="1" customFormat="1" ht="12" customHeight="1">
      <c r="B128" s="29"/>
      <c r="C128" s="26" t="s">
        <v>18</v>
      </c>
      <c r="F128" s="24" t="str">
        <f>F14</f>
        <v>Moskevská Ústí nad Labem</v>
      </c>
      <c r="I128" s="26" t="s">
        <v>20</v>
      </c>
      <c r="J128" s="47" t="str">
        <f>IF(J14="","",J14)</f>
        <v>9. 1. 2025</v>
      </c>
      <c r="L128" s="29"/>
    </row>
    <row r="129" spans="2:65" s="1" customFormat="1" ht="6.9" customHeight="1">
      <c r="B129" s="29"/>
      <c r="L129" s="29"/>
    </row>
    <row r="130" spans="2:65" s="1" customFormat="1" ht="15.15" customHeight="1">
      <c r="B130" s="29"/>
      <c r="C130" s="26" t="s">
        <v>22</v>
      </c>
      <c r="F130" s="24" t="str">
        <f>E17</f>
        <v>Univerzita J.E.Purkyně, Ústí nad Labem</v>
      </c>
      <c r="I130" s="26" t="s">
        <v>28</v>
      </c>
      <c r="J130" s="27" t="str">
        <f>E23</f>
        <v>Correct BC s.r.o.,</v>
      </c>
      <c r="L130" s="29"/>
    </row>
    <row r="131" spans="2:65" s="1" customFormat="1" ht="15.15" customHeight="1">
      <c r="B131" s="29"/>
      <c r="C131" s="26" t="s">
        <v>26</v>
      </c>
      <c r="F131" s="24" t="str">
        <f>IF(E20="","",E20)</f>
        <v xml:space="preserve"> </v>
      </c>
      <c r="I131" s="26" t="s">
        <v>30</v>
      </c>
      <c r="J131" s="27" t="str">
        <f>E26</f>
        <v>Correct BC s.r.o.,</v>
      </c>
      <c r="L131" s="29"/>
    </row>
    <row r="132" spans="2:65" s="1" customFormat="1" ht="10.4" customHeight="1">
      <c r="B132" s="29"/>
      <c r="L132" s="29"/>
    </row>
    <row r="133" spans="2:65" s="10" customFormat="1" ht="29.25" customHeight="1">
      <c r="B133" s="109"/>
      <c r="C133" s="110" t="s">
        <v>122</v>
      </c>
      <c r="D133" s="111" t="s">
        <v>57</v>
      </c>
      <c r="E133" s="111" t="s">
        <v>53</v>
      </c>
      <c r="F133" s="111" t="s">
        <v>54</v>
      </c>
      <c r="G133" s="111" t="s">
        <v>123</v>
      </c>
      <c r="H133" s="111" t="s">
        <v>124</v>
      </c>
      <c r="I133" s="111" t="s">
        <v>125</v>
      </c>
      <c r="J133" s="111" t="s">
        <v>104</v>
      </c>
      <c r="K133" s="112" t="s">
        <v>126</v>
      </c>
      <c r="L133" s="109"/>
      <c r="M133" s="54" t="s">
        <v>1</v>
      </c>
      <c r="N133" s="55" t="s">
        <v>36</v>
      </c>
      <c r="O133" s="55" t="s">
        <v>127</v>
      </c>
      <c r="P133" s="55" t="s">
        <v>128</v>
      </c>
      <c r="Q133" s="55" t="s">
        <v>129</v>
      </c>
      <c r="R133" s="55" t="s">
        <v>130</v>
      </c>
      <c r="S133" s="55" t="s">
        <v>131</v>
      </c>
      <c r="T133" s="56" t="s">
        <v>132</v>
      </c>
    </row>
    <row r="134" spans="2:65" s="1" customFormat="1" ht="22.75" customHeight="1">
      <c r="B134" s="29"/>
      <c r="C134" s="59" t="s">
        <v>133</v>
      </c>
      <c r="J134" s="113">
        <f>BK134</f>
        <v>0</v>
      </c>
      <c r="L134" s="29"/>
      <c r="M134" s="57"/>
      <c r="N134" s="48"/>
      <c r="O134" s="48"/>
      <c r="P134" s="114">
        <f>P135+P177+P341</f>
        <v>403.1747620000001</v>
      </c>
      <c r="Q134" s="48"/>
      <c r="R134" s="114">
        <f>R135+R177+R341</f>
        <v>3.1004421499800001</v>
      </c>
      <c r="S134" s="48"/>
      <c r="T134" s="115">
        <f>T135+T177+T341</f>
        <v>1.36978738</v>
      </c>
      <c r="AT134" s="17" t="s">
        <v>71</v>
      </c>
      <c r="AU134" s="17" t="s">
        <v>106</v>
      </c>
      <c r="BK134" s="116">
        <f>BK135+BK177+BK341</f>
        <v>0</v>
      </c>
    </row>
    <row r="135" spans="2:65" s="11" customFormat="1" ht="26" customHeight="1">
      <c r="B135" s="117"/>
      <c r="D135" s="118" t="s">
        <v>71</v>
      </c>
      <c r="E135" s="119" t="s">
        <v>134</v>
      </c>
      <c r="F135" s="119" t="s">
        <v>135</v>
      </c>
      <c r="J135" s="120">
        <f>BK135</f>
        <v>0</v>
      </c>
      <c r="L135" s="117"/>
      <c r="M135" s="121"/>
      <c r="P135" s="122">
        <f>P136+SUM(P137:P154)+P166+P174</f>
        <v>96.128410000000002</v>
      </c>
      <c r="R135" s="122">
        <f>R136+SUM(R137:R154)+R166+R174</f>
        <v>0.85935179999999989</v>
      </c>
      <c r="T135" s="123">
        <f>T136+SUM(T137:T154)+T166+T174</f>
        <v>0.27285599999999999</v>
      </c>
      <c r="AR135" s="118" t="s">
        <v>79</v>
      </c>
      <c r="AT135" s="124" t="s">
        <v>71</v>
      </c>
      <c r="AU135" s="124" t="s">
        <v>72</v>
      </c>
      <c r="AY135" s="118" t="s">
        <v>136</v>
      </c>
      <c r="BK135" s="125">
        <f>BK136+SUM(BK137:BK154)+BK166+BK174</f>
        <v>0</v>
      </c>
    </row>
    <row r="136" spans="2:65" s="1" customFormat="1" ht="49" customHeight="1">
      <c r="B136" s="126"/>
      <c r="C136" s="127" t="s">
        <v>79</v>
      </c>
      <c r="D136" s="127" t="s">
        <v>137</v>
      </c>
      <c r="E136" s="128" t="s">
        <v>138</v>
      </c>
      <c r="F136" s="129" t="s">
        <v>139</v>
      </c>
      <c r="G136" s="130" t="s">
        <v>92</v>
      </c>
      <c r="H136" s="131">
        <v>66.965999999999994</v>
      </c>
      <c r="I136" s="132">
        <v>0</v>
      </c>
      <c r="J136" s="132">
        <f>ROUND(I136*H136,2)</f>
        <v>0</v>
      </c>
      <c r="K136" s="129" t="s">
        <v>140</v>
      </c>
      <c r="L136" s="29"/>
      <c r="M136" s="133" t="s">
        <v>1</v>
      </c>
      <c r="N136" s="134" t="s">
        <v>37</v>
      </c>
      <c r="O136" s="135">
        <v>0.42499999999999999</v>
      </c>
      <c r="P136" s="135">
        <f>O136*H136</f>
        <v>28.460549999999998</v>
      </c>
      <c r="Q136" s="135">
        <v>9.2999999999999992E-3</v>
      </c>
      <c r="R136" s="135">
        <f>Q136*H136</f>
        <v>0.62278379999999989</v>
      </c>
      <c r="S136" s="135">
        <v>0</v>
      </c>
      <c r="T136" s="136">
        <f>S136*H136</f>
        <v>0</v>
      </c>
      <c r="AR136" s="137" t="s">
        <v>141</v>
      </c>
      <c r="AT136" s="137" t="s">
        <v>137</v>
      </c>
      <c r="AU136" s="137" t="s">
        <v>79</v>
      </c>
      <c r="AY136" s="17" t="s">
        <v>136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7" t="s">
        <v>79</v>
      </c>
      <c r="BK136" s="138">
        <f>ROUND(I136*H136,2)</f>
        <v>0</v>
      </c>
      <c r="BL136" s="17" t="s">
        <v>141</v>
      </c>
      <c r="BM136" s="137" t="s">
        <v>142</v>
      </c>
    </row>
    <row r="137" spans="2:65" s="12" customFormat="1">
      <c r="B137" s="139"/>
      <c r="D137" s="140" t="s">
        <v>143</v>
      </c>
      <c r="E137" s="141" t="s">
        <v>1</v>
      </c>
      <c r="F137" s="142" t="s">
        <v>144</v>
      </c>
      <c r="H137" s="141" t="s">
        <v>1</v>
      </c>
      <c r="L137" s="139"/>
      <c r="M137" s="143"/>
      <c r="T137" s="144"/>
      <c r="AT137" s="141" t="s">
        <v>143</v>
      </c>
      <c r="AU137" s="141" t="s">
        <v>79</v>
      </c>
      <c r="AV137" s="12" t="s">
        <v>79</v>
      </c>
      <c r="AW137" s="12" t="s">
        <v>145</v>
      </c>
      <c r="AX137" s="12" t="s">
        <v>72</v>
      </c>
      <c r="AY137" s="141" t="s">
        <v>136</v>
      </c>
    </row>
    <row r="138" spans="2:65" s="12" customFormat="1">
      <c r="B138" s="139"/>
      <c r="D138" s="140" t="s">
        <v>143</v>
      </c>
      <c r="E138" s="141" t="s">
        <v>1</v>
      </c>
      <c r="F138" s="142" t="s">
        <v>146</v>
      </c>
      <c r="H138" s="141" t="s">
        <v>1</v>
      </c>
      <c r="L138" s="139"/>
      <c r="M138" s="143"/>
      <c r="T138" s="144"/>
      <c r="AT138" s="141" t="s">
        <v>143</v>
      </c>
      <c r="AU138" s="141" t="s">
        <v>79</v>
      </c>
      <c r="AV138" s="12" t="s">
        <v>79</v>
      </c>
      <c r="AW138" s="12" t="s">
        <v>145</v>
      </c>
      <c r="AX138" s="12" t="s">
        <v>72</v>
      </c>
      <c r="AY138" s="141" t="s">
        <v>136</v>
      </c>
    </row>
    <row r="139" spans="2:65" s="13" customFormat="1">
      <c r="B139" s="145"/>
      <c r="D139" s="140" t="s">
        <v>143</v>
      </c>
      <c r="E139" s="146" t="s">
        <v>1</v>
      </c>
      <c r="F139" s="147" t="s">
        <v>147</v>
      </c>
      <c r="H139" s="148">
        <v>8.8800000000000008</v>
      </c>
      <c r="L139" s="145"/>
      <c r="M139" s="149"/>
      <c r="T139" s="150"/>
      <c r="AT139" s="146" t="s">
        <v>143</v>
      </c>
      <c r="AU139" s="146" t="s">
        <v>79</v>
      </c>
      <c r="AV139" s="13" t="s">
        <v>81</v>
      </c>
      <c r="AW139" s="13" t="s">
        <v>145</v>
      </c>
      <c r="AX139" s="13" t="s">
        <v>72</v>
      </c>
      <c r="AY139" s="146" t="s">
        <v>136</v>
      </c>
    </row>
    <row r="140" spans="2:65" s="12" customFormat="1">
      <c r="B140" s="139"/>
      <c r="D140" s="140" t="s">
        <v>143</v>
      </c>
      <c r="E140" s="141" t="s">
        <v>1</v>
      </c>
      <c r="F140" s="142" t="s">
        <v>148</v>
      </c>
      <c r="H140" s="141" t="s">
        <v>1</v>
      </c>
      <c r="L140" s="139"/>
      <c r="M140" s="143"/>
      <c r="T140" s="144"/>
      <c r="AT140" s="141" t="s">
        <v>143</v>
      </c>
      <c r="AU140" s="141" t="s">
        <v>79</v>
      </c>
      <c r="AV140" s="12" t="s">
        <v>79</v>
      </c>
      <c r="AW140" s="12" t="s">
        <v>145</v>
      </c>
      <c r="AX140" s="12" t="s">
        <v>72</v>
      </c>
      <c r="AY140" s="141" t="s">
        <v>136</v>
      </c>
    </row>
    <row r="141" spans="2:65" s="13" customFormat="1">
      <c r="B141" s="145"/>
      <c r="D141" s="140" t="s">
        <v>143</v>
      </c>
      <c r="E141" s="146" t="s">
        <v>1</v>
      </c>
      <c r="F141" s="147" t="s">
        <v>149</v>
      </c>
      <c r="H141" s="148">
        <v>50.76</v>
      </c>
      <c r="L141" s="145"/>
      <c r="M141" s="149"/>
      <c r="T141" s="150"/>
      <c r="AT141" s="146" t="s">
        <v>143</v>
      </c>
      <c r="AU141" s="146" t="s">
        <v>79</v>
      </c>
      <c r="AV141" s="13" t="s">
        <v>81</v>
      </c>
      <c r="AW141" s="13" t="s">
        <v>145</v>
      </c>
      <c r="AX141" s="13" t="s">
        <v>72</v>
      </c>
      <c r="AY141" s="146" t="s">
        <v>136</v>
      </c>
    </row>
    <row r="142" spans="2:65" s="12" customFormat="1">
      <c r="B142" s="139"/>
      <c r="D142" s="140" t="s">
        <v>143</v>
      </c>
      <c r="E142" s="141" t="s">
        <v>1</v>
      </c>
      <c r="F142" s="142" t="s">
        <v>150</v>
      </c>
      <c r="H142" s="141" t="s">
        <v>1</v>
      </c>
      <c r="L142" s="139"/>
      <c r="M142" s="143"/>
      <c r="T142" s="144"/>
      <c r="AT142" s="141" t="s">
        <v>143</v>
      </c>
      <c r="AU142" s="141" t="s">
        <v>79</v>
      </c>
      <c r="AV142" s="12" t="s">
        <v>79</v>
      </c>
      <c r="AW142" s="12" t="s">
        <v>145</v>
      </c>
      <c r="AX142" s="12" t="s">
        <v>72</v>
      </c>
      <c r="AY142" s="141" t="s">
        <v>136</v>
      </c>
    </row>
    <row r="143" spans="2:65" s="13" customFormat="1">
      <c r="B143" s="145"/>
      <c r="D143" s="140" t="s">
        <v>143</v>
      </c>
      <c r="E143" s="146" t="s">
        <v>1</v>
      </c>
      <c r="F143" s="147" t="s">
        <v>151</v>
      </c>
      <c r="H143" s="148">
        <v>7.3259999999999996</v>
      </c>
      <c r="L143" s="145"/>
      <c r="M143" s="149"/>
      <c r="T143" s="150"/>
      <c r="AT143" s="146" t="s">
        <v>143</v>
      </c>
      <c r="AU143" s="146" t="s">
        <v>79</v>
      </c>
      <c r="AV143" s="13" t="s">
        <v>81</v>
      </c>
      <c r="AW143" s="13" t="s">
        <v>145</v>
      </c>
      <c r="AX143" s="13" t="s">
        <v>72</v>
      </c>
      <c r="AY143" s="146" t="s">
        <v>136</v>
      </c>
    </row>
    <row r="144" spans="2:65" s="14" customFormat="1">
      <c r="B144" s="151"/>
      <c r="D144" s="140" t="s">
        <v>143</v>
      </c>
      <c r="E144" s="152" t="s">
        <v>1</v>
      </c>
      <c r="F144" s="153" t="s">
        <v>152</v>
      </c>
      <c r="H144" s="154">
        <v>66.965999999999994</v>
      </c>
      <c r="L144" s="151"/>
      <c r="M144" s="155"/>
      <c r="T144" s="156"/>
      <c r="AT144" s="152" t="s">
        <v>143</v>
      </c>
      <c r="AU144" s="152" t="s">
        <v>79</v>
      </c>
      <c r="AV144" s="14" t="s">
        <v>153</v>
      </c>
      <c r="AW144" s="14" t="s">
        <v>145</v>
      </c>
      <c r="AX144" s="14" t="s">
        <v>72</v>
      </c>
      <c r="AY144" s="152" t="s">
        <v>136</v>
      </c>
    </row>
    <row r="145" spans="2:65" s="15" customFormat="1">
      <c r="B145" s="157"/>
      <c r="D145" s="140" t="s">
        <v>143</v>
      </c>
      <c r="E145" s="158" t="s">
        <v>94</v>
      </c>
      <c r="F145" s="159" t="s">
        <v>154</v>
      </c>
      <c r="H145" s="160">
        <v>66.965999999999994</v>
      </c>
      <c r="L145" s="157"/>
      <c r="M145" s="161"/>
      <c r="T145" s="162"/>
      <c r="AT145" s="158" t="s">
        <v>143</v>
      </c>
      <c r="AU145" s="158" t="s">
        <v>79</v>
      </c>
      <c r="AV145" s="15" t="s">
        <v>141</v>
      </c>
      <c r="AW145" s="15" t="s">
        <v>145</v>
      </c>
      <c r="AX145" s="15" t="s">
        <v>79</v>
      </c>
      <c r="AY145" s="158" t="s">
        <v>136</v>
      </c>
    </row>
    <row r="146" spans="2:65" s="1" customFormat="1" ht="24.15" customHeight="1">
      <c r="B146" s="126"/>
      <c r="C146" s="127" t="s">
        <v>81</v>
      </c>
      <c r="D146" s="127" t="s">
        <v>137</v>
      </c>
      <c r="E146" s="128" t="s">
        <v>155</v>
      </c>
      <c r="F146" s="129" t="s">
        <v>156</v>
      </c>
      <c r="G146" s="130" t="s">
        <v>157</v>
      </c>
      <c r="H146" s="131">
        <v>94.48</v>
      </c>
      <c r="I146" s="132">
        <v>0</v>
      </c>
      <c r="J146" s="132">
        <f>ROUND(I146*H146,2)</f>
        <v>0</v>
      </c>
      <c r="K146" s="129" t="s">
        <v>140</v>
      </c>
      <c r="L146" s="29"/>
      <c r="M146" s="133" t="s">
        <v>1</v>
      </c>
      <c r="N146" s="134" t="s">
        <v>37</v>
      </c>
      <c r="O146" s="135">
        <v>0.37</v>
      </c>
      <c r="P146" s="135">
        <f>O146*H146</f>
        <v>34.957599999999999</v>
      </c>
      <c r="Q146" s="135">
        <v>1.5E-3</v>
      </c>
      <c r="R146" s="135">
        <f>Q146*H146</f>
        <v>0.14172000000000001</v>
      </c>
      <c r="S146" s="135">
        <v>0</v>
      </c>
      <c r="T146" s="136">
        <f>S146*H146</f>
        <v>0</v>
      </c>
      <c r="AR146" s="137" t="s">
        <v>141</v>
      </c>
      <c r="AT146" s="137" t="s">
        <v>137</v>
      </c>
      <c r="AU146" s="137" t="s">
        <v>79</v>
      </c>
      <c r="AY146" s="17" t="s">
        <v>136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7" t="s">
        <v>79</v>
      </c>
      <c r="BK146" s="138">
        <f>ROUND(I146*H146,2)</f>
        <v>0</v>
      </c>
      <c r="BL146" s="17" t="s">
        <v>141</v>
      </c>
      <c r="BM146" s="137" t="s">
        <v>158</v>
      </c>
    </row>
    <row r="147" spans="2:65" s="12" customFormat="1">
      <c r="B147" s="139"/>
      <c r="D147" s="140" t="s">
        <v>143</v>
      </c>
      <c r="E147" s="141" t="s">
        <v>1</v>
      </c>
      <c r="F147" s="142" t="s">
        <v>146</v>
      </c>
      <c r="H147" s="141" t="s">
        <v>1</v>
      </c>
      <c r="L147" s="139"/>
      <c r="M147" s="143"/>
      <c r="T147" s="144"/>
      <c r="AT147" s="141" t="s">
        <v>143</v>
      </c>
      <c r="AU147" s="141" t="s">
        <v>79</v>
      </c>
      <c r="AV147" s="12" t="s">
        <v>79</v>
      </c>
      <c r="AW147" s="12" t="s">
        <v>145</v>
      </c>
      <c r="AX147" s="12" t="s">
        <v>72</v>
      </c>
      <c r="AY147" s="141" t="s">
        <v>136</v>
      </c>
    </row>
    <row r="148" spans="2:65" s="13" customFormat="1">
      <c r="B148" s="145"/>
      <c r="D148" s="140" t="s">
        <v>143</v>
      </c>
      <c r="E148" s="146" t="s">
        <v>1</v>
      </c>
      <c r="F148" s="147" t="s">
        <v>159</v>
      </c>
      <c r="H148" s="148">
        <v>11.6</v>
      </c>
      <c r="L148" s="145"/>
      <c r="M148" s="149"/>
      <c r="T148" s="150"/>
      <c r="AT148" s="146" t="s">
        <v>143</v>
      </c>
      <c r="AU148" s="146" t="s">
        <v>79</v>
      </c>
      <c r="AV148" s="13" t="s">
        <v>81</v>
      </c>
      <c r="AW148" s="13" t="s">
        <v>145</v>
      </c>
      <c r="AX148" s="13" t="s">
        <v>72</v>
      </c>
      <c r="AY148" s="146" t="s">
        <v>136</v>
      </c>
    </row>
    <row r="149" spans="2:65" s="12" customFormat="1">
      <c r="B149" s="139"/>
      <c r="D149" s="140" t="s">
        <v>143</v>
      </c>
      <c r="E149" s="141" t="s">
        <v>1</v>
      </c>
      <c r="F149" s="142" t="s">
        <v>148</v>
      </c>
      <c r="H149" s="141" t="s">
        <v>1</v>
      </c>
      <c r="L149" s="139"/>
      <c r="M149" s="143"/>
      <c r="T149" s="144"/>
      <c r="AT149" s="141" t="s">
        <v>143</v>
      </c>
      <c r="AU149" s="141" t="s">
        <v>79</v>
      </c>
      <c r="AV149" s="12" t="s">
        <v>79</v>
      </c>
      <c r="AW149" s="12" t="s">
        <v>145</v>
      </c>
      <c r="AX149" s="12" t="s">
        <v>72</v>
      </c>
      <c r="AY149" s="141" t="s">
        <v>136</v>
      </c>
    </row>
    <row r="150" spans="2:65" s="13" customFormat="1">
      <c r="B150" s="145"/>
      <c r="D150" s="140" t="s">
        <v>143</v>
      </c>
      <c r="E150" s="146" t="s">
        <v>1</v>
      </c>
      <c r="F150" s="147" t="s">
        <v>160</v>
      </c>
      <c r="H150" s="148">
        <v>70.8</v>
      </c>
      <c r="L150" s="145"/>
      <c r="M150" s="149"/>
      <c r="T150" s="150"/>
      <c r="AT150" s="146" t="s">
        <v>143</v>
      </c>
      <c r="AU150" s="146" t="s">
        <v>79</v>
      </c>
      <c r="AV150" s="13" t="s">
        <v>81</v>
      </c>
      <c r="AW150" s="13" t="s">
        <v>145</v>
      </c>
      <c r="AX150" s="13" t="s">
        <v>72</v>
      </c>
      <c r="AY150" s="146" t="s">
        <v>136</v>
      </c>
    </row>
    <row r="151" spans="2:65" s="12" customFormat="1">
      <c r="B151" s="139"/>
      <c r="D151" s="140" t="s">
        <v>143</v>
      </c>
      <c r="E151" s="141" t="s">
        <v>1</v>
      </c>
      <c r="F151" s="142" t="s">
        <v>150</v>
      </c>
      <c r="H151" s="141" t="s">
        <v>1</v>
      </c>
      <c r="L151" s="139"/>
      <c r="M151" s="143"/>
      <c r="T151" s="144"/>
      <c r="AT151" s="141" t="s">
        <v>143</v>
      </c>
      <c r="AU151" s="141" t="s">
        <v>79</v>
      </c>
      <c r="AV151" s="12" t="s">
        <v>79</v>
      </c>
      <c r="AW151" s="12" t="s">
        <v>145</v>
      </c>
      <c r="AX151" s="12" t="s">
        <v>72</v>
      </c>
      <c r="AY151" s="141" t="s">
        <v>136</v>
      </c>
    </row>
    <row r="152" spans="2:65" s="13" customFormat="1">
      <c r="B152" s="145"/>
      <c r="D152" s="140" t="s">
        <v>143</v>
      </c>
      <c r="E152" s="146" t="s">
        <v>1</v>
      </c>
      <c r="F152" s="147" t="s">
        <v>161</v>
      </c>
      <c r="H152" s="148">
        <v>12.08</v>
      </c>
      <c r="L152" s="145"/>
      <c r="M152" s="149"/>
      <c r="T152" s="150"/>
      <c r="AT152" s="146" t="s">
        <v>143</v>
      </c>
      <c r="AU152" s="146" t="s">
        <v>79</v>
      </c>
      <c r="AV152" s="13" t="s">
        <v>81</v>
      </c>
      <c r="AW152" s="13" t="s">
        <v>145</v>
      </c>
      <c r="AX152" s="13" t="s">
        <v>72</v>
      </c>
      <c r="AY152" s="146" t="s">
        <v>136</v>
      </c>
    </row>
    <row r="153" spans="2:65" s="15" customFormat="1">
      <c r="B153" s="157"/>
      <c r="D153" s="140" t="s">
        <v>143</v>
      </c>
      <c r="E153" s="158" t="s">
        <v>1</v>
      </c>
      <c r="F153" s="159" t="s">
        <v>154</v>
      </c>
      <c r="H153" s="160">
        <v>94.48</v>
      </c>
      <c r="L153" s="157"/>
      <c r="M153" s="161"/>
      <c r="T153" s="162"/>
      <c r="AT153" s="158" t="s">
        <v>143</v>
      </c>
      <c r="AU153" s="158" t="s">
        <v>79</v>
      </c>
      <c r="AV153" s="15" t="s">
        <v>141</v>
      </c>
      <c r="AW153" s="15" t="s">
        <v>145</v>
      </c>
      <c r="AX153" s="15" t="s">
        <v>79</v>
      </c>
      <c r="AY153" s="158" t="s">
        <v>136</v>
      </c>
    </row>
    <row r="154" spans="2:65" s="11" customFormat="1" ht="22.75" customHeight="1">
      <c r="B154" s="117"/>
      <c r="D154" s="118" t="s">
        <v>71</v>
      </c>
      <c r="E154" s="163" t="s">
        <v>162</v>
      </c>
      <c r="F154" s="163" t="s">
        <v>163</v>
      </c>
      <c r="J154" s="164">
        <f>BK154</f>
        <v>0</v>
      </c>
      <c r="L154" s="117"/>
      <c r="M154" s="121"/>
      <c r="P154" s="122">
        <f>SUM(P155:P165)</f>
        <v>7.8649799999999992</v>
      </c>
      <c r="R154" s="122">
        <f>SUM(R155:R165)</f>
        <v>9.4847999999999988E-2</v>
      </c>
      <c r="T154" s="123">
        <f>SUM(T155:T165)</f>
        <v>0.27285599999999999</v>
      </c>
      <c r="AR154" s="118" t="s">
        <v>79</v>
      </c>
      <c r="AT154" s="124" t="s">
        <v>71</v>
      </c>
      <c r="AU154" s="124" t="s">
        <v>79</v>
      </c>
      <c r="AY154" s="118" t="s">
        <v>136</v>
      </c>
      <c r="BK154" s="125">
        <f>SUM(BK155:BK165)</f>
        <v>0</v>
      </c>
    </row>
    <row r="155" spans="2:65" s="1" customFormat="1" ht="24.15" customHeight="1">
      <c r="B155" s="126"/>
      <c r="C155" s="127" t="s">
        <v>153</v>
      </c>
      <c r="D155" s="127" t="s">
        <v>137</v>
      </c>
      <c r="E155" s="128" t="s">
        <v>164</v>
      </c>
      <c r="F155" s="129" t="s">
        <v>165</v>
      </c>
      <c r="G155" s="130" t="s">
        <v>92</v>
      </c>
      <c r="H155" s="131">
        <v>83.2</v>
      </c>
      <c r="I155" s="132">
        <v>0</v>
      </c>
      <c r="J155" s="132">
        <f>ROUND(I155*H155,2)</f>
        <v>0</v>
      </c>
      <c r="K155" s="129" t="s">
        <v>140</v>
      </c>
      <c r="L155" s="29"/>
      <c r="M155" s="133" t="s">
        <v>1</v>
      </c>
      <c r="N155" s="134" t="s">
        <v>37</v>
      </c>
      <c r="O155" s="135">
        <v>0.03</v>
      </c>
      <c r="P155" s="135">
        <f>O155*H155</f>
        <v>2.496</v>
      </c>
      <c r="Q155" s="135">
        <v>9.8999999999999999E-4</v>
      </c>
      <c r="R155" s="135">
        <f>Q155*H155</f>
        <v>8.2367999999999997E-2</v>
      </c>
      <c r="S155" s="135">
        <v>6.0000000000000002E-5</v>
      </c>
      <c r="T155" s="136">
        <f>S155*H155</f>
        <v>4.9919999999999999E-3</v>
      </c>
      <c r="AR155" s="137" t="s">
        <v>141</v>
      </c>
      <c r="AT155" s="137" t="s">
        <v>137</v>
      </c>
      <c r="AU155" s="137" t="s">
        <v>81</v>
      </c>
      <c r="AY155" s="17" t="s">
        <v>136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7" t="s">
        <v>79</v>
      </c>
      <c r="BK155" s="138">
        <f>ROUND(I155*H155,2)</f>
        <v>0</v>
      </c>
      <c r="BL155" s="17" t="s">
        <v>141</v>
      </c>
      <c r="BM155" s="137" t="s">
        <v>166</v>
      </c>
    </row>
    <row r="156" spans="2:65" s="12" customFormat="1">
      <c r="B156" s="139"/>
      <c r="D156" s="140" t="s">
        <v>143</v>
      </c>
      <c r="E156" s="141" t="s">
        <v>1</v>
      </c>
      <c r="F156" s="142" t="s">
        <v>167</v>
      </c>
      <c r="H156" s="141" t="s">
        <v>1</v>
      </c>
      <c r="L156" s="139"/>
      <c r="M156" s="143"/>
      <c r="T156" s="144"/>
      <c r="AT156" s="141" t="s">
        <v>143</v>
      </c>
      <c r="AU156" s="141" t="s">
        <v>81</v>
      </c>
      <c r="AV156" s="12" t="s">
        <v>79</v>
      </c>
      <c r="AW156" s="12" t="s">
        <v>145</v>
      </c>
      <c r="AX156" s="12" t="s">
        <v>72</v>
      </c>
      <c r="AY156" s="141" t="s">
        <v>136</v>
      </c>
    </row>
    <row r="157" spans="2:65" s="13" customFormat="1">
      <c r="B157" s="145"/>
      <c r="D157" s="140" t="s">
        <v>143</v>
      </c>
      <c r="E157" s="146" t="s">
        <v>1</v>
      </c>
      <c r="F157" s="147" t="s">
        <v>168</v>
      </c>
      <c r="H157" s="148">
        <v>83.2</v>
      </c>
      <c r="L157" s="145"/>
      <c r="M157" s="149"/>
      <c r="T157" s="150"/>
      <c r="AT157" s="146" t="s">
        <v>143</v>
      </c>
      <c r="AU157" s="146" t="s">
        <v>81</v>
      </c>
      <c r="AV157" s="13" t="s">
        <v>81</v>
      </c>
      <c r="AW157" s="13" t="s">
        <v>145</v>
      </c>
      <c r="AX157" s="13" t="s">
        <v>72</v>
      </c>
      <c r="AY157" s="146" t="s">
        <v>136</v>
      </c>
    </row>
    <row r="158" spans="2:65" s="15" customFormat="1">
      <c r="B158" s="157"/>
      <c r="D158" s="140" t="s">
        <v>143</v>
      </c>
      <c r="E158" s="158" t="s">
        <v>1</v>
      </c>
      <c r="F158" s="159" t="s">
        <v>154</v>
      </c>
      <c r="H158" s="160">
        <v>83.2</v>
      </c>
      <c r="L158" s="157"/>
      <c r="M158" s="161"/>
      <c r="T158" s="162"/>
      <c r="AT158" s="158" t="s">
        <v>143</v>
      </c>
      <c r="AU158" s="158" t="s">
        <v>81</v>
      </c>
      <c r="AV158" s="15" t="s">
        <v>141</v>
      </c>
      <c r="AW158" s="15" t="s">
        <v>145</v>
      </c>
      <c r="AX158" s="15" t="s">
        <v>79</v>
      </c>
      <c r="AY158" s="158" t="s">
        <v>136</v>
      </c>
    </row>
    <row r="159" spans="2:65" s="1" customFormat="1" ht="24.15" customHeight="1">
      <c r="B159" s="126"/>
      <c r="C159" s="165" t="s">
        <v>141</v>
      </c>
      <c r="D159" s="165" t="s">
        <v>169</v>
      </c>
      <c r="E159" s="166" t="s">
        <v>170</v>
      </c>
      <c r="F159" s="167" t="s">
        <v>171</v>
      </c>
      <c r="G159" s="168" t="s">
        <v>92</v>
      </c>
      <c r="H159" s="169">
        <v>83.2</v>
      </c>
      <c r="I159" s="170">
        <v>0</v>
      </c>
      <c r="J159" s="170">
        <f>ROUND(I159*H159,2)</f>
        <v>0</v>
      </c>
      <c r="K159" s="167" t="s">
        <v>140</v>
      </c>
      <c r="L159" s="171"/>
      <c r="M159" s="172" t="s">
        <v>1</v>
      </c>
      <c r="N159" s="173" t="s">
        <v>37</v>
      </c>
      <c r="O159" s="135">
        <v>0</v>
      </c>
      <c r="P159" s="135">
        <f>O159*H159</f>
        <v>0</v>
      </c>
      <c r="Q159" s="135">
        <v>1E-4</v>
      </c>
      <c r="R159" s="135">
        <f>Q159*H159</f>
        <v>8.320000000000001E-3</v>
      </c>
      <c r="S159" s="135">
        <v>0</v>
      </c>
      <c r="T159" s="136">
        <f>S159*H159</f>
        <v>0</v>
      </c>
      <c r="AR159" s="137" t="s">
        <v>172</v>
      </c>
      <c r="AT159" s="137" t="s">
        <v>169</v>
      </c>
      <c r="AU159" s="137" t="s">
        <v>81</v>
      </c>
      <c r="AY159" s="17" t="s">
        <v>136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7" t="s">
        <v>79</v>
      </c>
      <c r="BK159" s="138">
        <f>ROUND(I159*H159,2)</f>
        <v>0</v>
      </c>
      <c r="BL159" s="17" t="s">
        <v>141</v>
      </c>
      <c r="BM159" s="137" t="s">
        <v>173</v>
      </c>
    </row>
    <row r="160" spans="2:65" s="1" customFormat="1" ht="37.75" customHeight="1">
      <c r="B160" s="126"/>
      <c r="C160" s="127" t="s">
        <v>174</v>
      </c>
      <c r="D160" s="127" t="s">
        <v>137</v>
      </c>
      <c r="E160" s="128" t="s">
        <v>175</v>
      </c>
      <c r="F160" s="129" t="s">
        <v>176</v>
      </c>
      <c r="G160" s="130" t="s">
        <v>92</v>
      </c>
      <c r="H160" s="131">
        <v>32</v>
      </c>
      <c r="I160" s="132">
        <v>0</v>
      </c>
      <c r="J160" s="132">
        <f>ROUND(I160*H160,2)</f>
        <v>0</v>
      </c>
      <c r="K160" s="129" t="s">
        <v>140</v>
      </c>
      <c r="L160" s="29"/>
      <c r="M160" s="133" t="s">
        <v>1</v>
      </c>
      <c r="N160" s="134" t="s">
        <v>37</v>
      </c>
      <c r="O160" s="135">
        <v>0.105</v>
      </c>
      <c r="P160" s="135">
        <f>O160*H160</f>
        <v>3.36</v>
      </c>
      <c r="Q160" s="135">
        <v>1.2999999999999999E-4</v>
      </c>
      <c r="R160" s="135">
        <f>Q160*H160</f>
        <v>4.1599999999999996E-3</v>
      </c>
      <c r="S160" s="135">
        <v>0</v>
      </c>
      <c r="T160" s="136">
        <f>S160*H160</f>
        <v>0</v>
      </c>
      <c r="AR160" s="137" t="s">
        <v>141</v>
      </c>
      <c r="AT160" s="137" t="s">
        <v>137</v>
      </c>
      <c r="AU160" s="137" t="s">
        <v>81</v>
      </c>
      <c r="AY160" s="17" t="s">
        <v>136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7" t="s">
        <v>79</v>
      </c>
      <c r="BK160" s="138">
        <f>ROUND(I160*H160,2)</f>
        <v>0</v>
      </c>
      <c r="BL160" s="17" t="s">
        <v>141</v>
      </c>
      <c r="BM160" s="137" t="s">
        <v>177</v>
      </c>
    </row>
    <row r="161" spans="2:65" s="13" customFormat="1">
      <c r="B161" s="145"/>
      <c r="D161" s="140" t="s">
        <v>143</v>
      </c>
      <c r="E161" s="146" t="s">
        <v>1</v>
      </c>
      <c r="F161" s="147" t="s">
        <v>178</v>
      </c>
      <c r="H161" s="148">
        <v>32</v>
      </c>
      <c r="L161" s="145"/>
      <c r="M161" s="149"/>
      <c r="T161" s="150"/>
      <c r="AT161" s="146" t="s">
        <v>143</v>
      </c>
      <c r="AU161" s="146" t="s">
        <v>81</v>
      </c>
      <c r="AV161" s="13" t="s">
        <v>81</v>
      </c>
      <c r="AW161" s="13" t="s">
        <v>145</v>
      </c>
      <c r="AX161" s="13" t="s">
        <v>72</v>
      </c>
      <c r="AY161" s="146" t="s">
        <v>136</v>
      </c>
    </row>
    <row r="162" spans="2:65" s="15" customFormat="1">
      <c r="B162" s="157"/>
      <c r="D162" s="140" t="s">
        <v>143</v>
      </c>
      <c r="E162" s="158" t="s">
        <v>1</v>
      </c>
      <c r="F162" s="159" t="s">
        <v>154</v>
      </c>
      <c r="H162" s="160">
        <v>32</v>
      </c>
      <c r="L162" s="157"/>
      <c r="M162" s="161"/>
      <c r="T162" s="162"/>
      <c r="AT162" s="158" t="s">
        <v>143</v>
      </c>
      <c r="AU162" s="158" t="s">
        <v>81</v>
      </c>
      <c r="AV162" s="15" t="s">
        <v>141</v>
      </c>
      <c r="AW162" s="15" t="s">
        <v>145</v>
      </c>
      <c r="AX162" s="15" t="s">
        <v>79</v>
      </c>
      <c r="AY162" s="158" t="s">
        <v>136</v>
      </c>
    </row>
    <row r="163" spans="2:65" s="1" customFormat="1" ht="37.75" customHeight="1">
      <c r="B163" s="126"/>
      <c r="C163" s="127" t="s">
        <v>179</v>
      </c>
      <c r="D163" s="127" t="s">
        <v>137</v>
      </c>
      <c r="E163" s="128" t="s">
        <v>180</v>
      </c>
      <c r="F163" s="129" t="s">
        <v>181</v>
      </c>
      <c r="G163" s="130" t="s">
        <v>92</v>
      </c>
      <c r="H163" s="131">
        <v>66.965999999999994</v>
      </c>
      <c r="I163" s="132">
        <v>0</v>
      </c>
      <c r="J163" s="132">
        <f>ROUND(I163*H163,2)</f>
        <v>0</v>
      </c>
      <c r="K163" s="129" t="s">
        <v>140</v>
      </c>
      <c r="L163" s="29"/>
      <c r="M163" s="133" t="s">
        <v>1</v>
      </c>
      <c r="N163" s="134" t="s">
        <v>37</v>
      </c>
      <c r="O163" s="135">
        <v>0.03</v>
      </c>
      <c r="P163" s="135">
        <f>O163*H163</f>
        <v>2.0089799999999998</v>
      </c>
      <c r="Q163" s="135">
        <v>0</v>
      </c>
      <c r="R163" s="135">
        <f>Q163*H163</f>
        <v>0</v>
      </c>
      <c r="S163" s="135">
        <v>4.0000000000000001E-3</v>
      </c>
      <c r="T163" s="136">
        <f>S163*H163</f>
        <v>0.26786399999999999</v>
      </c>
      <c r="AR163" s="137" t="s">
        <v>141</v>
      </c>
      <c r="AT163" s="137" t="s">
        <v>137</v>
      </c>
      <c r="AU163" s="137" t="s">
        <v>81</v>
      </c>
      <c r="AY163" s="17" t="s">
        <v>136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7" t="s">
        <v>79</v>
      </c>
      <c r="BK163" s="138">
        <f>ROUND(I163*H163,2)</f>
        <v>0</v>
      </c>
      <c r="BL163" s="17" t="s">
        <v>141</v>
      </c>
      <c r="BM163" s="137" t="s">
        <v>182</v>
      </c>
    </row>
    <row r="164" spans="2:65" s="13" customFormat="1">
      <c r="B164" s="145"/>
      <c r="D164" s="140" t="s">
        <v>143</v>
      </c>
      <c r="E164" s="146" t="s">
        <v>1</v>
      </c>
      <c r="F164" s="147" t="s">
        <v>94</v>
      </c>
      <c r="H164" s="148">
        <v>66.965999999999994</v>
      </c>
      <c r="L164" s="145"/>
      <c r="M164" s="149"/>
      <c r="T164" s="150"/>
      <c r="AT164" s="146" t="s">
        <v>143</v>
      </c>
      <c r="AU164" s="146" t="s">
        <v>81</v>
      </c>
      <c r="AV164" s="13" t="s">
        <v>81</v>
      </c>
      <c r="AW164" s="13" t="s">
        <v>145</v>
      </c>
      <c r="AX164" s="13" t="s">
        <v>72</v>
      </c>
      <c r="AY164" s="146" t="s">
        <v>136</v>
      </c>
    </row>
    <row r="165" spans="2:65" s="15" customFormat="1">
      <c r="B165" s="157"/>
      <c r="D165" s="140" t="s">
        <v>143</v>
      </c>
      <c r="E165" s="158" t="s">
        <v>1</v>
      </c>
      <c r="F165" s="159" t="s">
        <v>154</v>
      </c>
      <c r="H165" s="160">
        <v>66.965999999999994</v>
      </c>
      <c r="L165" s="157"/>
      <c r="M165" s="161"/>
      <c r="T165" s="162"/>
      <c r="AT165" s="158" t="s">
        <v>143</v>
      </c>
      <c r="AU165" s="158" t="s">
        <v>81</v>
      </c>
      <c r="AV165" s="15" t="s">
        <v>141</v>
      </c>
      <c r="AW165" s="15" t="s">
        <v>145</v>
      </c>
      <c r="AX165" s="15" t="s">
        <v>79</v>
      </c>
      <c r="AY165" s="158" t="s">
        <v>136</v>
      </c>
    </row>
    <row r="166" spans="2:65" s="11" customFormat="1" ht="22.75" customHeight="1">
      <c r="B166" s="117"/>
      <c r="D166" s="118" t="s">
        <v>71</v>
      </c>
      <c r="E166" s="163" t="s">
        <v>183</v>
      </c>
      <c r="F166" s="163" t="s">
        <v>184</v>
      </c>
      <c r="J166" s="164">
        <f>BK166</f>
        <v>0</v>
      </c>
      <c r="L166" s="117"/>
      <c r="M166" s="121"/>
      <c r="P166" s="122">
        <f>SUM(P167:P173)</f>
        <v>16.145450000000004</v>
      </c>
      <c r="R166" s="122">
        <f>SUM(R167:R173)</f>
        <v>0</v>
      </c>
      <c r="T166" s="123">
        <f>SUM(T167:T173)</f>
        <v>0</v>
      </c>
      <c r="AR166" s="118" t="s">
        <v>79</v>
      </c>
      <c r="AT166" s="124" t="s">
        <v>71</v>
      </c>
      <c r="AU166" s="124" t="s">
        <v>79</v>
      </c>
      <c r="AY166" s="118" t="s">
        <v>136</v>
      </c>
      <c r="BK166" s="125">
        <f>SUM(BK167:BK173)</f>
        <v>0</v>
      </c>
    </row>
    <row r="167" spans="2:65" s="1" customFormat="1" ht="37.75" customHeight="1">
      <c r="B167" s="126"/>
      <c r="C167" s="127" t="s">
        <v>185</v>
      </c>
      <c r="D167" s="127" t="s">
        <v>137</v>
      </c>
      <c r="E167" s="128" t="s">
        <v>186</v>
      </c>
      <c r="F167" s="129" t="s">
        <v>187</v>
      </c>
      <c r="G167" s="130" t="s">
        <v>188</v>
      </c>
      <c r="H167" s="131">
        <v>1.37</v>
      </c>
      <c r="I167" s="132">
        <v>0</v>
      </c>
      <c r="J167" s="132">
        <f>ROUND(I167*H167,2)</f>
        <v>0</v>
      </c>
      <c r="K167" s="129" t="s">
        <v>140</v>
      </c>
      <c r="L167" s="29"/>
      <c r="M167" s="133" t="s">
        <v>1</v>
      </c>
      <c r="N167" s="134" t="s">
        <v>37</v>
      </c>
      <c r="O167" s="135">
        <v>10.3</v>
      </c>
      <c r="P167" s="135">
        <f>O167*H167</f>
        <v>14.111000000000002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R167" s="137" t="s">
        <v>141</v>
      </c>
      <c r="AT167" s="137" t="s">
        <v>137</v>
      </c>
      <c r="AU167" s="137" t="s">
        <v>81</v>
      </c>
      <c r="AY167" s="17" t="s">
        <v>136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7" t="s">
        <v>79</v>
      </c>
      <c r="BK167" s="138">
        <f>ROUND(I167*H167,2)</f>
        <v>0</v>
      </c>
      <c r="BL167" s="17" t="s">
        <v>141</v>
      </c>
      <c r="BM167" s="137" t="s">
        <v>189</v>
      </c>
    </row>
    <row r="168" spans="2:65" s="1" customFormat="1" ht="62.75" customHeight="1">
      <c r="B168" s="126"/>
      <c r="C168" s="127" t="s">
        <v>172</v>
      </c>
      <c r="D168" s="127" t="s">
        <v>137</v>
      </c>
      <c r="E168" s="128" t="s">
        <v>190</v>
      </c>
      <c r="F168" s="129" t="s">
        <v>191</v>
      </c>
      <c r="G168" s="130" t="s">
        <v>188</v>
      </c>
      <c r="H168" s="131">
        <v>6.85</v>
      </c>
      <c r="I168" s="132">
        <v>0</v>
      </c>
      <c r="J168" s="132">
        <f>ROUND(I168*H168,2)</f>
        <v>0</v>
      </c>
      <c r="K168" s="129" t="s">
        <v>140</v>
      </c>
      <c r="L168" s="29"/>
      <c r="M168" s="133" t="s">
        <v>1</v>
      </c>
      <c r="N168" s="134" t="s">
        <v>37</v>
      </c>
      <c r="O168" s="135">
        <v>0.26</v>
      </c>
      <c r="P168" s="135">
        <f>O168*H168</f>
        <v>1.7809999999999999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R168" s="137" t="s">
        <v>141</v>
      </c>
      <c r="AT168" s="137" t="s">
        <v>137</v>
      </c>
      <c r="AU168" s="137" t="s">
        <v>81</v>
      </c>
      <c r="AY168" s="17" t="s">
        <v>136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7" t="s">
        <v>79</v>
      </c>
      <c r="BK168" s="138">
        <f>ROUND(I168*H168,2)</f>
        <v>0</v>
      </c>
      <c r="BL168" s="17" t="s">
        <v>141</v>
      </c>
      <c r="BM168" s="137" t="s">
        <v>192</v>
      </c>
    </row>
    <row r="169" spans="2:65" s="13" customFormat="1">
      <c r="B169" s="145"/>
      <c r="D169" s="140" t="s">
        <v>143</v>
      </c>
      <c r="F169" s="147" t="s">
        <v>193</v>
      </c>
      <c r="H169" s="148">
        <v>6.85</v>
      </c>
      <c r="L169" s="145"/>
      <c r="M169" s="149"/>
      <c r="T169" s="150"/>
      <c r="AT169" s="146" t="s">
        <v>143</v>
      </c>
      <c r="AU169" s="146" t="s">
        <v>81</v>
      </c>
      <c r="AV169" s="13" t="s">
        <v>81</v>
      </c>
      <c r="AW169" s="13" t="s">
        <v>3</v>
      </c>
      <c r="AX169" s="13" t="s">
        <v>79</v>
      </c>
      <c r="AY169" s="146" t="s">
        <v>136</v>
      </c>
    </row>
    <row r="170" spans="2:65" s="1" customFormat="1" ht="33" customHeight="1">
      <c r="B170" s="126"/>
      <c r="C170" s="127" t="s">
        <v>162</v>
      </c>
      <c r="D170" s="127" t="s">
        <v>137</v>
      </c>
      <c r="E170" s="128" t="s">
        <v>194</v>
      </c>
      <c r="F170" s="129" t="s">
        <v>195</v>
      </c>
      <c r="G170" s="130" t="s">
        <v>188</v>
      </c>
      <c r="H170" s="131">
        <v>1.37</v>
      </c>
      <c r="I170" s="132">
        <v>0</v>
      </c>
      <c r="J170" s="132">
        <f>ROUND(I170*H170,2)</f>
        <v>0</v>
      </c>
      <c r="K170" s="129" t="s">
        <v>140</v>
      </c>
      <c r="L170" s="29"/>
      <c r="M170" s="133" t="s">
        <v>1</v>
      </c>
      <c r="N170" s="134" t="s">
        <v>37</v>
      </c>
      <c r="O170" s="135">
        <v>0.125</v>
      </c>
      <c r="P170" s="135">
        <f>O170*H170</f>
        <v>0.17125000000000001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AR170" s="137" t="s">
        <v>141</v>
      </c>
      <c r="AT170" s="137" t="s">
        <v>137</v>
      </c>
      <c r="AU170" s="137" t="s">
        <v>81</v>
      </c>
      <c r="AY170" s="17" t="s">
        <v>136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7" t="s">
        <v>79</v>
      </c>
      <c r="BK170" s="138">
        <f>ROUND(I170*H170,2)</f>
        <v>0</v>
      </c>
      <c r="BL170" s="17" t="s">
        <v>141</v>
      </c>
      <c r="BM170" s="137" t="s">
        <v>196</v>
      </c>
    </row>
    <row r="171" spans="2:65" s="1" customFormat="1" ht="44.25" customHeight="1">
      <c r="B171" s="126"/>
      <c r="C171" s="127" t="s">
        <v>197</v>
      </c>
      <c r="D171" s="127" t="s">
        <v>137</v>
      </c>
      <c r="E171" s="128" t="s">
        <v>198</v>
      </c>
      <c r="F171" s="129" t="s">
        <v>199</v>
      </c>
      <c r="G171" s="130" t="s">
        <v>188</v>
      </c>
      <c r="H171" s="131">
        <v>13.7</v>
      </c>
      <c r="I171" s="132">
        <v>0</v>
      </c>
      <c r="J171" s="132">
        <f>ROUND(I171*H171,2)</f>
        <v>0</v>
      </c>
      <c r="K171" s="129" t="s">
        <v>140</v>
      </c>
      <c r="L171" s="29"/>
      <c r="M171" s="133" t="s">
        <v>1</v>
      </c>
      <c r="N171" s="134" t="s">
        <v>37</v>
      </c>
      <c r="O171" s="135">
        <v>6.0000000000000001E-3</v>
      </c>
      <c r="P171" s="135">
        <f>O171*H171</f>
        <v>8.2199999999999995E-2</v>
      </c>
      <c r="Q171" s="135">
        <v>0</v>
      </c>
      <c r="R171" s="135">
        <f>Q171*H171</f>
        <v>0</v>
      </c>
      <c r="S171" s="135">
        <v>0</v>
      </c>
      <c r="T171" s="136">
        <f>S171*H171</f>
        <v>0</v>
      </c>
      <c r="AR171" s="137" t="s">
        <v>141</v>
      </c>
      <c r="AT171" s="137" t="s">
        <v>137</v>
      </c>
      <c r="AU171" s="137" t="s">
        <v>81</v>
      </c>
      <c r="AY171" s="17" t="s">
        <v>136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7" t="s">
        <v>79</v>
      </c>
      <c r="BK171" s="138">
        <f>ROUND(I171*H171,2)</f>
        <v>0</v>
      </c>
      <c r="BL171" s="17" t="s">
        <v>141</v>
      </c>
      <c r="BM171" s="137" t="s">
        <v>200</v>
      </c>
    </row>
    <row r="172" spans="2:65" s="13" customFormat="1">
      <c r="B172" s="145"/>
      <c r="D172" s="140" t="s">
        <v>143</v>
      </c>
      <c r="F172" s="147" t="s">
        <v>201</v>
      </c>
      <c r="H172" s="148">
        <v>13.7</v>
      </c>
      <c r="L172" s="145"/>
      <c r="M172" s="149"/>
      <c r="T172" s="150"/>
      <c r="AT172" s="146" t="s">
        <v>143</v>
      </c>
      <c r="AU172" s="146" t="s">
        <v>81</v>
      </c>
      <c r="AV172" s="13" t="s">
        <v>81</v>
      </c>
      <c r="AW172" s="13" t="s">
        <v>3</v>
      </c>
      <c r="AX172" s="13" t="s">
        <v>79</v>
      </c>
      <c r="AY172" s="146" t="s">
        <v>136</v>
      </c>
    </row>
    <row r="173" spans="2:65" s="1" customFormat="1" ht="44.25" customHeight="1">
      <c r="B173" s="126"/>
      <c r="C173" s="127" t="s">
        <v>202</v>
      </c>
      <c r="D173" s="127" t="s">
        <v>137</v>
      </c>
      <c r="E173" s="128" t="s">
        <v>203</v>
      </c>
      <c r="F173" s="129" t="s">
        <v>204</v>
      </c>
      <c r="G173" s="130" t="s">
        <v>188</v>
      </c>
      <c r="H173" s="131">
        <v>1.37</v>
      </c>
      <c r="I173" s="132">
        <v>0</v>
      </c>
      <c r="J173" s="132">
        <f>ROUND(I173*H173,2)</f>
        <v>0</v>
      </c>
      <c r="K173" s="129" t="s">
        <v>140</v>
      </c>
      <c r="L173" s="29"/>
      <c r="M173" s="133" t="s">
        <v>1</v>
      </c>
      <c r="N173" s="134" t="s">
        <v>37</v>
      </c>
      <c r="O173" s="135">
        <v>0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141</v>
      </c>
      <c r="AT173" s="137" t="s">
        <v>137</v>
      </c>
      <c r="AU173" s="137" t="s">
        <v>81</v>
      </c>
      <c r="AY173" s="17" t="s">
        <v>136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7" t="s">
        <v>79</v>
      </c>
      <c r="BK173" s="138">
        <f>ROUND(I173*H173,2)</f>
        <v>0</v>
      </c>
      <c r="BL173" s="17" t="s">
        <v>141</v>
      </c>
      <c r="BM173" s="137" t="s">
        <v>205</v>
      </c>
    </row>
    <row r="174" spans="2:65" s="11" customFormat="1" ht="22.75" customHeight="1">
      <c r="B174" s="117"/>
      <c r="D174" s="118" t="s">
        <v>71</v>
      </c>
      <c r="E174" s="163" t="s">
        <v>206</v>
      </c>
      <c r="F174" s="163" t="s">
        <v>207</v>
      </c>
      <c r="J174" s="164">
        <f>BK174</f>
        <v>0</v>
      </c>
      <c r="L174" s="117"/>
      <c r="M174" s="121"/>
      <c r="P174" s="122">
        <f>SUM(P175:P176)</f>
        <v>8.6998299999999986</v>
      </c>
      <c r="R174" s="122">
        <f>SUM(R175:R176)</f>
        <v>0</v>
      </c>
      <c r="T174" s="123">
        <f>SUM(T175:T176)</f>
        <v>0</v>
      </c>
      <c r="AR174" s="118" t="s">
        <v>79</v>
      </c>
      <c r="AT174" s="124" t="s">
        <v>71</v>
      </c>
      <c r="AU174" s="124" t="s">
        <v>79</v>
      </c>
      <c r="AY174" s="118" t="s">
        <v>136</v>
      </c>
      <c r="BK174" s="125">
        <f>SUM(BK175:BK176)</f>
        <v>0</v>
      </c>
    </row>
    <row r="175" spans="2:65" s="1" customFormat="1" ht="55.5" customHeight="1">
      <c r="B175" s="126"/>
      <c r="C175" s="127" t="s">
        <v>8</v>
      </c>
      <c r="D175" s="127" t="s">
        <v>137</v>
      </c>
      <c r="E175" s="128" t="s">
        <v>208</v>
      </c>
      <c r="F175" s="129" t="s">
        <v>209</v>
      </c>
      <c r="G175" s="130" t="s">
        <v>188</v>
      </c>
      <c r="H175" s="131">
        <v>0.85899999999999999</v>
      </c>
      <c r="I175" s="132">
        <v>0</v>
      </c>
      <c r="J175" s="132">
        <f>ROUND(I175*H175,2)</f>
        <v>0</v>
      </c>
      <c r="K175" s="129" t="s">
        <v>140</v>
      </c>
      <c r="L175" s="29"/>
      <c r="M175" s="133" t="s">
        <v>1</v>
      </c>
      <c r="N175" s="134" t="s">
        <v>37</v>
      </c>
      <c r="O175" s="135">
        <v>5.17</v>
      </c>
      <c r="P175" s="135">
        <f>O175*H175</f>
        <v>4.4410299999999996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141</v>
      </c>
      <c r="AT175" s="137" t="s">
        <v>137</v>
      </c>
      <c r="AU175" s="137" t="s">
        <v>81</v>
      </c>
      <c r="AY175" s="17" t="s">
        <v>136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7" t="s">
        <v>79</v>
      </c>
      <c r="BK175" s="138">
        <f>ROUND(I175*H175,2)</f>
        <v>0</v>
      </c>
      <c r="BL175" s="17" t="s">
        <v>141</v>
      </c>
      <c r="BM175" s="137" t="s">
        <v>210</v>
      </c>
    </row>
    <row r="176" spans="2:65" s="1" customFormat="1" ht="66.75" customHeight="1">
      <c r="B176" s="126"/>
      <c r="C176" s="127" t="s">
        <v>211</v>
      </c>
      <c r="D176" s="127" t="s">
        <v>137</v>
      </c>
      <c r="E176" s="128" t="s">
        <v>212</v>
      </c>
      <c r="F176" s="129" t="s">
        <v>213</v>
      </c>
      <c r="G176" s="130" t="s">
        <v>188</v>
      </c>
      <c r="H176" s="131">
        <v>2.73</v>
      </c>
      <c r="I176" s="132">
        <v>0</v>
      </c>
      <c r="J176" s="132">
        <f>ROUND(I176*H176,2)</f>
        <v>0</v>
      </c>
      <c r="K176" s="129" t="s">
        <v>140</v>
      </c>
      <c r="L176" s="29"/>
      <c r="M176" s="133" t="s">
        <v>1</v>
      </c>
      <c r="N176" s="134" t="s">
        <v>37</v>
      </c>
      <c r="O176" s="135">
        <v>1.56</v>
      </c>
      <c r="P176" s="135">
        <f>O176*H176</f>
        <v>4.2587999999999999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141</v>
      </c>
      <c r="AT176" s="137" t="s">
        <v>137</v>
      </c>
      <c r="AU176" s="137" t="s">
        <v>81</v>
      </c>
      <c r="AY176" s="17" t="s">
        <v>136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7" t="s">
        <v>79</v>
      </c>
      <c r="BK176" s="138">
        <f>ROUND(I176*H176,2)</f>
        <v>0</v>
      </c>
      <c r="BL176" s="17" t="s">
        <v>141</v>
      </c>
      <c r="BM176" s="137" t="s">
        <v>214</v>
      </c>
    </row>
    <row r="177" spans="2:65" s="11" customFormat="1" ht="26" customHeight="1">
      <c r="B177" s="117"/>
      <c r="D177" s="118" t="s">
        <v>71</v>
      </c>
      <c r="E177" s="119" t="s">
        <v>215</v>
      </c>
      <c r="F177" s="119" t="s">
        <v>216</v>
      </c>
      <c r="J177" s="120">
        <f>BK177</f>
        <v>0</v>
      </c>
      <c r="L177" s="117"/>
      <c r="M177" s="121"/>
      <c r="P177" s="122">
        <f>P178+P273+P278+P292</f>
        <v>275.04635200000007</v>
      </c>
      <c r="R177" s="122">
        <f>R178+R273+R278+R292</f>
        <v>2.2410903499800003</v>
      </c>
      <c r="T177" s="123">
        <f>T178+T273+T278+T292</f>
        <v>1.09693138</v>
      </c>
      <c r="AR177" s="118" t="s">
        <v>81</v>
      </c>
      <c r="AT177" s="124" t="s">
        <v>71</v>
      </c>
      <c r="AU177" s="124" t="s">
        <v>72</v>
      </c>
      <c r="AY177" s="118" t="s">
        <v>136</v>
      </c>
      <c r="BK177" s="125">
        <f>BK178+BK273+BK278+BK292</f>
        <v>0</v>
      </c>
    </row>
    <row r="178" spans="2:65" s="11" customFormat="1" ht="22.75" customHeight="1">
      <c r="B178" s="117"/>
      <c r="D178" s="118" t="s">
        <v>71</v>
      </c>
      <c r="E178" s="163" t="s">
        <v>217</v>
      </c>
      <c r="F178" s="163" t="s">
        <v>218</v>
      </c>
      <c r="J178" s="164">
        <f>BK178</f>
        <v>0</v>
      </c>
      <c r="L178" s="117"/>
      <c r="M178" s="121"/>
      <c r="P178" s="122">
        <f>P179+P185+P215+P243</f>
        <v>204.64672400000003</v>
      </c>
      <c r="R178" s="122">
        <f>R179+R185+R215+R243</f>
        <v>1.6504728947</v>
      </c>
      <c r="T178" s="123">
        <f>T179+T185+T215+T243</f>
        <v>0.84000000000000008</v>
      </c>
      <c r="AR178" s="118" t="s">
        <v>81</v>
      </c>
      <c r="AT178" s="124" t="s">
        <v>71</v>
      </c>
      <c r="AU178" s="124" t="s">
        <v>79</v>
      </c>
      <c r="AY178" s="118" t="s">
        <v>136</v>
      </c>
      <c r="BK178" s="125">
        <f>BK179+BK185+BK215+BK243</f>
        <v>0</v>
      </c>
    </row>
    <row r="179" spans="2:65" s="11" customFormat="1" ht="20.9" customHeight="1">
      <c r="B179" s="117"/>
      <c r="D179" s="118" t="s">
        <v>71</v>
      </c>
      <c r="E179" s="163" t="s">
        <v>219</v>
      </c>
      <c r="F179" s="163" t="s">
        <v>220</v>
      </c>
      <c r="J179" s="164">
        <f>BK179</f>
        <v>0</v>
      </c>
      <c r="L179" s="117"/>
      <c r="M179" s="121"/>
      <c r="P179" s="122">
        <f>SUM(P180:P184)</f>
        <v>10.4</v>
      </c>
      <c r="R179" s="122">
        <f>SUM(R180:R184)</f>
        <v>0</v>
      </c>
      <c r="T179" s="123">
        <f>SUM(T180:T184)</f>
        <v>0.84000000000000008</v>
      </c>
      <c r="AR179" s="118" t="s">
        <v>79</v>
      </c>
      <c r="AT179" s="124" t="s">
        <v>71</v>
      </c>
      <c r="AU179" s="124" t="s">
        <v>81</v>
      </c>
      <c r="AY179" s="118" t="s">
        <v>136</v>
      </c>
      <c r="BK179" s="125">
        <f>SUM(BK180:BK184)</f>
        <v>0</v>
      </c>
    </row>
    <row r="180" spans="2:65" s="1" customFormat="1" ht="24.15" customHeight="1">
      <c r="B180" s="126"/>
      <c r="C180" s="127" t="s">
        <v>221</v>
      </c>
      <c r="D180" s="127" t="s">
        <v>137</v>
      </c>
      <c r="E180" s="128" t="s">
        <v>222</v>
      </c>
      <c r="F180" s="129" t="s">
        <v>223</v>
      </c>
      <c r="G180" s="130" t="s">
        <v>224</v>
      </c>
      <c r="H180" s="131">
        <v>16</v>
      </c>
      <c r="I180" s="132">
        <v>0</v>
      </c>
      <c r="J180" s="132">
        <f>ROUND(I180*H180,2)</f>
        <v>0</v>
      </c>
      <c r="K180" s="129" t="s">
        <v>140</v>
      </c>
      <c r="L180" s="29"/>
      <c r="M180" s="133" t="s">
        <v>1</v>
      </c>
      <c r="N180" s="134" t="s">
        <v>37</v>
      </c>
      <c r="O180" s="135">
        <v>0.191</v>
      </c>
      <c r="P180" s="135">
        <f>O180*H180</f>
        <v>3.056</v>
      </c>
      <c r="Q180" s="135">
        <v>0</v>
      </c>
      <c r="R180" s="135">
        <f>Q180*H180</f>
        <v>0</v>
      </c>
      <c r="S180" s="135">
        <v>4.0000000000000001E-3</v>
      </c>
      <c r="T180" s="136">
        <f>S180*H180</f>
        <v>6.4000000000000001E-2</v>
      </c>
      <c r="AR180" s="137" t="s">
        <v>225</v>
      </c>
      <c r="AT180" s="137" t="s">
        <v>137</v>
      </c>
      <c r="AU180" s="137" t="s">
        <v>153</v>
      </c>
      <c r="AY180" s="17" t="s">
        <v>136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7" t="s">
        <v>79</v>
      </c>
      <c r="BK180" s="138">
        <f>ROUND(I180*H180,2)</f>
        <v>0</v>
      </c>
      <c r="BL180" s="17" t="s">
        <v>225</v>
      </c>
      <c r="BM180" s="137" t="s">
        <v>226</v>
      </c>
    </row>
    <row r="181" spans="2:65" s="1" customFormat="1" ht="24.15" customHeight="1">
      <c r="B181" s="126"/>
      <c r="C181" s="127" t="s">
        <v>227</v>
      </c>
      <c r="D181" s="127" t="s">
        <v>137</v>
      </c>
      <c r="E181" s="128" t="s">
        <v>228</v>
      </c>
      <c r="F181" s="129" t="s">
        <v>229</v>
      </c>
      <c r="G181" s="130" t="s">
        <v>224</v>
      </c>
      <c r="H181" s="131">
        <v>8</v>
      </c>
      <c r="I181" s="132">
        <v>0</v>
      </c>
      <c r="J181" s="132">
        <f>ROUND(I181*H181,2)</f>
        <v>0</v>
      </c>
      <c r="K181" s="129" t="s">
        <v>140</v>
      </c>
      <c r="L181" s="29"/>
      <c r="M181" s="133" t="s">
        <v>1</v>
      </c>
      <c r="N181" s="134" t="s">
        <v>37</v>
      </c>
      <c r="O181" s="135">
        <v>9.7000000000000003E-2</v>
      </c>
      <c r="P181" s="135">
        <f>O181*H181</f>
        <v>0.77600000000000002</v>
      </c>
      <c r="Q181" s="135">
        <v>0</v>
      </c>
      <c r="R181" s="135">
        <f>Q181*H181</f>
        <v>0</v>
      </c>
      <c r="S181" s="135">
        <v>1E-3</v>
      </c>
      <c r="T181" s="136">
        <f>S181*H181</f>
        <v>8.0000000000000002E-3</v>
      </c>
      <c r="AR181" s="137" t="s">
        <v>225</v>
      </c>
      <c r="AT181" s="137" t="s">
        <v>137</v>
      </c>
      <c r="AU181" s="137" t="s">
        <v>153</v>
      </c>
      <c r="AY181" s="17" t="s">
        <v>136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7" t="s">
        <v>79</v>
      </c>
      <c r="BK181" s="138">
        <f>ROUND(I181*H181,2)</f>
        <v>0</v>
      </c>
      <c r="BL181" s="17" t="s">
        <v>225</v>
      </c>
      <c r="BM181" s="137" t="s">
        <v>230</v>
      </c>
    </row>
    <row r="182" spans="2:65" s="1" customFormat="1" ht="24.15" customHeight="1">
      <c r="B182" s="126"/>
      <c r="C182" s="127" t="s">
        <v>225</v>
      </c>
      <c r="D182" s="127" t="s">
        <v>137</v>
      </c>
      <c r="E182" s="128" t="s">
        <v>231</v>
      </c>
      <c r="F182" s="129" t="s">
        <v>232</v>
      </c>
      <c r="G182" s="130" t="s">
        <v>224</v>
      </c>
      <c r="H182" s="131">
        <v>8</v>
      </c>
      <c r="I182" s="132">
        <v>0</v>
      </c>
      <c r="J182" s="132">
        <f>ROUND(I182*H182,2)</f>
        <v>0</v>
      </c>
      <c r="K182" s="129" t="s">
        <v>140</v>
      </c>
      <c r="L182" s="29"/>
      <c r="M182" s="133" t="s">
        <v>1</v>
      </c>
      <c r="N182" s="134" t="s">
        <v>37</v>
      </c>
      <c r="O182" s="135">
        <v>0.155</v>
      </c>
      <c r="P182" s="135">
        <f>O182*H182</f>
        <v>1.24</v>
      </c>
      <c r="Q182" s="135">
        <v>0</v>
      </c>
      <c r="R182" s="135">
        <f>Q182*H182</f>
        <v>0</v>
      </c>
      <c r="S182" s="135">
        <v>1E-3</v>
      </c>
      <c r="T182" s="136">
        <f>S182*H182</f>
        <v>8.0000000000000002E-3</v>
      </c>
      <c r="AR182" s="137" t="s">
        <v>225</v>
      </c>
      <c r="AT182" s="137" t="s">
        <v>137</v>
      </c>
      <c r="AU182" s="137" t="s">
        <v>153</v>
      </c>
      <c r="AY182" s="17" t="s">
        <v>136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7" t="s">
        <v>79</v>
      </c>
      <c r="BK182" s="138">
        <f>ROUND(I182*H182,2)</f>
        <v>0</v>
      </c>
      <c r="BL182" s="17" t="s">
        <v>225</v>
      </c>
      <c r="BM182" s="137" t="s">
        <v>233</v>
      </c>
    </row>
    <row r="183" spans="2:65" s="1" customFormat="1" ht="37.75" customHeight="1">
      <c r="B183" s="126"/>
      <c r="C183" s="127" t="s">
        <v>234</v>
      </c>
      <c r="D183" s="127" t="s">
        <v>137</v>
      </c>
      <c r="E183" s="128" t="s">
        <v>235</v>
      </c>
      <c r="F183" s="129" t="s">
        <v>236</v>
      </c>
      <c r="G183" s="130" t="s">
        <v>92</v>
      </c>
      <c r="H183" s="131">
        <v>8</v>
      </c>
      <c r="I183" s="132">
        <v>0</v>
      </c>
      <c r="J183" s="132">
        <f>ROUND(I183*H183,2)</f>
        <v>0</v>
      </c>
      <c r="K183" s="129" t="s">
        <v>140</v>
      </c>
      <c r="L183" s="29"/>
      <c r="M183" s="133" t="s">
        <v>1</v>
      </c>
      <c r="N183" s="134" t="s">
        <v>37</v>
      </c>
      <c r="O183" s="135">
        <v>0.57599999999999996</v>
      </c>
      <c r="P183" s="135">
        <f>O183*H183</f>
        <v>4.6079999999999997</v>
      </c>
      <c r="Q183" s="135">
        <v>0</v>
      </c>
      <c r="R183" s="135">
        <f>Q183*H183</f>
        <v>0</v>
      </c>
      <c r="S183" s="135">
        <v>6.7000000000000004E-2</v>
      </c>
      <c r="T183" s="136">
        <f>S183*H183</f>
        <v>0.53600000000000003</v>
      </c>
      <c r="AR183" s="137" t="s">
        <v>225</v>
      </c>
      <c r="AT183" s="137" t="s">
        <v>137</v>
      </c>
      <c r="AU183" s="137" t="s">
        <v>153</v>
      </c>
      <c r="AY183" s="17" t="s">
        <v>136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7" t="s">
        <v>79</v>
      </c>
      <c r="BK183" s="138">
        <f>ROUND(I183*H183,2)</f>
        <v>0</v>
      </c>
      <c r="BL183" s="17" t="s">
        <v>225</v>
      </c>
      <c r="BM183" s="137" t="s">
        <v>237</v>
      </c>
    </row>
    <row r="184" spans="2:65" s="1" customFormat="1" ht="24.15" customHeight="1">
      <c r="B184" s="126"/>
      <c r="C184" s="127" t="s">
        <v>238</v>
      </c>
      <c r="D184" s="127" t="s">
        <v>137</v>
      </c>
      <c r="E184" s="128" t="s">
        <v>239</v>
      </c>
      <c r="F184" s="129" t="s">
        <v>240</v>
      </c>
      <c r="G184" s="130" t="s">
        <v>224</v>
      </c>
      <c r="H184" s="131">
        <v>8</v>
      </c>
      <c r="I184" s="132">
        <v>0</v>
      </c>
      <c r="J184" s="132">
        <f>ROUND(I184*H184,2)</f>
        <v>0</v>
      </c>
      <c r="K184" s="129" t="s">
        <v>140</v>
      </c>
      <c r="L184" s="29"/>
      <c r="M184" s="133" t="s">
        <v>1</v>
      </c>
      <c r="N184" s="134" t="s">
        <v>37</v>
      </c>
      <c r="O184" s="135">
        <v>0.09</v>
      </c>
      <c r="P184" s="135">
        <f>O184*H184</f>
        <v>0.72</v>
      </c>
      <c r="Q184" s="135">
        <v>0</v>
      </c>
      <c r="R184" s="135">
        <f>Q184*H184</f>
        <v>0</v>
      </c>
      <c r="S184" s="135">
        <v>2.8000000000000001E-2</v>
      </c>
      <c r="T184" s="136">
        <f>S184*H184</f>
        <v>0.224</v>
      </c>
      <c r="AR184" s="137" t="s">
        <v>225</v>
      </c>
      <c r="AT184" s="137" t="s">
        <v>137</v>
      </c>
      <c r="AU184" s="137" t="s">
        <v>153</v>
      </c>
      <c r="AY184" s="17" t="s">
        <v>136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7" t="s">
        <v>79</v>
      </c>
      <c r="BK184" s="138">
        <f>ROUND(I184*H184,2)</f>
        <v>0</v>
      </c>
      <c r="BL184" s="17" t="s">
        <v>225</v>
      </c>
      <c r="BM184" s="137" t="s">
        <v>241</v>
      </c>
    </row>
    <row r="185" spans="2:65" s="11" customFormat="1" ht="20.9" customHeight="1">
      <c r="B185" s="117"/>
      <c r="D185" s="118" t="s">
        <v>71</v>
      </c>
      <c r="E185" s="163" t="s">
        <v>242</v>
      </c>
      <c r="F185" s="163" t="s">
        <v>243</v>
      </c>
      <c r="J185" s="164">
        <f>BK185</f>
        <v>0</v>
      </c>
      <c r="L185" s="117"/>
      <c r="M185" s="121"/>
      <c r="P185" s="122">
        <f>SUM(P186:P214)</f>
        <v>25.277903999999999</v>
      </c>
      <c r="R185" s="122">
        <f>SUM(R186:R214)</f>
        <v>0.22618047070000002</v>
      </c>
      <c r="T185" s="123">
        <f>SUM(T186:T214)</f>
        <v>0</v>
      </c>
      <c r="AR185" s="118" t="s">
        <v>79</v>
      </c>
      <c r="AT185" s="124" t="s">
        <v>71</v>
      </c>
      <c r="AU185" s="124" t="s">
        <v>81</v>
      </c>
      <c r="AY185" s="118" t="s">
        <v>136</v>
      </c>
      <c r="BK185" s="125">
        <f>SUM(BK186:BK214)</f>
        <v>0</v>
      </c>
    </row>
    <row r="186" spans="2:65" s="1" customFormat="1" ht="37.75" customHeight="1">
      <c r="B186" s="126"/>
      <c r="C186" s="127" t="s">
        <v>244</v>
      </c>
      <c r="D186" s="127" t="s">
        <v>137</v>
      </c>
      <c r="E186" s="128" t="s">
        <v>245</v>
      </c>
      <c r="F186" s="129" t="s">
        <v>246</v>
      </c>
      <c r="G186" s="130" t="s">
        <v>224</v>
      </c>
      <c r="H186" s="131">
        <v>1</v>
      </c>
      <c r="I186" s="132">
        <v>0</v>
      </c>
      <c r="J186" s="132">
        <f>ROUND(I186*H186,2)</f>
        <v>0</v>
      </c>
      <c r="K186" s="129" t="s">
        <v>140</v>
      </c>
      <c r="L186" s="29"/>
      <c r="M186" s="133" t="s">
        <v>1</v>
      </c>
      <c r="N186" s="134" t="s">
        <v>37</v>
      </c>
      <c r="O186" s="135">
        <v>4.4169999999999998</v>
      </c>
      <c r="P186" s="135">
        <f>O186*H186</f>
        <v>4.4169999999999998</v>
      </c>
      <c r="Q186" s="135">
        <v>4.0832269999999999E-4</v>
      </c>
      <c r="R186" s="135">
        <f>Q186*H186</f>
        <v>4.0832269999999999E-4</v>
      </c>
      <c r="S186" s="135">
        <v>0</v>
      </c>
      <c r="T186" s="136">
        <f>S186*H186</f>
        <v>0</v>
      </c>
      <c r="AR186" s="137" t="s">
        <v>225</v>
      </c>
      <c r="AT186" s="137" t="s">
        <v>137</v>
      </c>
      <c r="AU186" s="137" t="s">
        <v>153</v>
      </c>
      <c r="AY186" s="17" t="s">
        <v>136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7" t="s">
        <v>79</v>
      </c>
      <c r="BK186" s="138">
        <f>ROUND(I186*H186,2)</f>
        <v>0</v>
      </c>
      <c r="BL186" s="17" t="s">
        <v>225</v>
      </c>
      <c r="BM186" s="137" t="s">
        <v>247</v>
      </c>
    </row>
    <row r="187" spans="2:65" s="1" customFormat="1" ht="37.75" customHeight="1">
      <c r="B187" s="126"/>
      <c r="C187" s="165" t="s">
        <v>248</v>
      </c>
      <c r="D187" s="165" t="s">
        <v>169</v>
      </c>
      <c r="E187" s="166" t="s">
        <v>249</v>
      </c>
      <c r="F187" s="167" t="s">
        <v>250</v>
      </c>
      <c r="G187" s="168" t="s">
        <v>224</v>
      </c>
      <c r="H187" s="169">
        <v>1</v>
      </c>
      <c r="I187" s="170">
        <v>0</v>
      </c>
      <c r="J187" s="170">
        <f>ROUND(I187*H187,2)</f>
        <v>0</v>
      </c>
      <c r="K187" s="167" t="s">
        <v>140</v>
      </c>
      <c r="L187" s="171"/>
      <c r="M187" s="172" t="s">
        <v>1</v>
      </c>
      <c r="N187" s="173" t="s">
        <v>37</v>
      </c>
      <c r="O187" s="135">
        <v>0</v>
      </c>
      <c r="P187" s="135">
        <f>O187*H187</f>
        <v>0</v>
      </c>
      <c r="Q187" s="135">
        <v>1.7999999999999999E-2</v>
      </c>
      <c r="R187" s="135">
        <f>Q187*H187</f>
        <v>1.7999999999999999E-2</v>
      </c>
      <c r="S187" s="135">
        <v>0</v>
      </c>
      <c r="T187" s="136">
        <f>S187*H187</f>
        <v>0</v>
      </c>
      <c r="AR187" s="137" t="s">
        <v>251</v>
      </c>
      <c r="AT187" s="137" t="s">
        <v>169</v>
      </c>
      <c r="AU187" s="137" t="s">
        <v>153</v>
      </c>
      <c r="AY187" s="17" t="s">
        <v>136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7" t="s">
        <v>79</v>
      </c>
      <c r="BK187" s="138">
        <f>ROUND(I187*H187,2)</f>
        <v>0</v>
      </c>
      <c r="BL187" s="17" t="s">
        <v>225</v>
      </c>
      <c r="BM187" s="137" t="s">
        <v>252</v>
      </c>
    </row>
    <row r="188" spans="2:65" s="1" customFormat="1" ht="37.75" customHeight="1">
      <c r="B188" s="126"/>
      <c r="C188" s="127" t="s">
        <v>7</v>
      </c>
      <c r="D188" s="127" t="s">
        <v>137</v>
      </c>
      <c r="E188" s="128" t="s">
        <v>253</v>
      </c>
      <c r="F188" s="129" t="s">
        <v>254</v>
      </c>
      <c r="G188" s="130" t="s">
        <v>224</v>
      </c>
      <c r="H188" s="131">
        <v>1</v>
      </c>
      <c r="I188" s="132">
        <v>0</v>
      </c>
      <c r="J188" s="132">
        <f>ROUND(I188*H188,2)</f>
        <v>0</v>
      </c>
      <c r="K188" s="129" t="s">
        <v>140</v>
      </c>
      <c r="L188" s="29"/>
      <c r="M188" s="133" t="s">
        <v>1</v>
      </c>
      <c r="N188" s="134" t="s">
        <v>37</v>
      </c>
      <c r="O188" s="135">
        <v>3.7360000000000002</v>
      </c>
      <c r="P188" s="135">
        <f>O188*H188</f>
        <v>3.7360000000000002</v>
      </c>
      <c r="Q188" s="135">
        <v>0</v>
      </c>
      <c r="R188" s="135">
        <f>Q188*H188</f>
        <v>0</v>
      </c>
      <c r="S188" s="135">
        <v>0</v>
      </c>
      <c r="T188" s="136">
        <f>S188*H188</f>
        <v>0</v>
      </c>
      <c r="AR188" s="137" t="s">
        <v>225</v>
      </c>
      <c r="AT188" s="137" t="s">
        <v>137</v>
      </c>
      <c r="AU188" s="137" t="s">
        <v>153</v>
      </c>
      <c r="AY188" s="17" t="s">
        <v>136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7" t="s">
        <v>79</v>
      </c>
      <c r="BK188" s="138">
        <f>ROUND(I188*H188,2)</f>
        <v>0</v>
      </c>
      <c r="BL188" s="17" t="s">
        <v>225</v>
      </c>
      <c r="BM188" s="137" t="s">
        <v>255</v>
      </c>
    </row>
    <row r="189" spans="2:65" s="1" customFormat="1" ht="128.5" customHeight="1">
      <c r="B189" s="126"/>
      <c r="C189" s="165" t="s">
        <v>256</v>
      </c>
      <c r="D189" s="165" t="s">
        <v>169</v>
      </c>
      <c r="E189" s="166" t="s">
        <v>257</v>
      </c>
      <c r="F189" s="167" t="s">
        <v>258</v>
      </c>
      <c r="G189" s="168" t="s">
        <v>224</v>
      </c>
      <c r="H189" s="169">
        <v>1</v>
      </c>
      <c r="I189" s="170">
        <v>0</v>
      </c>
      <c r="J189" s="170">
        <f>ROUND(I189*H189,2)</f>
        <v>0</v>
      </c>
      <c r="K189" s="167" t="s">
        <v>259</v>
      </c>
      <c r="L189" s="171"/>
      <c r="M189" s="172" t="s">
        <v>1</v>
      </c>
      <c r="N189" s="173" t="s">
        <v>37</v>
      </c>
      <c r="O189" s="135">
        <v>0</v>
      </c>
      <c r="P189" s="135">
        <f>O189*H189</f>
        <v>0</v>
      </c>
      <c r="Q189" s="135">
        <v>0.2</v>
      </c>
      <c r="R189" s="135">
        <f>Q189*H189</f>
        <v>0.2</v>
      </c>
      <c r="S189" s="135">
        <v>0</v>
      </c>
      <c r="T189" s="136">
        <f>S189*H189</f>
        <v>0</v>
      </c>
      <c r="AR189" s="137" t="s">
        <v>251</v>
      </c>
      <c r="AT189" s="137" t="s">
        <v>169</v>
      </c>
      <c r="AU189" s="137" t="s">
        <v>153</v>
      </c>
      <c r="AY189" s="17" t="s">
        <v>136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7" t="s">
        <v>79</v>
      </c>
      <c r="BK189" s="138">
        <f>ROUND(I189*H189,2)</f>
        <v>0</v>
      </c>
      <c r="BL189" s="17" t="s">
        <v>225</v>
      </c>
      <c r="BM189" s="137" t="s">
        <v>260</v>
      </c>
    </row>
    <row r="190" spans="2:65" s="13" customFormat="1">
      <c r="B190" s="145"/>
      <c r="D190" s="140" t="s">
        <v>143</v>
      </c>
      <c r="E190" s="146" t="s">
        <v>1</v>
      </c>
      <c r="F190" s="147" t="s">
        <v>79</v>
      </c>
      <c r="H190" s="148">
        <v>1</v>
      </c>
      <c r="L190" s="145"/>
      <c r="M190" s="149"/>
      <c r="T190" s="150"/>
      <c r="AT190" s="146" t="s">
        <v>143</v>
      </c>
      <c r="AU190" s="146" t="s">
        <v>153</v>
      </c>
      <c r="AV190" s="13" t="s">
        <v>81</v>
      </c>
      <c r="AW190" s="13" t="s">
        <v>145</v>
      </c>
      <c r="AX190" s="13" t="s">
        <v>72</v>
      </c>
      <c r="AY190" s="146" t="s">
        <v>136</v>
      </c>
    </row>
    <row r="191" spans="2:65" s="15" customFormat="1">
      <c r="B191" s="157"/>
      <c r="D191" s="140" t="s">
        <v>143</v>
      </c>
      <c r="E191" s="158" t="s">
        <v>1</v>
      </c>
      <c r="F191" s="159" t="s">
        <v>154</v>
      </c>
      <c r="H191" s="160">
        <v>1</v>
      </c>
      <c r="L191" s="157"/>
      <c r="M191" s="161"/>
      <c r="T191" s="162"/>
      <c r="AT191" s="158" t="s">
        <v>143</v>
      </c>
      <c r="AU191" s="158" t="s">
        <v>153</v>
      </c>
      <c r="AV191" s="15" t="s">
        <v>141</v>
      </c>
      <c r="AW191" s="15" t="s">
        <v>145</v>
      </c>
      <c r="AX191" s="15" t="s">
        <v>79</v>
      </c>
      <c r="AY191" s="158" t="s">
        <v>136</v>
      </c>
    </row>
    <row r="192" spans="2:65" s="1" customFormat="1" ht="24.15" customHeight="1">
      <c r="B192" s="126"/>
      <c r="C192" s="127" t="s">
        <v>261</v>
      </c>
      <c r="D192" s="127" t="s">
        <v>137</v>
      </c>
      <c r="E192" s="128" t="s">
        <v>262</v>
      </c>
      <c r="F192" s="129" t="s">
        <v>263</v>
      </c>
      <c r="G192" s="130" t="s">
        <v>224</v>
      </c>
      <c r="H192" s="131">
        <v>1</v>
      </c>
      <c r="I192" s="132">
        <v>0</v>
      </c>
      <c r="J192" s="132">
        <f t="shared" ref="J192:J200" si="0">ROUND(I192*H192,2)</f>
        <v>0</v>
      </c>
      <c r="K192" s="129" t="s">
        <v>140</v>
      </c>
      <c r="L192" s="29"/>
      <c r="M192" s="133" t="s">
        <v>1</v>
      </c>
      <c r="N192" s="134" t="s">
        <v>37</v>
      </c>
      <c r="O192" s="135">
        <v>5</v>
      </c>
      <c r="P192" s="135">
        <f t="shared" ref="P192:P200" si="1">O192*H192</f>
        <v>5</v>
      </c>
      <c r="Q192" s="135">
        <v>2.7999999999999999E-6</v>
      </c>
      <c r="R192" s="135">
        <f t="shared" ref="R192:R200" si="2">Q192*H192</f>
        <v>2.7999999999999999E-6</v>
      </c>
      <c r="S192" s="135">
        <v>0</v>
      </c>
      <c r="T192" s="136">
        <f t="shared" ref="T192:T200" si="3">S192*H192</f>
        <v>0</v>
      </c>
      <c r="AR192" s="137" t="s">
        <v>141</v>
      </c>
      <c r="AT192" s="137" t="s">
        <v>137</v>
      </c>
      <c r="AU192" s="137" t="s">
        <v>153</v>
      </c>
      <c r="AY192" s="17" t="s">
        <v>136</v>
      </c>
      <c r="BE192" s="138">
        <f t="shared" ref="BE192:BE200" si="4">IF(N192="základní",J192,0)</f>
        <v>0</v>
      </c>
      <c r="BF192" s="138">
        <f t="shared" ref="BF192:BF200" si="5">IF(N192="snížená",J192,0)</f>
        <v>0</v>
      </c>
      <c r="BG192" s="138">
        <f t="shared" ref="BG192:BG200" si="6">IF(N192="zákl. přenesená",J192,0)</f>
        <v>0</v>
      </c>
      <c r="BH192" s="138">
        <f t="shared" ref="BH192:BH200" si="7">IF(N192="sníž. přenesená",J192,0)</f>
        <v>0</v>
      </c>
      <c r="BI192" s="138">
        <f t="shared" ref="BI192:BI200" si="8">IF(N192="nulová",J192,0)</f>
        <v>0</v>
      </c>
      <c r="BJ192" s="17" t="s">
        <v>79</v>
      </c>
      <c r="BK192" s="138">
        <f t="shared" ref="BK192:BK200" si="9">ROUND(I192*H192,2)</f>
        <v>0</v>
      </c>
      <c r="BL192" s="17" t="s">
        <v>141</v>
      </c>
      <c r="BM192" s="137" t="s">
        <v>264</v>
      </c>
    </row>
    <row r="193" spans="2:65" s="1" customFormat="1" ht="16.5" customHeight="1">
      <c r="B193" s="126"/>
      <c r="C193" s="165" t="s">
        <v>265</v>
      </c>
      <c r="D193" s="165" t="s">
        <v>169</v>
      </c>
      <c r="E193" s="166" t="s">
        <v>266</v>
      </c>
      <c r="F193" s="167" t="s">
        <v>267</v>
      </c>
      <c r="G193" s="168" t="s">
        <v>224</v>
      </c>
      <c r="H193" s="169">
        <v>1</v>
      </c>
      <c r="I193" s="170">
        <v>0</v>
      </c>
      <c r="J193" s="170">
        <f t="shared" si="0"/>
        <v>0</v>
      </c>
      <c r="K193" s="167" t="s">
        <v>140</v>
      </c>
      <c r="L193" s="171"/>
      <c r="M193" s="172" t="s">
        <v>1</v>
      </c>
      <c r="N193" s="173" t="s">
        <v>37</v>
      </c>
      <c r="O193" s="135">
        <v>0</v>
      </c>
      <c r="P193" s="135">
        <f t="shared" si="1"/>
        <v>0</v>
      </c>
      <c r="Q193" s="135">
        <v>2.2000000000000001E-3</v>
      </c>
      <c r="R193" s="135">
        <f t="shared" si="2"/>
        <v>2.2000000000000001E-3</v>
      </c>
      <c r="S193" s="135">
        <v>0</v>
      </c>
      <c r="T193" s="136">
        <f t="shared" si="3"/>
        <v>0</v>
      </c>
      <c r="AR193" s="137" t="s">
        <v>172</v>
      </c>
      <c r="AT193" s="137" t="s">
        <v>169</v>
      </c>
      <c r="AU193" s="137" t="s">
        <v>153</v>
      </c>
      <c r="AY193" s="17" t="s">
        <v>136</v>
      </c>
      <c r="BE193" s="138">
        <f t="shared" si="4"/>
        <v>0</v>
      </c>
      <c r="BF193" s="138">
        <f t="shared" si="5"/>
        <v>0</v>
      </c>
      <c r="BG193" s="138">
        <f t="shared" si="6"/>
        <v>0</v>
      </c>
      <c r="BH193" s="138">
        <f t="shared" si="7"/>
        <v>0</v>
      </c>
      <c r="BI193" s="138">
        <f t="shared" si="8"/>
        <v>0</v>
      </c>
      <c r="BJ193" s="17" t="s">
        <v>79</v>
      </c>
      <c r="BK193" s="138">
        <f t="shared" si="9"/>
        <v>0</v>
      </c>
      <c r="BL193" s="17" t="s">
        <v>141</v>
      </c>
      <c r="BM193" s="137" t="s">
        <v>268</v>
      </c>
    </row>
    <row r="194" spans="2:65" s="1" customFormat="1" ht="16.5" customHeight="1">
      <c r="B194" s="126"/>
      <c r="C194" s="127" t="s">
        <v>269</v>
      </c>
      <c r="D194" s="127" t="s">
        <v>137</v>
      </c>
      <c r="E194" s="128" t="s">
        <v>270</v>
      </c>
      <c r="F194" s="129" t="s">
        <v>271</v>
      </c>
      <c r="G194" s="130" t="s">
        <v>224</v>
      </c>
      <c r="H194" s="131">
        <v>1</v>
      </c>
      <c r="I194" s="132">
        <v>0</v>
      </c>
      <c r="J194" s="132">
        <f t="shared" si="0"/>
        <v>0</v>
      </c>
      <c r="K194" s="129" t="s">
        <v>259</v>
      </c>
      <c r="L194" s="29"/>
      <c r="M194" s="133" t="s">
        <v>1</v>
      </c>
      <c r="N194" s="134" t="s">
        <v>37</v>
      </c>
      <c r="O194" s="135">
        <v>0</v>
      </c>
      <c r="P194" s="135">
        <f t="shared" si="1"/>
        <v>0</v>
      </c>
      <c r="Q194" s="135">
        <v>0</v>
      </c>
      <c r="R194" s="135">
        <f t="shared" si="2"/>
        <v>0</v>
      </c>
      <c r="S194" s="135">
        <v>0</v>
      </c>
      <c r="T194" s="136">
        <f t="shared" si="3"/>
        <v>0</v>
      </c>
      <c r="AR194" s="137" t="s">
        <v>141</v>
      </c>
      <c r="AT194" s="137" t="s">
        <v>137</v>
      </c>
      <c r="AU194" s="137" t="s">
        <v>153</v>
      </c>
      <c r="AY194" s="17" t="s">
        <v>136</v>
      </c>
      <c r="BE194" s="138">
        <f t="shared" si="4"/>
        <v>0</v>
      </c>
      <c r="BF194" s="138">
        <f t="shared" si="5"/>
        <v>0</v>
      </c>
      <c r="BG194" s="138">
        <f t="shared" si="6"/>
        <v>0</v>
      </c>
      <c r="BH194" s="138">
        <f t="shared" si="7"/>
        <v>0</v>
      </c>
      <c r="BI194" s="138">
        <f t="shared" si="8"/>
        <v>0</v>
      </c>
      <c r="BJ194" s="17" t="s">
        <v>79</v>
      </c>
      <c r="BK194" s="138">
        <f t="shared" si="9"/>
        <v>0</v>
      </c>
      <c r="BL194" s="17" t="s">
        <v>141</v>
      </c>
      <c r="BM194" s="137" t="s">
        <v>272</v>
      </c>
    </row>
    <row r="195" spans="2:65" s="1" customFormat="1" ht="16.5" customHeight="1">
      <c r="B195" s="126"/>
      <c r="C195" s="165" t="s">
        <v>273</v>
      </c>
      <c r="D195" s="165" t="s">
        <v>169</v>
      </c>
      <c r="E195" s="166" t="s">
        <v>274</v>
      </c>
      <c r="F195" s="167" t="s">
        <v>275</v>
      </c>
      <c r="G195" s="168" t="s">
        <v>224</v>
      </c>
      <c r="H195" s="169">
        <v>1</v>
      </c>
      <c r="I195" s="170">
        <v>0</v>
      </c>
      <c r="J195" s="170">
        <f t="shared" si="0"/>
        <v>0</v>
      </c>
      <c r="K195" s="167" t="s">
        <v>259</v>
      </c>
      <c r="L195" s="171"/>
      <c r="M195" s="172" t="s">
        <v>1</v>
      </c>
      <c r="N195" s="173" t="s">
        <v>37</v>
      </c>
      <c r="O195" s="135">
        <v>0</v>
      </c>
      <c r="P195" s="135">
        <f t="shared" si="1"/>
        <v>0</v>
      </c>
      <c r="Q195" s="135">
        <v>0</v>
      </c>
      <c r="R195" s="135">
        <f t="shared" si="2"/>
        <v>0</v>
      </c>
      <c r="S195" s="135">
        <v>0</v>
      </c>
      <c r="T195" s="136">
        <f t="shared" si="3"/>
        <v>0</v>
      </c>
      <c r="AR195" s="137" t="s">
        <v>172</v>
      </c>
      <c r="AT195" s="137" t="s">
        <v>169</v>
      </c>
      <c r="AU195" s="137" t="s">
        <v>153</v>
      </c>
      <c r="AY195" s="17" t="s">
        <v>136</v>
      </c>
      <c r="BE195" s="138">
        <f t="shared" si="4"/>
        <v>0</v>
      </c>
      <c r="BF195" s="138">
        <f t="shared" si="5"/>
        <v>0</v>
      </c>
      <c r="BG195" s="138">
        <f t="shared" si="6"/>
        <v>0</v>
      </c>
      <c r="BH195" s="138">
        <f t="shared" si="7"/>
        <v>0</v>
      </c>
      <c r="BI195" s="138">
        <f t="shared" si="8"/>
        <v>0</v>
      </c>
      <c r="BJ195" s="17" t="s">
        <v>79</v>
      </c>
      <c r="BK195" s="138">
        <f t="shared" si="9"/>
        <v>0</v>
      </c>
      <c r="BL195" s="17" t="s">
        <v>141</v>
      </c>
      <c r="BM195" s="137" t="s">
        <v>276</v>
      </c>
    </row>
    <row r="196" spans="2:65" s="1" customFormat="1" ht="24.15" customHeight="1">
      <c r="B196" s="126"/>
      <c r="C196" s="127" t="s">
        <v>277</v>
      </c>
      <c r="D196" s="127" t="s">
        <v>137</v>
      </c>
      <c r="E196" s="128" t="s">
        <v>278</v>
      </c>
      <c r="F196" s="129" t="s">
        <v>279</v>
      </c>
      <c r="G196" s="130" t="s">
        <v>224</v>
      </c>
      <c r="H196" s="131">
        <v>2</v>
      </c>
      <c r="I196" s="132">
        <v>0</v>
      </c>
      <c r="J196" s="132">
        <f t="shared" si="0"/>
        <v>0</v>
      </c>
      <c r="K196" s="129" t="s">
        <v>140</v>
      </c>
      <c r="L196" s="29"/>
      <c r="M196" s="133" t="s">
        <v>1</v>
      </c>
      <c r="N196" s="134" t="s">
        <v>37</v>
      </c>
      <c r="O196" s="135">
        <v>0.55500000000000005</v>
      </c>
      <c r="P196" s="135">
        <f t="shared" si="1"/>
        <v>1.1100000000000001</v>
      </c>
      <c r="Q196" s="135">
        <v>0</v>
      </c>
      <c r="R196" s="135">
        <f t="shared" si="2"/>
        <v>0</v>
      </c>
      <c r="S196" s="135">
        <v>0</v>
      </c>
      <c r="T196" s="136">
        <f t="shared" si="3"/>
        <v>0</v>
      </c>
      <c r="AR196" s="137" t="s">
        <v>141</v>
      </c>
      <c r="AT196" s="137" t="s">
        <v>137</v>
      </c>
      <c r="AU196" s="137" t="s">
        <v>153</v>
      </c>
      <c r="AY196" s="17" t="s">
        <v>136</v>
      </c>
      <c r="BE196" s="138">
        <f t="shared" si="4"/>
        <v>0</v>
      </c>
      <c r="BF196" s="138">
        <f t="shared" si="5"/>
        <v>0</v>
      </c>
      <c r="BG196" s="138">
        <f t="shared" si="6"/>
        <v>0</v>
      </c>
      <c r="BH196" s="138">
        <f t="shared" si="7"/>
        <v>0</v>
      </c>
      <c r="BI196" s="138">
        <f t="shared" si="8"/>
        <v>0</v>
      </c>
      <c r="BJ196" s="17" t="s">
        <v>79</v>
      </c>
      <c r="BK196" s="138">
        <f t="shared" si="9"/>
        <v>0</v>
      </c>
      <c r="BL196" s="17" t="s">
        <v>141</v>
      </c>
      <c r="BM196" s="137" t="s">
        <v>280</v>
      </c>
    </row>
    <row r="197" spans="2:65" s="1" customFormat="1" ht="16.5" customHeight="1">
      <c r="B197" s="126"/>
      <c r="C197" s="165" t="s">
        <v>281</v>
      </c>
      <c r="D197" s="165" t="s">
        <v>169</v>
      </c>
      <c r="E197" s="166" t="s">
        <v>282</v>
      </c>
      <c r="F197" s="167" t="s">
        <v>283</v>
      </c>
      <c r="G197" s="168" t="s">
        <v>224</v>
      </c>
      <c r="H197" s="169">
        <v>2</v>
      </c>
      <c r="I197" s="170">
        <v>0</v>
      </c>
      <c r="J197" s="170">
        <f t="shared" si="0"/>
        <v>0</v>
      </c>
      <c r="K197" s="167" t="s">
        <v>140</v>
      </c>
      <c r="L197" s="171"/>
      <c r="M197" s="172" t="s">
        <v>1</v>
      </c>
      <c r="N197" s="173" t="s">
        <v>37</v>
      </c>
      <c r="O197" s="135">
        <v>0</v>
      </c>
      <c r="P197" s="135">
        <f t="shared" si="1"/>
        <v>0</v>
      </c>
      <c r="Q197" s="135">
        <v>2.3999999999999998E-3</v>
      </c>
      <c r="R197" s="135">
        <f t="shared" si="2"/>
        <v>4.7999999999999996E-3</v>
      </c>
      <c r="S197" s="135">
        <v>0</v>
      </c>
      <c r="T197" s="136">
        <f t="shared" si="3"/>
        <v>0</v>
      </c>
      <c r="AR197" s="137" t="s">
        <v>172</v>
      </c>
      <c r="AT197" s="137" t="s">
        <v>169</v>
      </c>
      <c r="AU197" s="137" t="s">
        <v>153</v>
      </c>
      <c r="AY197" s="17" t="s">
        <v>136</v>
      </c>
      <c r="BE197" s="138">
        <f t="shared" si="4"/>
        <v>0</v>
      </c>
      <c r="BF197" s="138">
        <f t="shared" si="5"/>
        <v>0</v>
      </c>
      <c r="BG197" s="138">
        <f t="shared" si="6"/>
        <v>0</v>
      </c>
      <c r="BH197" s="138">
        <f t="shared" si="7"/>
        <v>0</v>
      </c>
      <c r="BI197" s="138">
        <f t="shared" si="8"/>
        <v>0</v>
      </c>
      <c r="BJ197" s="17" t="s">
        <v>79</v>
      </c>
      <c r="BK197" s="138">
        <f t="shared" si="9"/>
        <v>0</v>
      </c>
      <c r="BL197" s="17" t="s">
        <v>141</v>
      </c>
      <c r="BM197" s="137" t="s">
        <v>284</v>
      </c>
    </row>
    <row r="198" spans="2:65" s="1" customFormat="1" ht="24.15" customHeight="1">
      <c r="B198" s="126"/>
      <c r="C198" s="127" t="s">
        <v>285</v>
      </c>
      <c r="D198" s="127" t="s">
        <v>137</v>
      </c>
      <c r="E198" s="128" t="s">
        <v>286</v>
      </c>
      <c r="F198" s="129" t="s">
        <v>287</v>
      </c>
      <c r="G198" s="130" t="s">
        <v>224</v>
      </c>
      <c r="H198" s="131">
        <v>1</v>
      </c>
      <c r="I198" s="132">
        <v>0</v>
      </c>
      <c r="J198" s="132">
        <f t="shared" si="0"/>
        <v>0</v>
      </c>
      <c r="K198" s="129" t="s">
        <v>140</v>
      </c>
      <c r="L198" s="29"/>
      <c r="M198" s="133" t="s">
        <v>1</v>
      </c>
      <c r="N198" s="134" t="s">
        <v>37</v>
      </c>
      <c r="O198" s="135">
        <v>1.5</v>
      </c>
      <c r="P198" s="135">
        <f t="shared" si="1"/>
        <v>1.5</v>
      </c>
      <c r="Q198" s="135">
        <v>0</v>
      </c>
      <c r="R198" s="135">
        <f t="shared" si="2"/>
        <v>0</v>
      </c>
      <c r="S198" s="135">
        <v>0</v>
      </c>
      <c r="T198" s="136">
        <f t="shared" si="3"/>
        <v>0</v>
      </c>
      <c r="AR198" s="137" t="s">
        <v>141</v>
      </c>
      <c r="AT198" s="137" t="s">
        <v>137</v>
      </c>
      <c r="AU198" s="137" t="s">
        <v>153</v>
      </c>
      <c r="AY198" s="17" t="s">
        <v>136</v>
      </c>
      <c r="BE198" s="138">
        <f t="shared" si="4"/>
        <v>0</v>
      </c>
      <c r="BF198" s="138">
        <f t="shared" si="5"/>
        <v>0</v>
      </c>
      <c r="BG198" s="138">
        <f t="shared" si="6"/>
        <v>0</v>
      </c>
      <c r="BH198" s="138">
        <f t="shared" si="7"/>
        <v>0</v>
      </c>
      <c r="BI198" s="138">
        <f t="shared" si="8"/>
        <v>0</v>
      </c>
      <c r="BJ198" s="17" t="s">
        <v>79</v>
      </c>
      <c r="BK198" s="138">
        <f t="shared" si="9"/>
        <v>0</v>
      </c>
      <c r="BL198" s="17" t="s">
        <v>141</v>
      </c>
      <c r="BM198" s="137" t="s">
        <v>288</v>
      </c>
    </row>
    <row r="199" spans="2:65" s="1" customFormat="1" ht="16.5" customHeight="1">
      <c r="B199" s="126"/>
      <c r="C199" s="165" t="s">
        <v>289</v>
      </c>
      <c r="D199" s="165" t="s">
        <v>169</v>
      </c>
      <c r="E199" s="166" t="s">
        <v>290</v>
      </c>
      <c r="F199" s="167" t="s">
        <v>291</v>
      </c>
      <c r="G199" s="168" t="s">
        <v>224</v>
      </c>
      <c r="H199" s="169">
        <v>1</v>
      </c>
      <c r="I199" s="170">
        <v>0</v>
      </c>
      <c r="J199" s="170">
        <f t="shared" si="0"/>
        <v>0</v>
      </c>
      <c r="K199" s="167" t="s">
        <v>140</v>
      </c>
      <c r="L199" s="171"/>
      <c r="M199" s="172" t="s">
        <v>1</v>
      </c>
      <c r="N199" s="173" t="s">
        <v>37</v>
      </c>
      <c r="O199" s="135">
        <v>0</v>
      </c>
      <c r="P199" s="135">
        <f t="shared" si="1"/>
        <v>0</v>
      </c>
      <c r="Q199" s="135">
        <v>6.9999999999999999E-4</v>
      </c>
      <c r="R199" s="135">
        <f t="shared" si="2"/>
        <v>6.9999999999999999E-4</v>
      </c>
      <c r="S199" s="135">
        <v>0</v>
      </c>
      <c r="T199" s="136">
        <f t="shared" si="3"/>
        <v>0</v>
      </c>
      <c r="AR199" s="137" t="s">
        <v>172</v>
      </c>
      <c r="AT199" s="137" t="s">
        <v>169</v>
      </c>
      <c r="AU199" s="137" t="s">
        <v>153</v>
      </c>
      <c r="AY199" s="17" t="s">
        <v>136</v>
      </c>
      <c r="BE199" s="138">
        <f t="shared" si="4"/>
        <v>0</v>
      </c>
      <c r="BF199" s="138">
        <f t="shared" si="5"/>
        <v>0</v>
      </c>
      <c r="BG199" s="138">
        <f t="shared" si="6"/>
        <v>0</v>
      </c>
      <c r="BH199" s="138">
        <f t="shared" si="7"/>
        <v>0</v>
      </c>
      <c r="BI199" s="138">
        <f t="shared" si="8"/>
        <v>0</v>
      </c>
      <c r="BJ199" s="17" t="s">
        <v>79</v>
      </c>
      <c r="BK199" s="138">
        <f t="shared" si="9"/>
        <v>0</v>
      </c>
      <c r="BL199" s="17" t="s">
        <v>141</v>
      </c>
      <c r="BM199" s="137" t="s">
        <v>292</v>
      </c>
    </row>
    <row r="200" spans="2:65" s="1" customFormat="1" ht="37.75" customHeight="1">
      <c r="B200" s="126"/>
      <c r="C200" s="127" t="s">
        <v>293</v>
      </c>
      <c r="D200" s="127" t="s">
        <v>137</v>
      </c>
      <c r="E200" s="128" t="s">
        <v>294</v>
      </c>
      <c r="F200" s="129" t="s">
        <v>295</v>
      </c>
      <c r="G200" s="130" t="s">
        <v>224</v>
      </c>
      <c r="H200" s="131">
        <v>1</v>
      </c>
      <c r="I200" s="132">
        <v>0</v>
      </c>
      <c r="J200" s="132">
        <f t="shared" si="0"/>
        <v>0</v>
      </c>
      <c r="K200" s="129" t="s">
        <v>259</v>
      </c>
      <c r="L200" s="29"/>
      <c r="M200" s="133" t="s">
        <v>1</v>
      </c>
      <c r="N200" s="134" t="s">
        <v>37</v>
      </c>
      <c r="O200" s="135">
        <v>1.5</v>
      </c>
      <c r="P200" s="135">
        <f t="shared" si="1"/>
        <v>1.5</v>
      </c>
      <c r="Q200" s="135">
        <v>0</v>
      </c>
      <c r="R200" s="135">
        <f t="shared" si="2"/>
        <v>0</v>
      </c>
      <c r="S200" s="135">
        <v>0</v>
      </c>
      <c r="T200" s="136">
        <f t="shared" si="3"/>
        <v>0</v>
      </c>
      <c r="AR200" s="137" t="s">
        <v>225</v>
      </c>
      <c r="AT200" s="137" t="s">
        <v>137</v>
      </c>
      <c r="AU200" s="137" t="s">
        <v>153</v>
      </c>
      <c r="AY200" s="17" t="s">
        <v>136</v>
      </c>
      <c r="BE200" s="138">
        <f t="shared" si="4"/>
        <v>0</v>
      </c>
      <c r="BF200" s="138">
        <f t="shared" si="5"/>
        <v>0</v>
      </c>
      <c r="BG200" s="138">
        <f t="shared" si="6"/>
        <v>0</v>
      </c>
      <c r="BH200" s="138">
        <f t="shared" si="7"/>
        <v>0</v>
      </c>
      <c r="BI200" s="138">
        <f t="shared" si="8"/>
        <v>0</v>
      </c>
      <c r="BJ200" s="17" t="s">
        <v>79</v>
      </c>
      <c r="BK200" s="138">
        <f t="shared" si="9"/>
        <v>0</v>
      </c>
      <c r="BL200" s="17" t="s">
        <v>225</v>
      </c>
      <c r="BM200" s="137" t="s">
        <v>296</v>
      </c>
    </row>
    <row r="201" spans="2:65" s="12" customFormat="1">
      <c r="B201" s="139"/>
      <c r="D201" s="140" t="s">
        <v>143</v>
      </c>
      <c r="E201" s="141" t="s">
        <v>1</v>
      </c>
      <c r="F201" s="142" t="s">
        <v>297</v>
      </c>
      <c r="H201" s="141" t="s">
        <v>1</v>
      </c>
      <c r="L201" s="139"/>
      <c r="M201" s="143"/>
      <c r="T201" s="144"/>
      <c r="AT201" s="141" t="s">
        <v>143</v>
      </c>
      <c r="AU201" s="141" t="s">
        <v>153</v>
      </c>
      <c r="AV201" s="12" t="s">
        <v>79</v>
      </c>
      <c r="AW201" s="12" t="s">
        <v>145</v>
      </c>
      <c r="AX201" s="12" t="s">
        <v>72</v>
      </c>
      <c r="AY201" s="141" t="s">
        <v>136</v>
      </c>
    </row>
    <row r="202" spans="2:65" s="12" customFormat="1">
      <c r="B202" s="139"/>
      <c r="D202" s="140" t="s">
        <v>143</v>
      </c>
      <c r="E202" s="141" t="s">
        <v>1</v>
      </c>
      <c r="F202" s="142" t="s">
        <v>298</v>
      </c>
      <c r="H202" s="141" t="s">
        <v>1</v>
      </c>
      <c r="L202" s="139"/>
      <c r="M202" s="143"/>
      <c r="T202" s="144"/>
      <c r="AT202" s="141" t="s">
        <v>143</v>
      </c>
      <c r="AU202" s="141" t="s">
        <v>153</v>
      </c>
      <c r="AV202" s="12" t="s">
        <v>79</v>
      </c>
      <c r="AW202" s="12" t="s">
        <v>145</v>
      </c>
      <c r="AX202" s="12" t="s">
        <v>72</v>
      </c>
      <c r="AY202" s="141" t="s">
        <v>136</v>
      </c>
    </row>
    <row r="203" spans="2:65" s="12" customFormat="1">
      <c r="B203" s="139"/>
      <c r="D203" s="140" t="s">
        <v>143</v>
      </c>
      <c r="E203" s="141" t="s">
        <v>1</v>
      </c>
      <c r="F203" s="142" t="s">
        <v>299</v>
      </c>
      <c r="H203" s="141" t="s">
        <v>1</v>
      </c>
      <c r="L203" s="139"/>
      <c r="M203" s="143"/>
      <c r="T203" s="144"/>
      <c r="AT203" s="141" t="s">
        <v>143</v>
      </c>
      <c r="AU203" s="141" t="s">
        <v>153</v>
      </c>
      <c r="AV203" s="12" t="s">
        <v>79</v>
      </c>
      <c r="AW203" s="12" t="s">
        <v>145</v>
      </c>
      <c r="AX203" s="12" t="s">
        <v>72</v>
      </c>
      <c r="AY203" s="141" t="s">
        <v>136</v>
      </c>
    </row>
    <row r="204" spans="2:65" s="13" customFormat="1">
      <c r="B204" s="145"/>
      <c r="D204" s="140" t="s">
        <v>143</v>
      </c>
      <c r="E204" s="146" t="s">
        <v>1</v>
      </c>
      <c r="F204" s="147" t="s">
        <v>79</v>
      </c>
      <c r="H204" s="148">
        <v>1</v>
      </c>
      <c r="L204" s="145"/>
      <c r="M204" s="149"/>
      <c r="T204" s="150"/>
      <c r="AT204" s="146" t="s">
        <v>143</v>
      </c>
      <c r="AU204" s="146" t="s">
        <v>153</v>
      </c>
      <c r="AV204" s="13" t="s">
        <v>81</v>
      </c>
      <c r="AW204" s="13" t="s">
        <v>145</v>
      </c>
      <c r="AX204" s="13" t="s">
        <v>72</v>
      </c>
      <c r="AY204" s="146" t="s">
        <v>136</v>
      </c>
    </row>
    <row r="205" spans="2:65" s="15" customFormat="1">
      <c r="B205" s="157"/>
      <c r="D205" s="140" t="s">
        <v>143</v>
      </c>
      <c r="E205" s="158" t="s">
        <v>1</v>
      </c>
      <c r="F205" s="159" t="s">
        <v>154</v>
      </c>
      <c r="H205" s="160">
        <v>1</v>
      </c>
      <c r="L205" s="157"/>
      <c r="M205" s="161"/>
      <c r="T205" s="162"/>
      <c r="AT205" s="158" t="s">
        <v>143</v>
      </c>
      <c r="AU205" s="158" t="s">
        <v>153</v>
      </c>
      <c r="AV205" s="15" t="s">
        <v>141</v>
      </c>
      <c r="AW205" s="15" t="s">
        <v>145</v>
      </c>
      <c r="AX205" s="15" t="s">
        <v>79</v>
      </c>
      <c r="AY205" s="158" t="s">
        <v>136</v>
      </c>
    </row>
    <row r="206" spans="2:65" s="1" customFormat="1" ht="21.75" customHeight="1">
      <c r="B206" s="126"/>
      <c r="C206" s="127" t="s">
        <v>251</v>
      </c>
      <c r="D206" s="127" t="s">
        <v>137</v>
      </c>
      <c r="E206" s="128" t="s">
        <v>300</v>
      </c>
      <c r="F206" s="129" t="s">
        <v>301</v>
      </c>
      <c r="G206" s="130" t="s">
        <v>224</v>
      </c>
      <c r="H206" s="131">
        <v>1</v>
      </c>
      <c r="I206" s="132">
        <v>0</v>
      </c>
      <c r="J206" s="132">
        <f>ROUND(I206*H206,2)</f>
        <v>0</v>
      </c>
      <c r="K206" s="129" t="s">
        <v>259</v>
      </c>
      <c r="L206" s="29"/>
      <c r="M206" s="133" t="s">
        <v>1</v>
      </c>
      <c r="N206" s="134" t="s">
        <v>37</v>
      </c>
      <c r="O206" s="135">
        <v>4.95</v>
      </c>
      <c r="P206" s="135">
        <f>O206*H206</f>
        <v>4.95</v>
      </c>
      <c r="Q206" s="135">
        <v>0</v>
      </c>
      <c r="R206" s="135">
        <f>Q206*H206</f>
        <v>0</v>
      </c>
      <c r="S206" s="135">
        <v>0</v>
      </c>
      <c r="T206" s="136">
        <f>S206*H206</f>
        <v>0</v>
      </c>
      <c r="AR206" s="137" t="s">
        <v>225</v>
      </c>
      <c r="AT206" s="137" t="s">
        <v>137</v>
      </c>
      <c r="AU206" s="137" t="s">
        <v>153</v>
      </c>
      <c r="AY206" s="17" t="s">
        <v>136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7" t="s">
        <v>79</v>
      </c>
      <c r="BK206" s="138">
        <f>ROUND(I206*H206,2)</f>
        <v>0</v>
      </c>
      <c r="BL206" s="17" t="s">
        <v>225</v>
      </c>
      <c r="BM206" s="137" t="s">
        <v>302</v>
      </c>
    </row>
    <row r="207" spans="2:65" s="1" customFormat="1" ht="21.75" customHeight="1">
      <c r="B207" s="126"/>
      <c r="C207" s="127" t="s">
        <v>303</v>
      </c>
      <c r="D207" s="127" t="s">
        <v>137</v>
      </c>
      <c r="E207" s="128" t="s">
        <v>304</v>
      </c>
      <c r="F207" s="129" t="s">
        <v>305</v>
      </c>
      <c r="G207" s="130" t="s">
        <v>224</v>
      </c>
      <c r="H207" s="131">
        <v>2</v>
      </c>
      <c r="I207" s="132">
        <v>0</v>
      </c>
      <c r="J207" s="132">
        <f>ROUND(I207*H207,2)</f>
        <v>0</v>
      </c>
      <c r="K207" s="129" t="s">
        <v>140</v>
      </c>
      <c r="L207" s="29"/>
      <c r="M207" s="133" t="s">
        <v>1</v>
      </c>
      <c r="N207" s="134" t="s">
        <v>37</v>
      </c>
      <c r="O207" s="135">
        <v>0.47</v>
      </c>
      <c r="P207" s="135">
        <f>O207*H207</f>
        <v>0.94</v>
      </c>
      <c r="Q207" s="135">
        <v>0</v>
      </c>
      <c r="R207" s="135">
        <f>Q207*H207</f>
        <v>0</v>
      </c>
      <c r="S207" s="135">
        <v>0</v>
      </c>
      <c r="T207" s="136">
        <f>S207*H207</f>
        <v>0</v>
      </c>
      <c r="AR207" s="137" t="s">
        <v>225</v>
      </c>
      <c r="AT207" s="137" t="s">
        <v>137</v>
      </c>
      <c r="AU207" s="137" t="s">
        <v>153</v>
      </c>
      <c r="AY207" s="17" t="s">
        <v>136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7" t="s">
        <v>79</v>
      </c>
      <c r="BK207" s="138">
        <f>ROUND(I207*H207,2)</f>
        <v>0</v>
      </c>
      <c r="BL207" s="17" t="s">
        <v>225</v>
      </c>
      <c r="BM207" s="137" t="s">
        <v>306</v>
      </c>
    </row>
    <row r="208" spans="2:65" s="1" customFormat="1" ht="16.5" customHeight="1">
      <c r="B208" s="126"/>
      <c r="C208" s="127" t="s">
        <v>307</v>
      </c>
      <c r="D208" s="127" t="s">
        <v>137</v>
      </c>
      <c r="E208" s="128" t="s">
        <v>308</v>
      </c>
      <c r="F208" s="129" t="s">
        <v>309</v>
      </c>
      <c r="G208" s="130" t="s">
        <v>224</v>
      </c>
      <c r="H208" s="131">
        <v>1</v>
      </c>
      <c r="I208" s="132">
        <v>0</v>
      </c>
      <c r="J208" s="132">
        <f>ROUND(I208*H208,2)</f>
        <v>0</v>
      </c>
      <c r="K208" s="129" t="s">
        <v>259</v>
      </c>
      <c r="L208" s="29"/>
      <c r="M208" s="133" t="s">
        <v>1</v>
      </c>
      <c r="N208" s="134" t="s">
        <v>37</v>
      </c>
      <c r="O208" s="135">
        <v>0</v>
      </c>
      <c r="P208" s="135">
        <f>O208*H208</f>
        <v>0</v>
      </c>
      <c r="Q208" s="135">
        <v>0</v>
      </c>
      <c r="R208" s="135">
        <f>Q208*H208</f>
        <v>0</v>
      </c>
      <c r="S208" s="135">
        <v>0</v>
      </c>
      <c r="T208" s="136">
        <f>S208*H208</f>
        <v>0</v>
      </c>
      <c r="AR208" s="137" t="s">
        <v>225</v>
      </c>
      <c r="AT208" s="137" t="s">
        <v>137</v>
      </c>
      <c r="AU208" s="137" t="s">
        <v>153</v>
      </c>
      <c r="AY208" s="17" t="s">
        <v>136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7" t="s">
        <v>79</v>
      </c>
      <c r="BK208" s="138">
        <f>ROUND(I208*H208,2)</f>
        <v>0</v>
      </c>
      <c r="BL208" s="17" t="s">
        <v>225</v>
      </c>
      <c r="BM208" s="137" t="s">
        <v>310</v>
      </c>
    </row>
    <row r="209" spans="2:65" s="1" customFormat="1" ht="33" customHeight="1">
      <c r="B209" s="126"/>
      <c r="C209" s="127" t="s">
        <v>311</v>
      </c>
      <c r="D209" s="127" t="s">
        <v>137</v>
      </c>
      <c r="E209" s="128" t="s">
        <v>312</v>
      </c>
      <c r="F209" s="129" t="s">
        <v>313</v>
      </c>
      <c r="G209" s="130" t="s">
        <v>92</v>
      </c>
      <c r="H209" s="131">
        <v>6.72</v>
      </c>
      <c r="I209" s="132">
        <v>0</v>
      </c>
      <c r="J209" s="132">
        <f>ROUND(I209*H209,2)</f>
        <v>0</v>
      </c>
      <c r="K209" s="129" t="s">
        <v>140</v>
      </c>
      <c r="L209" s="29"/>
      <c r="M209" s="133" t="s">
        <v>1</v>
      </c>
      <c r="N209" s="134" t="s">
        <v>37</v>
      </c>
      <c r="O209" s="135">
        <v>6.2E-2</v>
      </c>
      <c r="P209" s="135">
        <f>O209*H209</f>
        <v>0.41663999999999995</v>
      </c>
      <c r="Q209" s="135">
        <v>7.1500000000000002E-6</v>
      </c>
      <c r="R209" s="135">
        <f>Q209*H209</f>
        <v>4.8047999999999998E-5</v>
      </c>
      <c r="S209" s="135">
        <v>0</v>
      </c>
      <c r="T209" s="136">
        <f>S209*H209</f>
        <v>0</v>
      </c>
      <c r="AR209" s="137" t="s">
        <v>225</v>
      </c>
      <c r="AT209" s="137" t="s">
        <v>137</v>
      </c>
      <c r="AU209" s="137" t="s">
        <v>153</v>
      </c>
      <c r="AY209" s="17" t="s">
        <v>136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7" t="s">
        <v>79</v>
      </c>
      <c r="BK209" s="138">
        <f>ROUND(I209*H209,2)</f>
        <v>0</v>
      </c>
      <c r="BL209" s="17" t="s">
        <v>225</v>
      </c>
      <c r="BM209" s="137" t="s">
        <v>314</v>
      </c>
    </row>
    <row r="210" spans="2:65" s="13" customFormat="1">
      <c r="B210" s="145"/>
      <c r="D210" s="140" t="s">
        <v>143</v>
      </c>
      <c r="E210" s="146" t="s">
        <v>1</v>
      </c>
      <c r="F210" s="147" t="s">
        <v>315</v>
      </c>
      <c r="H210" s="148">
        <v>6.72</v>
      </c>
      <c r="L210" s="145"/>
      <c r="M210" s="149"/>
      <c r="T210" s="150"/>
      <c r="AT210" s="146" t="s">
        <v>143</v>
      </c>
      <c r="AU210" s="146" t="s">
        <v>153</v>
      </c>
      <c r="AV210" s="13" t="s">
        <v>81</v>
      </c>
      <c r="AW210" s="13" t="s">
        <v>145</v>
      </c>
      <c r="AX210" s="13" t="s">
        <v>72</v>
      </c>
      <c r="AY210" s="146" t="s">
        <v>136</v>
      </c>
    </row>
    <row r="211" spans="2:65" s="15" customFormat="1">
      <c r="B211" s="157"/>
      <c r="D211" s="140" t="s">
        <v>143</v>
      </c>
      <c r="E211" s="158" t="s">
        <v>1</v>
      </c>
      <c r="F211" s="159" t="s">
        <v>154</v>
      </c>
      <c r="H211" s="160">
        <v>6.72</v>
      </c>
      <c r="L211" s="157"/>
      <c r="M211" s="161"/>
      <c r="T211" s="162"/>
      <c r="AT211" s="158" t="s">
        <v>143</v>
      </c>
      <c r="AU211" s="158" t="s">
        <v>153</v>
      </c>
      <c r="AV211" s="15" t="s">
        <v>141</v>
      </c>
      <c r="AW211" s="15" t="s">
        <v>145</v>
      </c>
      <c r="AX211" s="15" t="s">
        <v>79</v>
      </c>
      <c r="AY211" s="158" t="s">
        <v>136</v>
      </c>
    </row>
    <row r="212" spans="2:65" s="1" customFormat="1" ht="24.15" customHeight="1">
      <c r="B212" s="126"/>
      <c r="C212" s="127" t="s">
        <v>316</v>
      </c>
      <c r="D212" s="127" t="s">
        <v>137</v>
      </c>
      <c r="E212" s="128" t="s">
        <v>317</v>
      </c>
      <c r="F212" s="129" t="s">
        <v>318</v>
      </c>
      <c r="G212" s="130" t="s">
        <v>224</v>
      </c>
      <c r="H212" s="131">
        <v>1</v>
      </c>
      <c r="I212" s="132">
        <v>0</v>
      </c>
      <c r="J212" s="132">
        <f>ROUND(I212*H212,2)</f>
        <v>0</v>
      </c>
      <c r="K212" s="129" t="s">
        <v>140</v>
      </c>
      <c r="L212" s="29"/>
      <c r="M212" s="133" t="s">
        <v>1</v>
      </c>
      <c r="N212" s="134" t="s">
        <v>37</v>
      </c>
      <c r="O212" s="135">
        <v>0.15</v>
      </c>
      <c r="P212" s="135">
        <f>O212*H212</f>
        <v>0.15</v>
      </c>
      <c r="Q212" s="135">
        <v>1.13E-5</v>
      </c>
      <c r="R212" s="135">
        <f>Q212*H212</f>
        <v>1.13E-5</v>
      </c>
      <c r="S212" s="135">
        <v>0</v>
      </c>
      <c r="T212" s="136">
        <f>S212*H212</f>
        <v>0</v>
      </c>
      <c r="AR212" s="137" t="s">
        <v>225</v>
      </c>
      <c r="AT212" s="137" t="s">
        <v>137</v>
      </c>
      <c r="AU212" s="137" t="s">
        <v>153</v>
      </c>
      <c r="AY212" s="17" t="s">
        <v>136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7" t="s">
        <v>79</v>
      </c>
      <c r="BK212" s="138">
        <f>ROUND(I212*H212,2)</f>
        <v>0</v>
      </c>
      <c r="BL212" s="17" t="s">
        <v>225</v>
      </c>
      <c r="BM212" s="137" t="s">
        <v>319</v>
      </c>
    </row>
    <row r="213" spans="2:65" s="1" customFormat="1" ht="24.15" customHeight="1">
      <c r="B213" s="126"/>
      <c r="C213" s="165" t="s">
        <v>320</v>
      </c>
      <c r="D213" s="165" t="s">
        <v>169</v>
      </c>
      <c r="E213" s="166" t="s">
        <v>321</v>
      </c>
      <c r="F213" s="167" t="s">
        <v>322</v>
      </c>
      <c r="G213" s="168" t="s">
        <v>224</v>
      </c>
      <c r="H213" s="169">
        <v>1</v>
      </c>
      <c r="I213" s="170">
        <v>0</v>
      </c>
      <c r="J213" s="170">
        <f>ROUND(I213*H213,2)</f>
        <v>0</v>
      </c>
      <c r="K213" s="167" t="s">
        <v>140</v>
      </c>
      <c r="L213" s="171"/>
      <c r="M213" s="172" t="s">
        <v>1</v>
      </c>
      <c r="N213" s="173" t="s">
        <v>37</v>
      </c>
      <c r="O213" s="135">
        <v>0</v>
      </c>
      <c r="P213" s="135">
        <f>O213*H213</f>
        <v>0</v>
      </c>
      <c r="Q213" s="135">
        <v>1.0000000000000001E-5</v>
      </c>
      <c r="R213" s="135">
        <f>Q213*H213</f>
        <v>1.0000000000000001E-5</v>
      </c>
      <c r="S213" s="135">
        <v>0</v>
      </c>
      <c r="T213" s="136">
        <f>S213*H213</f>
        <v>0</v>
      </c>
      <c r="AR213" s="137" t="s">
        <v>251</v>
      </c>
      <c r="AT213" s="137" t="s">
        <v>169</v>
      </c>
      <c r="AU213" s="137" t="s">
        <v>153</v>
      </c>
      <c r="AY213" s="17" t="s">
        <v>136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7" t="s">
        <v>79</v>
      </c>
      <c r="BK213" s="138">
        <f>ROUND(I213*H213,2)</f>
        <v>0</v>
      </c>
      <c r="BL213" s="17" t="s">
        <v>225</v>
      </c>
      <c r="BM213" s="137" t="s">
        <v>323</v>
      </c>
    </row>
    <row r="214" spans="2:65" s="1" customFormat="1" ht="55.5" customHeight="1">
      <c r="B214" s="126"/>
      <c r="C214" s="127" t="s">
        <v>324</v>
      </c>
      <c r="D214" s="127" t="s">
        <v>137</v>
      </c>
      <c r="E214" s="128" t="s">
        <v>325</v>
      </c>
      <c r="F214" s="129" t="s">
        <v>326</v>
      </c>
      <c r="G214" s="130" t="s">
        <v>188</v>
      </c>
      <c r="H214" s="131">
        <v>0.218</v>
      </c>
      <c r="I214" s="132">
        <v>0</v>
      </c>
      <c r="J214" s="132">
        <f>ROUND(I214*H214,2)</f>
        <v>0</v>
      </c>
      <c r="K214" s="129" t="s">
        <v>140</v>
      </c>
      <c r="L214" s="29"/>
      <c r="M214" s="133" t="s">
        <v>1</v>
      </c>
      <c r="N214" s="134" t="s">
        <v>37</v>
      </c>
      <c r="O214" s="135">
        <v>7.1479999999999997</v>
      </c>
      <c r="P214" s="135">
        <f>O214*H214</f>
        <v>1.5582639999999999</v>
      </c>
      <c r="Q214" s="135">
        <v>0</v>
      </c>
      <c r="R214" s="135">
        <f>Q214*H214</f>
        <v>0</v>
      </c>
      <c r="S214" s="135">
        <v>0</v>
      </c>
      <c r="T214" s="136">
        <f>S214*H214</f>
        <v>0</v>
      </c>
      <c r="AR214" s="137" t="s">
        <v>225</v>
      </c>
      <c r="AT214" s="137" t="s">
        <v>137</v>
      </c>
      <c r="AU214" s="137" t="s">
        <v>153</v>
      </c>
      <c r="AY214" s="17" t="s">
        <v>136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7" t="s">
        <v>79</v>
      </c>
      <c r="BK214" s="138">
        <f>ROUND(I214*H214,2)</f>
        <v>0</v>
      </c>
      <c r="BL214" s="17" t="s">
        <v>225</v>
      </c>
      <c r="BM214" s="137" t="s">
        <v>327</v>
      </c>
    </row>
    <row r="215" spans="2:65" s="11" customFormat="1" ht="20.9" customHeight="1">
      <c r="B215" s="117"/>
      <c r="D215" s="118" t="s">
        <v>71</v>
      </c>
      <c r="E215" s="163" t="s">
        <v>328</v>
      </c>
      <c r="F215" s="163" t="s">
        <v>329</v>
      </c>
      <c r="J215" s="164">
        <f>BK215</f>
        <v>0</v>
      </c>
      <c r="L215" s="117"/>
      <c r="M215" s="121"/>
      <c r="P215" s="122">
        <f>SUM(P216:P242)</f>
        <v>144.67391600000002</v>
      </c>
      <c r="R215" s="122">
        <f>SUM(R216:R242)</f>
        <v>1.3571008422000002</v>
      </c>
      <c r="T215" s="123">
        <f>SUM(T216:T242)</f>
        <v>0</v>
      </c>
      <c r="AR215" s="118" t="s">
        <v>79</v>
      </c>
      <c r="AT215" s="124" t="s">
        <v>71</v>
      </c>
      <c r="AU215" s="124" t="s">
        <v>81</v>
      </c>
      <c r="AY215" s="118" t="s">
        <v>136</v>
      </c>
      <c r="BK215" s="125">
        <f>SUM(BK216:BK242)</f>
        <v>0</v>
      </c>
    </row>
    <row r="216" spans="2:65" s="1" customFormat="1" ht="37.75" customHeight="1">
      <c r="B216" s="126"/>
      <c r="C216" s="127" t="s">
        <v>330</v>
      </c>
      <c r="D216" s="127" t="s">
        <v>137</v>
      </c>
      <c r="E216" s="128" t="s">
        <v>245</v>
      </c>
      <c r="F216" s="129" t="s">
        <v>246</v>
      </c>
      <c r="G216" s="130" t="s">
        <v>224</v>
      </c>
      <c r="H216" s="131">
        <v>6</v>
      </c>
      <c r="I216" s="132">
        <v>0</v>
      </c>
      <c r="J216" s="132">
        <f t="shared" ref="J216:J228" si="10">ROUND(I216*H216,2)</f>
        <v>0</v>
      </c>
      <c r="K216" s="129" t="s">
        <v>140</v>
      </c>
      <c r="L216" s="29"/>
      <c r="M216" s="133" t="s">
        <v>1</v>
      </c>
      <c r="N216" s="134" t="s">
        <v>37</v>
      </c>
      <c r="O216" s="135">
        <v>4.4169999999999998</v>
      </c>
      <c r="P216" s="135">
        <f t="shared" ref="P216:P228" si="11">O216*H216</f>
        <v>26.501999999999999</v>
      </c>
      <c r="Q216" s="135">
        <v>4.0832269999999999E-4</v>
      </c>
      <c r="R216" s="135">
        <f t="shared" ref="R216:R228" si="12">Q216*H216</f>
        <v>2.4499361999999998E-3</v>
      </c>
      <c r="S216" s="135">
        <v>0</v>
      </c>
      <c r="T216" s="136">
        <f t="shared" ref="T216:T228" si="13">S216*H216</f>
        <v>0</v>
      </c>
      <c r="AR216" s="137" t="s">
        <v>141</v>
      </c>
      <c r="AT216" s="137" t="s">
        <v>137</v>
      </c>
      <c r="AU216" s="137" t="s">
        <v>153</v>
      </c>
      <c r="AY216" s="17" t="s">
        <v>136</v>
      </c>
      <c r="BE216" s="138">
        <f t="shared" ref="BE216:BE228" si="14">IF(N216="základní",J216,0)</f>
        <v>0</v>
      </c>
      <c r="BF216" s="138">
        <f t="shared" ref="BF216:BF228" si="15">IF(N216="snížená",J216,0)</f>
        <v>0</v>
      </c>
      <c r="BG216" s="138">
        <f t="shared" ref="BG216:BG228" si="16">IF(N216="zákl. přenesená",J216,0)</f>
        <v>0</v>
      </c>
      <c r="BH216" s="138">
        <f t="shared" ref="BH216:BH228" si="17">IF(N216="sníž. přenesená",J216,0)</f>
        <v>0</v>
      </c>
      <c r="BI216" s="138">
        <f t="shared" ref="BI216:BI228" si="18">IF(N216="nulová",J216,0)</f>
        <v>0</v>
      </c>
      <c r="BJ216" s="17" t="s">
        <v>79</v>
      </c>
      <c r="BK216" s="138">
        <f t="shared" ref="BK216:BK228" si="19">ROUND(I216*H216,2)</f>
        <v>0</v>
      </c>
      <c r="BL216" s="17" t="s">
        <v>141</v>
      </c>
      <c r="BM216" s="137" t="s">
        <v>331</v>
      </c>
    </row>
    <row r="217" spans="2:65" s="1" customFormat="1" ht="37.75" customHeight="1">
      <c r="B217" s="126"/>
      <c r="C217" s="165" t="s">
        <v>332</v>
      </c>
      <c r="D217" s="165" t="s">
        <v>169</v>
      </c>
      <c r="E217" s="166" t="s">
        <v>249</v>
      </c>
      <c r="F217" s="167" t="s">
        <v>250</v>
      </c>
      <c r="G217" s="168" t="s">
        <v>224</v>
      </c>
      <c r="H217" s="169">
        <v>6</v>
      </c>
      <c r="I217" s="170">
        <v>0</v>
      </c>
      <c r="J217" s="170">
        <f t="shared" si="10"/>
        <v>0</v>
      </c>
      <c r="K217" s="167" t="s">
        <v>140</v>
      </c>
      <c r="L217" s="171"/>
      <c r="M217" s="172" t="s">
        <v>1</v>
      </c>
      <c r="N217" s="173" t="s">
        <v>37</v>
      </c>
      <c r="O217" s="135">
        <v>0</v>
      </c>
      <c r="P217" s="135">
        <f t="shared" si="11"/>
        <v>0</v>
      </c>
      <c r="Q217" s="135">
        <v>1.7999999999999999E-2</v>
      </c>
      <c r="R217" s="135">
        <f t="shared" si="12"/>
        <v>0.10799999999999998</v>
      </c>
      <c r="S217" s="135">
        <v>0</v>
      </c>
      <c r="T217" s="136">
        <f t="shared" si="13"/>
        <v>0</v>
      </c>
      <c r="AR217" s="137" t="s">
        <v>172</v>
      </c>
      <c r="AT217" s="137" t="s">
        <v>169</v>
      </c>
      <c r="AU217" s="137" t="s">
        <v>153</v>
      </c>
      <c r="AY217" s="17" t="s">
        <v>136</v>
      </c>
      <c r="BE217" s="138">
        <f t="shared" si="14"/>
        <v>0</v>
      </c>
      <c r="BF217" s="138">
        <f t="shared" si="15"/>
        <v>0</v>
      </c>
      <c r="BG217" s="138">
        <f t="shared" si="16"/>
        <v>0</v>
      </c>
      <c r="BH217" s="138">
        <f t="shared" si="17"/>
        <v>0</v>
      </c>
      <c r="BI217" s="138">
        <f t="shared" si="18"/>
        <v>0</v>
      </c>
      <c r="BJ217" s="17" t="s">
        <v>79</v>
      </c>
      <c r="BK217" s="138">
        <f t="shared" si="19"/>
        <v>0</v>
      </c>
      <c r="BL217" s="17" t="s">
        <v>141</v>
      </c>
      <c r="BM217" s="137" t="s">
        <v>333</v>
      </c>
    </row>
    <row r="218" spans="2:65" s="1" customFormat="1" ht="37.75" customHeight="1">
      <c r="B218" s="126"/>
      <c r="C218" s="127" t="s">
        <v>334</v>
      </c>
      <c r="D218" s="127" t="s">
        <v>137</v>
      </c>
      <c r="E218" s="128" t="s">
        <v>253</v>
      </c>
      <c r="F218" s="129" t="s">
        <v>254</v>
      </c>
      <c r="G218" s="130" t="s">
        <v>224</v>
      </c>
      <c r="H218" s="131">
        <v>6</v>
      </c>
      <c r="I218" s="132">
        <v>0</v>
      </c>
      <c r="J218" s="132">
        <f t="shared" si="10"/>
        <v>0</v>
      </c>
      <c r="K218" s="129" t="s">
        <v>140</v>
      </c>
      <c r="L218" s="29"/>
      <c r="M218" s="133" t="s">
        <v>1</v>
      </c>
      <c r="N218" s="134" t="s">
        <v>37</v>
      </c>
      <c r="O218" s="135">
        <v>3.7360000000000002</v>
      </c>
      <c r="P218" s="135">
        <f t="shared" si="11"/>
        <v>22.416</v>
      </c>
      <c r="Q218" s="135">
        <v>0</v>
      </c>
      <c r="R218" s="135">
        <f t="shared" si="12"/>
        <v>0</v>
      </c>
      <c r="S218" s="135">
        <v>0</v>
      </c>
      <c r="T218" s="136">
        <f t="shared" si="13"/>
        <v>0</v>
      </c>
      <c r="AR218" s="137" t="s">
        <v>141</v>
      </c>
      <c r="AT218" s="137" t="s">
        <v>137</v>
      </c>
      <c r="AU218" s="137" t="s">
        <v>153</v>
      </c>
      <c r="AY218" s="17" t="s">
        <v>136</v>
      </c>
      <c r="BE218" s="138">
        <f t="shared" si="14"/>
        <v>0</v>
      </c>
      <c r="BF218" s="138">
        <f t="shared" si="15"/>
        <v>0</v>
      </c>
      <c r="BG218" s="138">
        <f t="shared" si="16"/>
        <v>0</v>
      </c>
      <c r="BH218" s="138">
        <f t="shared" si="17"/>
        <v>0</v>
      </c>
      <c r="BI218" s="138">
        <f t="shared" si="18"/>
        <v>0</v>
      </c>
      <c r="BJ218" s="17" t="s">
        <v>79</v>
      </c>
      <c r="BK218" s="138">
        <f t="shared" si="19"/>
        <v>0</v>
      </c>
      <c r="BL218" s="17" t="s">
        <v>141</v>
      </c>
      <c r="BM218" s="137" t="s">
        <v>335</v>
      </c>
    </row>
    <row r="219" spans="2:65" s="1" customFormat="1" ht="128.5" customHeight="1">
      <c r="B219" s="126"/>
      <c r="C219" s="165" t="s">
        <v>336</v>
      </c>
      <c r="D219" s="165" t="s">
        <v>169</v>
      </c>
      <c r="E219" s="166" t="s">
        <v>337</v>
      </c>
      <c r="F219" s="167" t="s">
        <v>338</v>
      </c>
      <c r="G219" s="168" t="s">
        <v>224</v>
      </c>
      <c r="H219" s="169">
        <v>6</v>
      </c>
      <c r="I219" s="170">
        <v>0</v>
      </c>
      <c r="J219" s="170">
        <f t="shared" si="10"/>
        <v>0</v>
      </c>
      <c r="K219" s="167" t="s">
        <v>259</v>
      </c>
      <c r="L219" s="171"/>
      <c r="M219" s="172" t="s">
        <v>1</v>
      </c>
      <c r="N219" s="173" t="s">
        <v>37</v>
      </c>
      <c r="O219" s="135">
        <v>0</v>
      </c>
      <c r="P219" s="135">
        <f t="shared" si="11"/>
        <v>0</v>
      </c>
      <c r="Q219" s="135">
        <v>0.2</v>
      </c>
      <c r="R219" s="135">
        <f t="shared" si="12"/>
        <v>1.2000000000000002</v>
      </c>
      <c r="S219" s="135">
        <v>0</v>
      </c>
      <c r="T219" s="136">
        <f t="shared" si="13"/>
        <v>0</v>
      </c>
      <c r="AR219" s="137" t="s">
        <v>172</v>
      </c>
      <c r="AT219" s="137" t="s">
        <v>169</v>
      </c>
      <c r="AU219" s="137" t="s">
        <v>153</v>
      </c>
      <c r="AY219" s="17" t="s">
        <v>136</v>
      </c>
      <c r="BE219" s="138">
        <f t="shared" si="14"/>
        <v>0</v>
      </c>
      <c r="BF219" s="138">
        <f t="shared" si="15"/>
        <v>0</v>
      </c>
      <c r="BG219" s="138">
        <f t="shared" si="16"/>
        <v>0</v>
      </c>
      <c r="BH219" s="138">
        <f t="shared" si="17"/>
        <v>0</v>
      </c>
      <c r="BI219" s="138">
        <f t="shared" si="18"/>
        <v>0</v>
      </c>
      <c r="BJ219" s="17" t="s">
        <v>79</v>
      </c>
      <c r="BK219" s="138">
        <f t="shared" si="19"/>
        <v>0</v>
      </c>
      <c r="BL219" s="17" t="s">
        <v>141</v>
      </c>
      <c r="BM219" s="137" t="s">
        <v>339</v>
      </c>
    </row>
    <row r="220" spans="2:65" s="1" customFormat="1" ht="24.15" customHeight="1">
      <c r="B220" s="126"/>
      <c r="C220" s="127" t="s">
        <v>340</v>
      </c>
      <c r="D220" s="127" t="s">
        <v>137</v>
      </c>
      <c r="E220" s="128" t="s">
        <v>262</v>
      </c>
      <c r="F220" s="129" t="s">
        <v>263</v>
      </c>
      <c r="G220" s="130" t="s">
        <v>224</v>
      </c>
      <c r="H220" s="131">
        <v>6</v>
      </c>
      <c r="I220" s="132">
        <v>0</v>
      </c>
      <c r="J220" s="132">
        <f t="shared" si="10"/>
        <v>0</v>
      </c>
      <c r="K220" s="129" t="s">
        <v>140</v>
      </c>
      <c r="L220" s="29"/>
      <c r="M220" s="133" t="s">
        <v>1</v>
      </c>
      <c r="N220" s="134" t="s">
        <v>37</v>
      </c>
      <c r="O220" s="135">
        <v>5</v>
      </c>
      <c r="P220" s="135">
        <f t="shared" si="11"/>
        <v>30</v>
      </c>
      <c r="Q220" s="135">
        <v>2.7999999999999999E-6</v>
      </c>
      <c r="R220" s="135">
        <f t="shared" si="12"/>
        <v>1.6799999999999998E-5</v>
      </c>
      <c r="S220" s="135">
        <v>0</v>
      </c>
      <c r="T220" s="136">
        <f t="shared" si="13"/>
        <v>0</v>
      </c>
      <c r="AR220" s="137" t="s">
        <v>141</v>
      </c>
      <c r="AT220" s="137" t="s">
        <v>137</v>
      </c>
      <c r="AU220" s="137" t="s">
        <v>153</v>
      </c>
      <c r="AY220" s="17" t="s">
        <v>136</v>
      </c>
      <c r="BE220" s="138">
        <f t="shared" si="14"/>
        <v>0</v>
      </c>
      <c r="BF220" s="138">
        <f t="shared" si="15"/>
        <v>0</v>
      </c>
      <c r="BG220" s="138">
        <f t="shared" si="16"/>
        <v>0</v>
      </c>
      <c r="BH220" s="138">
        <f t="shared" si="17"/>
        <v>0</v>
      </c>
      <c r="BI220" s="138">
        <f t="shared" si="18"/>
        <v>0</v>
      </c>
      <c r="BJ220" s="17" t="s">
        <v>79</v>
      </c>
      <c r="BK220" s="138">
        <f t="shared" si="19"/>
        <v>0</v>
      </c>
      <c r="BL220" s="17" t="s">
        <v>141</v>
      </c>
      <c r="BM220" s="137" t="s">
        <v>341</v>
      </c>
    </row>
    <row r="221" spans="2:65" s="1" customFormat="1" ht="16.5" customHeight="1">
      <c r="B221" s="126"/>
      <c r="C221" s="165" t="s">
        <v>342</v>
      </c>
      <c r="D221" s="165" t="s">
        <v>169</v>
      </c>
      <c r="E221" s="166" t="s">
        <v>266</v>
      </c>
      <c r="F221" s="167" t="s">
        <v>267</v>
      </c>
      <c r="G221" s="168" t="s">
        <v>224</v>
      </c>
      <c r="H221" s="169">
        <v>6</v>
      </c>
      <c r="I221" s="170">
        <v>0</v>
      </c>
      <c r="J221" s="170">
        <f t="shared" si="10"/>
        <v>0</v>
      </c>
      <c r="K221" s="167" t="s">
        <v>140</v>
      </c>
      <c r="L221" s="171"/>
      <c r="M221" s="172" t="s">
        <v>1</v>
      </c>
      <c r="N221" s="173" t="s">
        <v>37</v>
      </c>
      <c r="O221" s="135">
        <v>0</v>
      </c>
      <c r="P221" s="135">
        <f t="shared" si="11"/>
        <v>0</v>
      </c>
      <c r="Q221" s="135">
        <v>2.2000000000000001E-3</v>
      </c>
      <c r="R221" s="135">
        <f t="shared" si="12"/>
        <v>1.32E-2</v>
      </c>
      <c r="S221" s="135">
        <v>0</v>
      </c>
      <c r="T221" s="136">
        <f t="shared" si="13"/>
        <v>0</v>
      </c>
      <c r="AR221" s="137" t="s">
        <v>172</v>
      </c>
      <c r="AT221" s="137" t="s">
        <v>169</v>
      </c>
      <c r="AU221" s="137" t="s">
        <v>153</v>
      </c>
      <c r="AY221" s="17" t="s">
        <v>136</v>
      </c>
      <c r="BE221" s="138">
        <f t="shared" si="14"/>
        <v>0</v>
      </c>
      <c r="BF221" s="138">
        <f t="shared" si="15"/>
        <v>0</v>
      </c>
      <c r="BG221" s="138">
        <f t="shared" si="16"/>
        <v>0</v>
      </c>
      <c r="BH221" s="138">
        <f t="shared" si="17"/>
        <v>0</v>
      </c>
      <c r="BI221" s="138">
        <f t="shared" si="18"/>
        <v>0</v>
      </c>
      <c r="BJ221" s="17" t="s">
        <v>79</v>
      </c>
      <c r="BK221" s="138">
        <f t="shared" si="19"/>
        <v>0</v>
      </c>
      <c r="BL221" s="17" t="s">
        <v>141</v>
      </c>
      <c r="BM221" s="137" t="s">
        <v>343</v>
      </c>
    </row>
    <row r="222" spans="2:65" s="1" customFormat="1" ht="16.5" customHeight="1">
      <c r="B222" s="126"/>
      <c r="C222" s="127" t="s">
        <v>344</v>
      </c>
      <c r="D222" s="127" t="s">
        <v>137</v>
      </c>
      <c r="E222" s="128" t="s">
        <v>270</v>
      </c>
      <c r="F222" s="129" t="s">
        <v>271</v>
      </c>
      <c r="G222" s="130" t="s">
        <v>224</v>
      </c>
      <c r="H222" s="131">
        <v>6</v>
      </c>
      <c r="I222" s="132">
        <v>0</v>
      </c>
      <c r="J222" s="132">
        <f t="shared" si="10"/>
        <v>0</v>
      </c>
      <c r="K222" s="129" t="s">
        <v>259</v>
      </c>
      <c r="L222" s="29"/>
      <c r="M222" s="133" t="s">
        <v>1</v>
      </c>
      <c r="N222" s="134" t="s">
        <v>37</v>
      </c>
      <c r="O222" s="135">
        <v>0</v>
      </c>
      <c r="P222" s="135">
        <f t="shared" si="11"/>
        <v>0</v>
      </c>
      <c r="Q222" s="135">
        <v>0</v>
      </c>
      <c r="R222" s="135">
        <f t="shared" si="12"/>
        <v>0</v>
      </c>
      <c r="S222" s="135">
        <v>0</v>
      </c>
      <c r="T222" s="136">
        <f t="shared" si="13"/>
        <v>0</v>
      </c>
      <c r="AR222" s="137" t="s">
        <v>141</v>
      </c>
      <c r="AT222" s="137" t="s">
        <v>137</v>
      </c>
      <c r="AU222" s="137" t="s">
        <v>153</v>
      </c>
      <c r="AY222" s="17" t="s">
        <v>136</v>
      </c>
      <c r="BE222" s="138">
        <f t="shared" si="14"/>
        <v>0</v>
      </c>
      <c r="BF222" s="138">
        <f t="shared" si="15"/>
        <v>0</v>
      </c>
      <c r="BG222" s="138">
        <f t="shared" si="16"/>
        <v>0</v>
      </c>
      <c r="BH222" s="138">
        <f t="shared" si="17"/>
        <v>0</v>
      </c>
      <c r="BI222" s="138">
        <f t="shared" si="18"/>
        <v>0</v>
      </c>
      <c r="BJ222" s="17" t="s">
        <v>79</v>
      </c>
      <c r="BK222" s="138">
        <f t="shared" si="19"/>
        <v>0</v>
      </c>
      <c r="BL222" s="17" t="s">
        <v>141</v>
      </c>
      <c r="BM222" s="137" t="s">
        <v>345</v>
      </c>
    </row>
    <row r="223" spans="2:65" s="1" customFormat="1" ht="16.5" customHeight="1">
      <c r="B223" s="126"/>
      <c r="C223" s="165" t="s">
        <v>346</v>
      </c>
      <c r="D223" s="165" t="s">
        <v>169</v>
      </c>
      <c r="E223" s="166" t="s">
        <v>274</v>
      </c>
      <c r="F223" s="167" t="s">
        <v>275</v>
      </c>
      <c r="G223" s="168" t="s">
        <v>224</v>
      </c>
      <c r="H223" s="169">
        <v>6</v>
      </c>
      <c r="I223" s="170">
        <v>0</v>
      </c>
      <c r="J223" s="170">
        <f t="shared" si="10"/>
        <v>0</v>
      </c>
      <c r="K223" s="167" t="s">
        <v>259</v>
      </c>
      <c r="L223" s="171"/>
      <c r="M223" s="172" t="s">
        <v>1</v>
      </c>
      <c r="N223" s="173" t="s">
        <v>37</v>
      </c>
      <c r="O223" s="135">
        <v>0</v>
      </c>
      <c r="P223" s="135">
        <f t="shared" si="11"/>
        <v>0</v>
      </c>
      <c r="Q223" s="135">
        <v>0</v>
      </c>
      <c r="R223" s="135">
        <f t="shared" si="12"/>
        <v>0</v>
      </c>
      <c r="S223" s="135">
        <v>0</v>
      </c>
      <c r="T223" s="136">
        <f t="shared" si="13"/>
        <v>0</v>
      </c>
      <c r="AR223" s="137" t="s">
        <v>172</v>
      </c>
      <c r="AT223" s="137" t="s">
        <v>169</v>
      </c>
      <c r="AU223" s="137" t="s">
        <v>153</v>
      </c>
      <c r="AY223" s="17" t="s">
        <v>136</v>
      </c>
      <c r="BE223" s="138">
        <f t="shared" si="14"/>
        <v>0</v>
      </c>
      <c r="BF223" s="138">
        <f t="shared" si="15"/>
        <v>0</v>
      </c>
      <c r="BG223" s="138">
        <f t="shared" si="16"/>
        <v>0</v>
      </c>
      <c r="BH223" s="138">
        <f t="shared" si="17"/>
        <v>0</v>
      </c>
      <c r="BI223" s="138">
        <f t="shared" si="18"/>
        <v>0</v>
      </c>
      <c r="BJ223" s="17" t="s">
        <v>79</v>
      </c>
      <c r="BK223" s="138">
        <f t="shared" si="19"/>
        <v>0</v>
      </c>
      <c r="BL223" s="17" t="s">
        <v>141</v>
      </c>
      <c r="BM223" s="137" t="s">
        <v>347</v>
      </c>
    </row>
    <row r="224" spans="2:65" s="1" customFormat="1" ht="24.15" customHeight="1">
      <c r="B224" s="126"/>
      <c r="C224" s="127" t="s">
        <v>348</v>
      </c>
      <c r="D224" s="127" t="s">
        <v>137</v>
      </c>
      <c r="E224" s="128" t="s">
        <v>278</v>
      </c>
      <c r="F224" s="129" t="s">
        <v>279</v>
      </c>
      <c r="G224" s="130" t="s">
        <v>224</v>
      </c>
      <c r="H224" s="131">
        <v>12</v>
      </c>
      <c r="I224" s="132">
        <v>0</v>
      </c>
      <c r="J224" s="132">
        <f t="shared" si="10"/>
        <v>0</v>
      </c>
      <c r="K224" s="129" t="s">
        <v>140</v>
      </c>
      <c r="L224" s="29"/>
      <c r="M224" s="133" t="s">
        <v>1</v>
      </c>
      <c r="N224" s="134" t="s">
        <v>37</v>
      </c>
      <c r="O224" s="135">
        <v>0.55500000000000005</v>
      </c>
      <c r="P224" s="135">
        <f t="shared" si="11"/>
        <v>6.66</v>
      </c>
      <c r="Q224" s="135">
        <v>0</v>
      </c>
      <c r="R224" s="135">
        <f t="shared" si="12"/>
        <v>0</v>
      </c>
      <c r="S224" s="135">
        <v>0</v>
      </c>
      <c r="T224" s="136">
        <f t="shared" si="13"/>
        <v>0</v>
      </c>
      <c r="AR224" s="137" t="s">
        <v>141</v>
      </c>
      <c r="AT224" s="137" t="s">
        <v>137</v>
      </c>
      <c r="AU224" s="137" t="s">
        <v>153</v>
      </c>
      <c r="AY224" s="17" t="s">
        <v>136</v>
      </c>
      <c r="BE224" s="138">
        <f t="shared" si="14"/>
        <v>0</v>
      </c>
      <c r="BF224" s="138">
        <f t="shared" si="15"/>
        <v>0</v>
      </c>
      <c r="BG224" s="138">
        <f t="shared" si="16"/>
        <v>0</v>
      </c>
      <c r="BH224" s="138">
        <f t="shared" si="17"/>
        <v>0</v>
      </c>
      <c r="BI224" s="138">
        <f t="shared" si="18"/>
        <v>0</v>
      </c>
      <c r="BJ224" s="17" t="s">
        <v>79</v>
      </c>
      <c r="BK224" s="138">
        <f t="shared" si="19"/>
        <v>0</v>
      </c>
      <c r="BL224" s="17" t="s">
        <v>141</v>
      </c>
      <c r="BM224" s="137" t="s">
        <v>349</v>
      </c>
    </row>
    <row r="225" spans="2:65" s="1" customFormat="1" ht="16.5" customHeight="1">
      <c r="B225" s="126"/>
      <c r="C225" s="165" t="s">
        <v>350</v>
      </c>
      <c r="D225" s="165" t="s">
        <v>169</v>
      </c>
      <c r="E225" s="166" t="s">
        <v>282</v>
      </c>
      <c r="F225" s="167" t="s">
        <v>283</v>
      </c>
      <c r="G225" s="168" t="s">
        <v>224</v>
      </c>
      <c r="H225" s="169">
        <v>12</v>
      </c>
      <c r="I225" s="170">
        <v>0</v>
      </c>
      <c r="J225" s="170">
        <f t="shared" si="10"/>
        <v>0</v>
      </c>
      <c r="K225" s="167" t="s">
        <v>140</v>
      </c>
      <c r="L225" s="171"/>
      <c r="M225" s="172" t="s">
        <v>1</v>
      </c>
      <c r="N225" s="173" t="s">
        <v>37</v>
      </c>
      <c r="O225" s="135">
        <v>0</v>
      </c>
      <c r="P225" s="135">
        <f t="shared" si="11"/>
        <v>0</v>
      </c>
      <c r="Q225" s="135">
        <v>2.3999999999999998E-3</v>
      </c>
      <c r="R225" s="135">
        <f t="shared" si="12"/>
        <v>2.8799999999999999E-2</v>
      </c>
      <c r="S225" s="135">
        <v>0</v>
      </c>
      <c r="T225" s="136">
        <f t="shared" si="13"/>
        <v>0</v>
      </c>
      <c r="AR225" s="137" t="s">
        <v>172</v>
      </c>
      <c r="AT225" s="137" t="s">
        <v>169</v>
      </c>
      <c r="AU225" s="137" t="s">
        <v>153</v>
      </c>
      <c r="AY225" s="17" t="s">
        <v>136</v>
      </c>
      <c r="BE225" s="138">
        <f t="shared" si="14"/>
        <v>0</v>
      </c>
      <c r="BF225" s="138">
        <f t="shared" si="15"/>
        <v>0</v>
      </c>
      <c r="BG225" s="138">
        <f t="shared" si="16"/>
        <v>0</v>
      </c>
      <c r="BH225" s="138">
        <f t="shared" si="17"/>
        <v>0</v>
      </c>
      <c r="BI225" s="138">
        <f t="shared" si="18"/>
        <v>0</v>
      </c>
      <c r="BJ225" s="17" t="s">
        <v>79</v>
      </c>
      <c r="BK225" s="138">
        <f t="shared" si="19"/>
        <v>0</v>
      </c>
      <c r="BL225" s="17" t="s">
        <v>141</v>
      </c>
      <c r="BM225" s="137" t="s">
        <v>351</v>
      </c>
    </row>
    <row r="226" spans="2:65" s="1" customFormat="1" ht="24.15" customHeight="1">
      <c r="B226" s="126"/>
      <c r="C226" s="127" t="s">
        <v>352</v>
      </c>
      <c r="D226" s="127" t="s">
        <v>137</v>
      </c>
      <c r="E226" s="128" t="s">
        <v>286</v>
      </c>
      <c r="F226" s="129" t="s">
        <v>287</v>
      </c>
      <c r="G226" s="130" t="s">
        <v>224</v>
      </c>
      <c r="H226" s="131">
        <v>6</v>
      </c>
      <c r="I226" s="132">
        <v>0</v>
      </c>
      <c r="J226" s="132">
        <f t="shared" si="10"/>
        <v>0</v>
      </c>
      <c r="K226" s="129" t="s">
        <v>140</v>
      </c>
      <c r="L226" s="29"/>
      <c r="M226" s="133" t="s">
        <v>1</v>
      </c>
      <c r="N226" s="134" t="s">
        <v>37</v>
      </c>
      <c r="O226" s="135">
        <v>1.5</v>
      </c>
      <c r="P226" s="135">
        <f t="shared" si="11"/>
        <v>9</v>
      </c>
      <c r="Q226" s="135">
        <v>0</v>
      </c>
      <c r="R226" s="135">
        <f t="shared" si="12"/>
        <v>0</v>
      </c>
      <c r="S226" s="135">
        <v>0</v>
      </c>
      <c r="T226" s="136">
        <f t="shared" si="13"/>
        <v>0</v>
      </c>
      <c r="AR226" s="137" t="s">
        <v>141</v>
      </c>
      <c r="AT226" s="137" t="s">
        <v>137</v>
      </c>
      <c r="AU226" s="137" t="s">
        <v>153</v>
      </c>
      <c r="AY226" s="17" t="s">
        <v>136</v>
      </c>
      <c r="BE226" s="138">
        <f t="shared" si="14"/>
        <v>0</v>
      </c>
      <c r="BF226" s="138">
        <f t="shared" si="15"/>
        <v>0</v>
      </c>
      <c r="BG226" s="138">
        <f t="shared" si="16"/>
        <v>0</v>
      </c>
      <c r="BH226" s="138">
        <f t="shared" si="17"/>
        <v>0</v>
      </c>
      <c r="BI226" s="138">
        <f t="shared" si="18"/>
        <v>0</v>
      </c>
      <c r="BJ226" s="17" t="s">
        <v>79</v>
      </c>
      <c r="BK226" s="138">
        <f t="shared" si="19"/>
        <v>0</v>
      </c>
      <c r="BL226" s="17" t="s">
        <v>141</v>
      </c>
      <c r="BM226" s="137" t="s">
        <v>353</v>
      </c>
    </row>
    <row r="227" spans="2:65" s="1" customFormat="1" ht="16.5" customHeight="1">
      <c r="B227" s="126"/>
      <c r="C227" s="165" t="s">
        <v>354</v>
      </c>
      <c r="D227" s="165" t="s">
        <v>169</v>
      </c>
      <c r="E227" s="166" t="s">
        <v>290</v>
      </c>
      <c r="F227" s="167" t="s">
        <v>291</v>
      </c>
      <c r="G227" s="168" t="s">
        <v>224</v>
      </c>
      <c r="H227" s="169">
        <v>6</v>
      </c>
      <c r="I227" s="170">
        <v>0</v>
      </c>
      <c r="J227" s="170">
        <f t="shared" si="10"/>
        <v>0</v>
      </c>
      <c r="K227" s="167" t="s">
        <v>140</v>
      </c>
      <c r="L227" s="171"/>
      <c r="M227" s="172" t="s">
        <v>1</v>
      </c>
      <c r="N227" s="173" t="s">
        <v>37</v>
      </c>
      <c r="O227" s="135">
        <v>0</v>
      </c>
      <c r="P227" s="135">
        <f t="shared" si="11"/>
        <v>0</v>
      </c>
      <c r="Q227" s="135">
        <v>6.9999999999999999E-4</v>
      </c>
      <c r="R227" s="135">
        <f t="shared" si="12"/>
        <v>4.1999999999999997E-3</v>
      </c>
      <c r="S227" s="135">
        <v>0</v>
      </c>
      <c r="T227" s="136">
        <f t="shared" si="13"/>
        <v>0</v>
      </c>
      <c r="AR227" s="137" t="s">
        <v>172</v>
      </c>
      <c r="AT227" s="137" t="s">
        <v>169</v>
      </c>
      <c r="AU227" s="137" t="s">
        <v>153</v>
      </c>
      <c r="AY227" s="17" t="s">
        <v>136</v>
      </c>
      <c r="BE227" s="138">
        <f t="shared" si="14"/>
        <v>0</v>
      </c>
      <c r="BF227" s="138">
        <f t="shared" si="15"/>
        <v>0</v>
      </c>
      <c r="BG227" s="138">
        <f t="shared" si="16"/>
        <v>0</v>
      </c>
      <c r="BH227" s="138">
        <f t="shared" si="17"/>
        <v>0</v>
      </c>
      <c r="BI227" s="138">
        <f t="shared" si="18"/>
        <v>0</v>
      </c>
      <c r="BJ227" s="17" t="s">
        <v>79</v>
      </c>
      <c r="BK227" s="138">
        <f t="shared" si="19"/>
        <v>0</v>
      </c>
      <c r="BL227" s="17" t="s">
        <v>141</v>
      </c>
      <c r="BM227" s="137" t="s">
        <v>355</v>
      </c>
    </row>
    <row r="228" spans="2:65" s="1" customFormat="1" ht="37.75" customHeight="1">
      <c r="B228" s="126"/>
      <c r="C228" s="200" t="s">
        <v>356</v>
      </c>
      <c r="D228" s="200" t="s">
        <v>137</v>
      </c>
      <c r="E228" s="201" t="s">
        <v>294</v>
      </c>
      <c r="F228" s="202" t="s">
        <v>295</v>
      </c>
      <c r="G228" s="203" t="s">
        <v>224</v>
      </c>
      <c r="H228" s="204">
        <v>1</v>
      </c>
      <c r="I228" s="205">
        <v>0</v>
      </c>
      <c r="J228" s="205">
        <f t="shared" si="10"/>
        <v>0</v>
      </c>
      <c r="K228" s="202" t="s">
        <v>259</v>
      </c>
      <c r="L228" s="29"/>
      <c r="M228" s="133" t="s">
        <v>1</v>
      </c>
      <c r="N228" s="134" t="s">
        <v>37</v>
      </c>
      <c r="O228" s="135">
        <v>1.5</v>
      </c>
      <c r="P228" s="135">
        <f t="shared" si="11"/>
        <v>1.5</v>
      </c>
      <c r="Q228" s="135">
        <v>0</v>
      </c>
      <c r="R228" s="135">
        <f t="shared" si="12"/>
        <v>0</v>
      </c>
      <c r="S228" s="135">
        <v>0</v>
      </c>
      <c r="T228" s="136">
        <f t="shared" si="13"/>
        <v>0</v>
      </c>
      <c r="AR228" s="137" t="s">
        <v>141</v>
      </c>
      <c r="AT228" s="137" t="s">
        <v>137</v>
      </c>
      <c r="AU228" s="137" t="s">
        <v>153</v>
      </c>
      <c r="AY228" s="17" t="s">
        <v>136</v>
      </c>
      <c r="BE228" s="138">
        <f t="shared" si="14"/>
        <v>0</v>
      </c>
      <c r="BF228" s="138">
        <f t="shared" si="15"/>
        <v>0</v>
      </c>
      <c r="BG228" s="138">
        <f t="shared" si="16"/>
        <v>0</v>
      </c>
      <c r="BH228" s="138">
        <f t="shared" si="17"/>
        <v>0</v>
      </c>
      <c r="BI228" s="138">
        <f t="shared" si="18"/>
        <v>0</v>
      </c>
      <c r="BJ228" s="17" t="s">
        <v>79</v>
      </c>
      <c r="BK228" s="138">
        <f t="shared" si="19"/>
        <v>0</v>
      </c>
      <c r="BL228" s="17" t="s">
        <v>141</v>
      </c>
      <c r="BM228" s="137" t="s">
        <v>357</v>
      </c>
    </row>
    <row r="229" spans="2:65" s="12" customFormat="1">
      <c r="B229" s="139"/>
      <c r="D229" s="140" t="s">
        <v>143</v>
      </c>
      <c r="E229" s="141" t="s">
        <v>1</v>
      </c>
      <c r="F229" s="142" t="s">
        <v>297</v>
      </c>
      <c r="H229" s="141" t="s">
        <v>1</v>
      </c>
      <c r="L229" s="139"/>
      <c r="M229" s="143"/>
      <c r="T229" s="144"/>
      <c r="AT229" s="141" t="s">
        <v>143</v>
      </c>
      <c r="AU229" s="141" t="s">
        <v>153</v>
      </c>
      <c r="AV229" s="12" t="s">
        <v>79</v>
      </c>
      <c r="AW229" s="12" t="s">
        <v>145</v>
      </c>
      <c r="AX229" s="12" t="s">
        <v>72</v>
      </c>
      <c r="AY229" s="141" t="s">
        <v>136</v>
      </c>
    </row>
    <row r="230" spans="2:65" s="12" customFormat="1">
      <c r="B230" s="139"/>
      <c r="D230" s="140" t="s">
        <v>143</v>
      </c>
      <c r="E230" s="141" t="s">
        <v>1</v>
      </c>
      <c r="F230" s="142" t="s">
        <v>298</v>
      </c>
      <c r="H230" s="141" t="s">
        <v>1</v>
      </c>
      <c r="L230" s="139"/>
      <c r="M230" s="143"/>
      <c r="T230" s="144"/>
      <c r="AT230" s="141" t="s">
        <v>143</v>
      </c>
      <c r="AU230" s="141" t="s">
        <v>153</v>
      </c>
      <c r="AV230" s="12" t="s">
        <v>79</v>
      </c>
      <c r="AW230" s="12" t="s">
        <v>145</v>
      </c>
      <c r="AX230" s="12" t="s">
        <v>72</v>
      </c>
      <c r="AY230" s="141" t="s">
        <v>136</v>
      </c>
    </row>
    <row r="231" spans="2:65" s="12" customFormat="1">
      <c r="B231" s="139"/>
      <c r="D231" s="140" t="s">
        <v>143</v>
      </c>
      <c r="E231" s="141" t="s">
        <v>1</v>
      </c>
      <c r="F231" s="142" t="s">
        <v>573</v>
      </c>
      <c r="H231" s="141" t="s">
        <v>1</v>
      </c>
      <c r="L231" s="139"/>
      <c r="M231" s="143"/>
      <c r="T231" s="144"/>
      <c r="AT231" s="141" t="s">
        <v>143</v>
      </c>
      <c r="AU231" s="141" t="s">
        <v>153</v>
      </c>
      <c r="AV231" s="12" t="s">
        <v>79</v>
      </c>
      <c r="AW231" s="12" t="s">
        <v>145</v>
      </c>
      <c r="AX231" s="12" t="s">
        <v>72</v>
      </c>
      <c r="AY231" s="141" t="s">
        <v>136</v>
      </c>
    </row>
    <row r="232" spans="2:65" s="13" customFormat="1">
      <c r="B232" s="145"/>
      <c r="D232" s="140" t="s">
        <v>143</v>
      </c>
      <c r="E232" s="146" t="s">
        <v>1</v>
      </c>
      <c r="F232" s="147" t="s">
        <v>79</v>
      </c>
      <c r="H232" s="148">
        <v>1</v>
      </c>
      <c r="L232" s="145"/>
      <c r="M232" s="149"/>
      <c r="T232" s="150"/>
      <c r="AT232" s="146" t="s">
        <v>143</v>
      </c>
      <c r="AU232" s="146" t="s">
        <v>153</v>
      </c>
      <c r="AV232" s="13" t="s">
        <v>81</v>
      </c>
      <c r="AW232" s="13" t="s">
        <v>145</v>
      </c>
      <c r="AX232" s="13" t="s">
        <v>72</v>
      </c>
      <c r="AY232" s="146" t="s">
        <v>136</v>
      </c>
    </row>
    <row r="233" spans="2:65" s="15" customFormat="1">
      <c r="B233" s="157"/>
      <c r="D233" s="140" t="s">
        <v>143</v>
      </c>
      <c r="E233" s="158" t="s">
        <v>1</v>
      </c>
      <c r="F233" s="159" t="s">
        <v>154</v>
      </c>
      <c r="H233" s="160">
        <v>1</v>
      </c>
      <c r="L233" s="157"/>
      <c r="M233" s="161"/>
      <c r="T233" s="162"/>
      <c r="AT233" s="158" t="s">
        <v>143</v>
      </c>
      <c r="AU233" s="158" t="s">
        <v>153</v>
      </c>
      <c r="AV233" s="15" t="s">
        <v>141</v>
      </c>
      <c r="AW233" s="15" t="s">
        <v>145</v>
      </c>
      <c r="AX233" s="15" t="s">
        <v>79</v>
      </c>
      <c r="AY233" s="158" t="s">
        <v>136</v>
      </c>
    </row>
    <row r="234" spans="2:65" s="1" customFormat="1" ht="21.75" customHeight="1">
      <c r="B234" s="126"/>
      <c r="C234" s="127" t="s">
        <v>358</v>
      </c>
      <c r="D234" s="127" t="s">
        <v>137</v>
      </c>
      <c r="E234" s="128" t="s">
        <v>300</v>
      </c>
      <c r="F234" s="129" t="s">
        <v>301</v>
      </c>
      <c r="G234" s="130" t="s">
        <v>224</v>
      </c>
      <c r="H234" s="131">
        <v>6</v>
      </c>
      <c r="I234" s="132">
        <v>0</v>
      </c>
      <c r="J234" s="132">
        <f>ROUND(I234*H234,2)</f>
        <v>0</v>
      </c>
      <c r="K234" s="129" t="s">
        <v>259</v>
      </c>
      <c r="L234" s="29"/>
      <c r="M234" s="133" t="s">
        <v>1</v>
      </c>
      <c r="N234" s="134" t="s">
        <v>37</v>
      </c>
      <c r="O234" s="135">
        <v>4.95</v>
      </c>
      <c r="P234" s="135">
        <f>O234*H234</f>
        <v>29.700000000000003</v>
      </c>
      <c r="Q234" s="135">
        <v>0</v>
      </c>
      <c r="R234" s="135">
        <f>Q234*H234</f>
        <v>0</v>
      </c>
      <c r="S234" s="135">
        <v>0</v>
      </c>
      <c r="T234" s="136">
        <f>S234*H234</f>
        <v>0</v>
      </c>
      <c r="AR234" s="137" t="s">
        <v>225</v>
      </c>
      <c r="AT234" s="137" t="s">
        <v>137</v>
      </c>
      <c r="AU234" s="137" t="s">
        <v>153</v>
      </c>
      <c r="AY234" s="17" t="s">
        <v>136</v>
      </c>
      <c r="BE234" s="138">
        <f>IF(N234="základní",J234,0)</f>
        <v>0</v>
      </c>
      <c r="BF234" s="138">
        <f>IF(N234="snížená",J234,0)</f>
        <v>0</v>
      </c>
      <c r="BG234" s="138">
        <f>IF(N234="zákl. přenesená",J234,0)</f>
        <v>0</v>
      </c>
      <c r="BH234" s="138">
        <f>IF(N234="sníž. přenesená",J234,0)</f>
        <v>0</v>
      </c>
      <c r="BI234" s="138">
        <f>IF(N234="nulová",J234,0)</f>
        <v>0</v>
      </c>
      <c r="BJ234" s="17" t="s">
        <v>79</v>
      </c>
      <c r="BK234" s="138">
        <f>ROUND(I234*H234,2)</f>
        <v>0</v>
      </c>
      <c r="BL234" s="17" t="s">
        <v>225</v>
      </c>
      <c r="BM234" s="137" t="s">
        <v>359</v>
      </c>
    </row>
    <row r="235" spans="2:65" s="1" customFormat="1" ht="21.75" customHeight="1">
      <c r="B235" s="126"/>
      <c r="C235" s="127" t="s">
        <v>360</v>
      </c>
      <c r="D235" s="127" t="s">
        <v>137</v>
      </c>
      <c r="E235" s="128" t="s">
        <v>304</v>
      </c>
      <c r="F235" s="129" t="s">
        <v>305</v>
      </c>
      <c r="G235" s="130" t="s">
        <v>224</v>
      </c>
      <c r="H235" s="131">
        <v>12</v>
      </c>
      <c r="I235" s="132">
        <v>0</v>
      </c>
      <c r="J235" s="132">
        <f>ROUND(I235*H235,2)</f>
        <v>0</v>
      </c>
      <c r="K235" s="129" t="s">
        <v>140</v>
      </c>
      <c r="L235" s="29"/>
      <c r="M235" s="133" t="s">
        <v>1</v>
      </c>
      <c r="N235" s="134" t="s">
        <v>37</v>
      </c>
      <c r="O235" s="135">
        <v>0.47</v>
      </c>
      <c r="P235" s="135">
        <f>O235*H235</f>
        <v>5.64</v>
      </c>
      <c r="Q235" s="135">
        <v>0</v>
      </c>
      <c r="R235" s="135">
        <f>Q235*H235</f>
        <v>0</v>
      </c>
      <c r="S235" s="135">
        <v>0</v>
      </c>
      <c r="T235" s="136">
        <f>S235*H235</f>
        <v>0</v>
      </c>
      <c r="AR235" s="137" t="s">
        <v>225</v>
      </c>
      <c r="AT235" s="137" t="s">
        <v>137</v>
      </c>
      <c r="AU235" s="137" t="s">
        <v>153</v>
      </c>
      <c r="AY235" s="17" t="s">
        <v>136</v>
      </c>
      <c r="BE235" s="138">
        <f>IF(N235="základní",J235,0)</f>
        <v>0</v>
      </c>
      <c r="BF235" s="138">
        <f>IF(N235="snížená",J235,0)</f>
        <v>0</v>
      </c>
      <c r="BG235" s="138">
        <f>IF(N235="zákl. přenesená",J235,0)</f>
        <v>0</v>
      </c>
      <c r="BH235" s="138">
        <f>IF(N235="sníž. přenesená",J235,0)</f>
        <v>0</v>
      </c>
      <c r="BI235" s="138">
        <f>IF(N235="nulová",J235,0)</f>
        <v>0</v>
      </c>
      <c r="BJ235" s="17" t="s">
        <v>79</v>
      </c>
      <c r="BK235" s="138">
        <f>ROUND(I235*H235,2)</f>
        <v>0</v>
      </c>
      <c r="BL235" s="17" t="s">
        <v>225</v>
      </c>
      <c r="BM235" s="137" t="s">
        <v>361</v>
      </c>
    </row>
    <row r="236" spans="2:65" s="1" customFormat="1" ht="16.5" customHeight="1">
      <c r="B236" s="126"/>
      <c r="C236" s="127" t="s">
        <v>362</v>
      </c>
      <c r="D236" s="127" t="s">
        <v>137</v>
      </c>
      <c r="E236" s="128" t="s">
        <v>308</v>
      </c>
      <c r="F236" s="129" t="s">
        <v>309</v>
      </c>
      <c r="G236" s="130" t="s">
        <v>224</v>
      </c>
      <c r="H236" s="131">
        <v>12</v>
      </c>
      <c r="I236" s="132">
        <v>0</v>
      </c>
      <c r="J236" s="132">
        <f>ROUND(I236*H236,2)</f>
        <v>0</v>
      </c>
      <c r="K236" s="129" t="s">
        <v>259</v>
      </c>
      <c r="L236" s="29"/>
      <c r="M236" s="133" t="s">
        <v>1</v>
      </c>
      <c r="N236" s="134" t="s">
        <v>37</v>
      </c>
      <c r="O236" s="135">
        <v>0</v>
      </c>
      <c r="P236" s="135">
        <f>O236*H236</f>
        <v>0</v>
      </c>
      <c r="Q236" s="135">
        <v>0</v>
      </c>
      <c r="R236" s="135">
        <f>Q236*H236</f>
        <v>0</v>
      </c>
      <c r="S236" s="135">
        <v>0</v>
      </c>
      <c r="T236" s="136">
        <f>S236*H236</f>
        <v>0</v>
      </c>
      <c r="AR236" s="137" t="s">
        <v>225</v>
      </c>
      <c r="AT236" s="137" t="s">
        <v>137</v>
      </c>
      <c r="AU236" s="137" t="s">
        <v>153</v>
      </c>
      <c r="AY236" s="17" t="s">
        <v>136</v>
      </c>
      <c r="BE236" s="138">
        <f>IF(N236="základní",J236,0)</f>
        <v>0</v>
      </c>
      <c r="BF236" s="138">
        <f>IF(N236="snížená",J236,0)</f>
        <v>0</v>
      </c>
      <c r="BG236" s="138">
        <f>IF(N236="zákl. přenesená",J236,0)</f>
        <v>0</v>
      </c>
      <c r="BH236" s="138">
        <f>IF(N236="sníž. přenesená",J236,0)</f>
        <v>0</v>
      </c>
      <c r="BI236" s="138">
        <f>IF(N236="nulová",J236,0)</f>
        <v>0</v>
      </c>
      <c r="BJ236" s="17" t="s">
        <v>79</v>
      </c>
      <c r="BK236" s="138">
        <f>ROUND(I236*H236,2)</f>
        <v>0</v>
      </c>
      <c r="BL236" s="17" t="s">
        <v>225</v>
      </c>
      <c r="BM236" s="137" t="s">
        <v>363</v>
      </c>
    </row>
    <row r="237" spans="2:65" s="1" customFormat="1" ht="33" customHeight="1">
      <c r="B237" s="126"/>
      <c r="C237" s="127" t="s">
        <v>364</v>
      </c>
      <c r="D237" s="127" t="s">
        <v>137</v>
      </c>
      <c r="E237" s="128" t="s">
        <v>312</v>
      </c>
      <c r="F237" s="129" t="s">
        <v>313</v>
      </c>
      <c r="G237" s="130" t="s">
        <v>92</v>
      </c>
      <c r="H237" s="131">
        <v>42.84</v>
      </c>
      <c r="I237" s="132">
        <v>0</v>
      </c>
      <c r="J237" s="132">
        <f>ROUND(I237*H237,2)</f>
        <v>0</v>
      </c>
      <c r="K237" s="129" t="s">
        <v>140</v>
      </c>
      <c r="L237" s="29"/>
      <c r="M237" s="133" t="s">
        <v>1</v>
      </c>
      <c r="N237" s="134" t="s">
        <v>37</v>
      </c>
      <c r="O237" s="135">
        <v>6.2E-2</v>
      </c>
      <c r="P237" s="135">
        <f>O237*H237</f>
        <v>2.6560800000000002</v>
      </c>
      <c r="Q237" s="135">
        <v>7.1500000000000002E-6</v>
      </c>
      <c r="R237" s="135">
        <f>Q237*H237</f>
        <v>3.06306E-4</v>
      </c>
      <c r="S237" s="135">
        <v>0</v>
      </c>
      <c r="T237" s="136">
        <f>S237*H237</f>
        <v>0</v>
      </c>
      <c r="AR237" s="137" t="s">
        <v>225</v>
      </c>
      <c r="AT237" s="137" t="s">
        <v>137</v>
      </c>
      <c r="AU237" s="137" t="s">
        <v>153</v>
      </c>
      <c r="AY237" s="17" t="s">
        <v>136</v>
      </c>
      <c r="BE237" s="138">
        <f>IF(N237="základní",J237,0)</f>
        <v>0</v>
      </c>
      <c r="BF237" s="138">
        <f>IF(N237="snížená",J237,0)</f>
        <v>0</v>
      </c>
      <c r="BG237" s="138">
        <f>IF(N237="zákl. přenesená",J237,0)</f>
        <v>0</v>
      </c>
      <c r="BH237" s="138">
        <f>IF(N237="sníž. přenesená",J237,0)</f>
        <v>0</v>
      </c>
      <c r="BI237" s="138">
        <f>IF(N237="nulová",J237,0)</f>
        <v>0</v>
      </c>
      <c r="BJ237" s="17" t="s">
        <v>79</v>
      </c>
      <c r="BK237" s="138">
        <f>ROUND(I237*H237,2)</f>
        <v>0</v>
      </c>
      <c r="BL237" s="17" t="s">
        <v>225</v>
      </c>
      <c r="BM237" s="137" t="s">
        <v>365</v>
      </c>
    </row>
    <row r="238" spans="2:65" s="13" customFormat="1">
      <c r="B238" s="145"/>
      <c r="D238" s="140" t="s">
        <v>143</v>
      </c>
      <c r="E238" s="146" t="s">
        <v>1</v>
      </c>
      <c r="F238" s="147" t="s">
        <v>366</v>
      </c>
      <c r="H238" s="148">
        <v>42.84</v>
      </c>
      <c r="L238" s="145"/>
      <c r="M238" s="149"/>
      <c r="T238" s="150"/>
      <c r="AT238" s="146" t="s">
        <v>143</v>
      </c>
      <c r="AU238" s="146" t="s">
        <v>153</v>
      </c>
      <c r="AV238" s="13" t="s">
        <v>81</v>
      </c>
      <c r="AW238" s="13" t="s">
        <v>145</v>
      </c>
      <c r="AX238" s="13" t="s">
        <v>72</v>
      </c>
      <c r="AY238" s="146" t="s">
        <v>136</v>
      </c>
    </row>
    <row r="239" spans="2:65" s="15" customFormat="1">
      <c r="B239" s="157"/>
      <c r="D239" s="140" t="s">
        <v>143</v>
      </c>
      <c r="E239" s="158" t="s">
        <v>1</v>
      </c>
      <c r="F239" s="159" t="s">
        <v>154</v>
      </c>
      <c r="H239" s="160">
        <v>42.84</v>
      </c>
      <c r="L239" s="157"/>
      <c r="M239" s="161"/>
      <c r="T239" s="162"/>
      <c r="AT239" s="158" t="s">
        <v>143</v>
      </c>
      <c r="AU239" s="158" t="s">
        <v>153</v>
      </c>
      <c r="AV239" s="15" t="s">
        <v>141</v>
      </c>
      <c r="AW239" s="15" t="s">
        <v>145</v>
      </c>
      <c r="AX239" s="15" t="s">
        <v>79</v>
      </c>
      <c r="AY239" s="158" t="s">
        <v>136</v>
      </c>
    </row>
    <row r="240" spans="2:65" s="1" customFormat="1" ht="24.15" customHeight="1">
      <c r="B240" s="126"/>
      <c r="C240" s="127" t="s">
        <v>367</v>
      </c>
      <c r="D240" s="127" t="s">
        <v>137</v>
      </c>
      <c r="E240" s="128" t="s">
        <v>317</v>
      </c>
      <c r="F240" s="129" t="s">
        <v>318</v>
      </c>
      <c r="G240" s="130" t="s">
        <v>224</v>
      </c>
      <c r="H240" s="131">
        <v>6</v>
      </c>
      <c r="I240" s="132">
        <v>0</v>
      </c>
      <c r="J240" s="132">
        <f>ROUND(I240*H240,2)</f>
        <v>0</v>
      </c>
      <c r="K240" s="129" t="s">
        <v>140</v>
      </c>
      <c r="L240" s="29"/>
      <c r="M240" s="133" t="s">
        <v>1</v>
      </c>
      <c r="N240" s="134" t="s">
        <v>37</v>
      </c>
      <c r="O240" s="135">
        <v>0.15</v>
      </c>
      <c r="P240" s="135">
        <f>O240*H240</f>
        <v>0.89999999999999991</v>
      </c>
      <c r="Q240" s="135">
        <v>1.13E-5</v>
      </c>
      <c r="R240" s="135">
        <f>Q240*H240</f>
        <v>6.7799999999999995E-5</v>
      </c>
      <c r="S240" s="135">
        <v>0</v>
      </c>
      <c r="T240" s="136">
        <f>S240*H240</f>
        <v>0</v>
      </c>
      <c r="AR240" s="137" t="s">
        <v>225</v>
      </c>
      <c r="AT240" s="137" t="s">
        <v>137</v>
      </c>
      <c r="AU240" s="137" t="s">
        <v>153</v>
      </c>
      <c r="AY240" s="17" t="s">
        <v>136</v>
      </c>
      <c r="BE240" s="138">
        <f>IF(N240="základní",J240,0)</f>
        <v>0</v>
      </c>
      <c r="BF240" s="138">
        <f>IF(N240="snížená",J240,0)</f>
        <v>0</v>
      </c>
      <c r="BG240" s="138">
        <f>IF(N240="zákl. přenesená",J240,0)</f>
        <v>0</v>
      </c>
      <c r="BH240" s="138">
        <f>IF(N240="sníž. přenesená",J240,0)</f>
        <v>0</v>
      </c>
      <c r="BI240" s="138">
        <f>IF(N240="nulová",J240,0)</f>
        <v>0</v>
      </c>
      <c r="BJ240" s="17" t="s">
        <v>79</v>
      </c>
      <c r="BK240" s="138">
        <f>ROUND(I240*H240,2)</f>
        <v>0</v>
      </c>
      <c r="BL240" s="17" t="s">
        <v>225</v>
      </c>
      <c r="BM240" s="137" t="s">
        <v>368</v>
      </c>
    </row>
    <row r="241" spans="2:65" s="1" customFormat="1" ht="24.15" customHeight="1">
      <c r="B241" s="126"/>
      <c r="C241" s="165" t="s">
        <v>369</v>
      </c>
      <c r="D241" s="165" t="s">
        <v>169</v>
      </c>
      <c r="E241" s="166" t="s">
        <v>321</v>
      </c>
      <c r="F241" s="167" t="s">
        <v>322</v>
      </c>
      <c r="G241" s="168" t="s">
        <v>224</v>
      </c>
      <c r="H241" s="169">
        <v>6</v>
      </c>
      <c r="I241" s="170">
        <v>0</v>
      </c>
      <c r="J241" s="170">
        <f>ROUND(I241*H241,2)</f>
        <v>0</v>
      </c>
      <c r="K241" s="167" t="s">
        <v>140</v>
      </c>
      <c r="L241" s="171"/>
      <c r="M241" s="172" t="s">
        <v>1</v>
      </c>
      <c r="N241" s="173" t="s">
        <v>37</v>
      </c>
      <c r="O241" s="135">
        <v>0</v>
      </c>
      <c r="P241" s="135">
        <f>O241*H241</f>
        <v>0</v>
      </c>
      <c r="Q241" s="135">
        <v>1.0000000000000001E-5</v>
      </c>
      <c r="R241" s="135">
        <f>Q241*H241</f>
        <v>6.0000000000000008E-5</v>
      </c>
      <c r="S241" s="135">
        <v>0</v>
      </c>
      <c r="T241" s="136">
        <f>S241*H241</f>
        <v>0</v>
      </c>
      <c r="AR241" s="137" t="s">
        <v>251</v>
      </c>
      <c r="AT241" s="137" t="s">
        <v>169</v>
      </c>
      <c r="AU241" s="137" t="s">
        <v>153</v>
      </c>
      <c r="AY241" s="17" t="s">
        <v>136</v>
      </c>
      <c r="BE241" s="138">
        <f>IF(N241="základní",J241,0)</f>
        <v>0</v>
      </c>
      <c r="BF241" s="138">
        <f>IF(N241="snížená",J241,0)</f>
        <v>0</v>
      </c>
      <c r="BG241" s="138">
        <f>IF(N241="zákl. přenesená",J241,0)</f>
        <v>0</v>
      </c>
      <c r="BH241" s="138">
        <f>IF(N241="sníž. přenesená",J241,0)</f>
        <v>0</v>
      </c>
      <c r="BI241" s="138">
        <f>IF(N241="nulová",J241,0)</f>
        <v>0</v>
      </c>
      <c r="BJ241" s="17" t="s">
        <v>79</v>
      </c>
      <c r="BK241" s="138">
        <f>ROUND(I241*H241,2)</f>
        <v>0</v>
      </c>
      <c r="BL241" s="17" t="s">
        <v>225</v>
      </c>
      <c r="BM241" s="137" t="s">
        <v>370</v>
      </c>
    </row>
    <row r="242" spans="2:65" s="1" customFormat="1" ht="55.5" customHeight="1">
      <c r="B242" s="126"/>
      <c r="C242" s="127" t="s">
        <v>371</v>
      </c>
      <c r="D242" s="127" t="s">
        <v>137</v>
      </c>
      <c r="E242" s="128" t="s">
        <v>325</v>
      </c>
      <c r="F242" s="129" t="s">
        <v>326</v>
      </c>
      <c r="G242" s="130" t="s">
        <v>188</v>
      </c>
      <c r="H242" s="131">
        <v>1.357</v>
      </c>
      <c r="I242" s="132">
        <v>0</v>
      </c>
      <c r="J242" s="132">
        <f>ROUND(I242*H242,2)</f>
        <v>0</v>
      </c>
      <c r="K242" s="129" t="s">
        <v>140</v>
      </c>
      <c r="L242" s="29"/>
      <c r="M242" s="133" t="s">
        <v>1</v>
      </c>
      <c r="N242" s="134" t="s">
        <v>37</v>
      </c>
      <c r="O242" s="135">
        <v>7.1479999999999997</v>
      </c>
      <c r="P242" s="135">
        <f>O242*H242</f>
        <v>9.6998359999999995</v>
      </c>
      <c r="Q242" s="135">
        <v>0</v>
      </c>
      <c r="R242" s="135">
        <f>Q242*H242</f>
        <v>0</v>
      </c>
      <c r="S242" s="135">
        <v>0</v>
      </c>
      <c r="T242" s="136">
        <f>S242*H242</f>
        <v>0</v>
      </c>
      <c r="AR242" s="137" t="s">
        <v>225</v>
      </c>
      <c r="AT242" s="137" t="s">
        <v>137</v>
      </c>
      <c r="AU242" s="137" t="s">
        <v>153</v>
      </c>
      <c r="AY242" s="17" t="s">
        <v>136</v>
      </c>
      <c r="BE242" s="138">
        <f>IF(N242="základní",J242,0)</f>
        <v>0</v>
      </c>
      <c r="BF242" s="138">
        <f>IF(N242="snížená",J242,0)</f>
        <v>0</v>
      </c>
      <c r="BG242" s="138">
        <f>IF(N242="zákl. přenesená",J242,0)</f>
        <v>0</v>
      </c>
      <c r="BH242" s="138">
        <f>IF(N242="sníž. přenesená",J242,0)</f>
        <v>0</v>
      </c>
      <c r="BI242" s="138">
        <f>IF(N242="nulová",J242,0)</f>
        <v>0</v>
      </c>
      <c r="BJ242" s="17" t="s">
        <v>79</v>
      </c>
      <c r="BK242" s="138">
        <f>ROUND(I242*H242,2)</f>
        <v>0</v>
      </c>
      <c r="BL242" s="17" t="s">
        <v>225</v>
      </c>
      <c r="BM242" s="137" t="s">
        <v>372</v>
      </c>
    </row>
    <row r="243" spans="2:65" s="11" customFormat="1" ht="20.9" customHeight="1">
      <c r="B243" s="117"/>
      <c r="D243" s="118" t="s">
        <v>71</v>
      </c>
      <c r="E243" s="163" t="s">
        <v>373</v>
      </c>
      <c r="F243" s="163" t="s">
        <v>374</v>
      </c>
      <c r="J243" s="164">
        <f>BK243</f>
        <v>0</v>
      </c>
      <c r="L243" s="117"/>
      <c r="M243" s="121"/>
      <c r="P243" s="122">
        <f>SUM(P244:P272)</f>
        <v>24.294903999999999</v>
      </c>
      <c r="R243" s="122">
        <f>SUM(R244:R272)</f>
        <v>6.7191581800000011E-2</v>
      </c>
      <c r="T243" s="123">
        <f>SUM(T244:T272)</f>
        <v>0</v>
      </c>
      <c r="AR243" s="118" t="s">
        <v>79</v>
      </c>
      <c r="AT243" s="124" t="s">
        <v>71</v>
      </c>
      <c r="AU243" s="124" t="s">
        <v>81</v>
      </c>
      <c r="AY243" s="118" t="s">
        <v>136</v>
      </c>
      <c r="BK243" s="125">
        <f>SUM(BK244:BK272)</f>
        <v>0</v>
      </c>
    </row>
    <row r="244" spans="2:65" s="1" customFormat="1" ht="37.75" customHeight="1">
      <c r="B244" s="126"/>
      <c r="C244" s="127" t="s">
        <v>375</v>
      </c>
      <c r="D244" s="127" t="s">
        <v>137</v>
      </c>
      <c r="E244" s="128" t="s">
        <v>245</v>
      </c>
      <c r="F244" s="129" t="s">
        <v>246</v>
      </c>
      <c r="G244" s="130" t="s">
        <v>224</v>
      </c>
      <c r="H244" s="131">
        <v>1</v>
      </c>
      <c r="I244" s="132">
        <v>0</v>
      </c>
      <c r="J244" s="132">
        <f>ROUND(I244*H244,2)</f>
        <v>0</v>
      </c>
      <c r="K244" s="129" t="s">
        <v>140</v>
      </c>
      <c r="L244" s="29"/>
      <c r="M244" s="133" t="s">
        <v>1</v>
      </c>
      <c r="N244" s="134" t="s">
        <v>37</v>
      </c>
      <c r="O244" s="135">
        <v>4.4169999999999998</v>
      </c>
      <c r="P244" s="135">
        <f>O244*H244</f>
        <v>4.4169999999999998</v>
      </c>
      <c r="Q244" s="135">
        <v>4.0832269999999999E-4</v>
      </c>
      <c r="R244" s="135">
        <f>Q244*H244</f>
        <v>4.0832269999999999E-4</v>
      </c>
      <c r="S244" s="135">
        <v>0</v>
      </c>
      <c r="T244" s="136">
        <f>S244*H244</f>
        <v>0</v>
      </c>
      <c r="AR244" s="137" t="s">
        <v>141</v>
      </c>
      <c r="AT244" s="137" t="s">
        <v>137</v>
      </c>
      <c r="AU244" s="137" t="s">
        <v>153</v>
      </c>
      <c r="AY244" s="17" t="s">
        <v>136</v>
      </c>
      <c r="BE244" s="138">
        <f>IF(N244="základní",J244,0)</f>
        <v>0</v>
      </c>
      <c r="BF244" s="138">
        <f>IF(N244="snížená",J244,0)</f>
        <v>0</v>
      </c>
      <c r="BG244" s="138">
        <f>IF(N244="zákl. přenesená",J244,0)</f>
        <v>0</v>
      </c>
      <c r="BH244" s="138">
        <f>IF(N244="sníž. přenesená",J244,0)</f>
        <v>0</v>
      </c>
      <c r="BI244" s="138">
        <f>IF(N244="nulová",J244,0)</f>
        <v>0</v>
      </c>
      <c r="BJ244" s="17" t="s">
        <v>79</v>
      </c>
      <c r="BK244" s="138">
        <f>ROUND(I244*H244,2)</f>
        <v>0</v>
      </c>
      <c r="BL244" s="17" t="s">
        <v>141</v>
      </c>
      <c r="BM244" s="137" t="s">
        <v>376</v>
      </c>
    </row>
    <row r="245" spans="2:65" s="1" customFormat="1" ht="37.75" customHeight="1">
      <c r="B245" s="126"/>
      <c r="C245" s="165" t="s">
        <v>377</v>
      </c>
      <c r="D245" s="165" t="s">
        <v>169</v>
      </c>
      <c r="E245" s="166" t="s">
        <v>378</v>
      </c>
      <c r="F245" s="167" t="s">
        <v>379</v>
      </c>
      <c r="G245" s="168" t="s">
        <v>224</v>
      </c>
      <c r="H245" s="169">
        <v>1</v>
      </c>
      <c r="I245" s="170">
        <v>0</v>
      </c>
      <c r="J245" s="170">
        <f>ROUND(I245*H245,2)</f>
        <v>0</v>
      </c>
      <c r="K245" s="167" t="s">
        <v>259</v>
      </c>
      <c r="L245" s="171"/>
      <c r="M245" s="172" t="s">
        <v>1</v>
      </c>
      <c r="N245" s="173" t="s">
        <v>37</v>
      </c>
      <c r="O245" s="135">
        <v>0</v>
      </c>
      <c r="P245" s="135">
        <f>O245*H245</f>
        <v>0</v>
      </c>
      <c r="Q245" s="135">
        <v>1.7999999999999999E-2</v>
      </c>
      <c r="R245" s="135">
        <f>Q245*H245</f>
        <v>1.7999999999999999E-2</v>
      </c>
      <c r="S245" s="135">
        <v>0</v>
      </c>
      <c r="T245" s="136">
        <f>S245*H245</f>
        <v>0</v>
      </c>
      <c r="AR245" s="137" t="s">
        <v>172</v>
      </c>
      <c r="AT245" s="137" t="s">
        <v>169</v>
      </c>
      <c r="AU245" s="137" t="s">
        <v>153</v>
      </c>
      <c r="AY245" s="17" t="s">
        <v>136</v>
      </c>
      <c r="BE245" s="138">
        <f>IF(N245="základní",J245,0)</f>
        <v>0</v>
      </c>
      <c r="BF245" s="138">
        <f>IF(N245="snížená",J245,0)</f>
        <v>0</v>
      </c>
      <c r="BG245" s="138">
        <f>IF(N245="zákl. přenesená",J245,0)</f>
        <v>0</v>
      </c>
      <c r="BH245" s="138">
        <f>IF(N245="sníž. přenesená",J245,0)</f>
        <v>0</v>
      </c>
      <c r="BI245" s="138">
        <f>IF(N245="nulová",J245,0)</f>
        <v>0</v>
      </c>
      <c r="BJ245" s="17" t="s">
        <v>79</v>
      </c>
      <c r="BK245" s="138">
        <f>ROUND(I245*H245,2)</f>
        <v>0</v>
      </c>
      <c r="BL245" s="17" t="s">
        <v>141</v>
      </c>
      <c r="BM245" s="137" t="s">
        <v>380</v>
      </c>
    </row>
    <row r="246" spans="2:65" s="1" customFormat="1" ht="37.75" customHeight="1">
      <c r="B246" s="126"/>
      <c r="C246" s="127" t="s">
        <v>381</v>
      </c>
      <c r="D246" s="127" t="s">
        <v>137</v>
      </c>
      <c r="E246" s="128" t="s">
        <v>253</v>
      </c>
      <c r="F246" s="129" t="s">
        <v>254</v>
      </c>
      <c r="G246" s="130" t="s">
        <v>224</v>
      </c>
      <c r="H246" s="131">
        <v>1</v>
      </c>
      <c r="I246" s="132">
        <v>0</v>
      </c>
      <c r="J246" s="132">
        <f>ROUND(I246*H246,2)</f>
        <v>0</v>
      </c>
      <c r="K246" s="129" t="s">
        <v>140</v>
      </c>
      <c r="L246" s="29"/>
      <c r="M246" s="133" t="s">
        <v>1</v>
      </c>
      <c r="N246" s="134" t="s">
        <v>37</v>
      </c>
      <c r="O246" s="135">
        <v>3.7360000000000002</v>
      </c>
      <c r="P246" s="135">
        <f>O246*H246</f>
        <v>3.7360000000000002</v>
      </c>
      <c r="Q246" s="135">
        <v>0</v>
      </c>
      <c r="R246" s="135">
        <f>Q246*H246</f>
        <v>0</v>
      </c>
      <c r="S246" s="135">
        <v>0</v>
      </c>
      <c r="T246" s="136">
        <f>S246*H246</f>
        <v>0</v>
      </c>
      <c r="AR246" s="137" t="s">
        <v>141</v>
      </c>
      <c r="AT246" s="137" t="s">
        <v>137</v>
      </c>
      <c r="AU246" s="137" t="s">
        <v>153</v>
      </c>
      <c r="AY246" s="17" t="s">
        <v>136</v>
      </c>
      <c r="BE246" s="138">
        <f>IF(N246="základní",J246,0)</f>
        <v>0</v>
      </c>
      <c r="BF246" s="138">
        <f>IF(N246="snížená",J246,0)</f>
        <v>0</v>
      </c>
      <c r="BG246" s="138">
        <f>IF(N246="zákl. přenesená",J246,0)</f>
        <v>0</v>
      </c>
      <c r="BH246" s="138">
        <f>IF(N246="sníž. přenesená",J246,0)</f>
        <v>0</v>
      </c>
      <c r="BI246" s="138">
        <f>IF(N246="nulová",J246,0)</f>
        <v>0</v>
      </c>
      <c r="BJ246" s="17" t="s">
        <v>79</v>
      </c>
      <c r="BK246" s="138">
        <f>ROUND(I246*H246,2)</f>
        <v>0</v>
      </c>
      <c r="BL246" s="17" t="s">
        <v>141</v>
      </c>
      <c r="BM246" s="137" t="s">
        <v>382</v>
      </c>
    </row>
    <row r="247" spans="2:65" s="1" customFormat="1" ht="33" customHeight="1">
      <c r="B247" s="126"/>
      <c r="C247" s="165" t="s">
        <v>383</v>
      </c>
      <c r="D247" s="165" t="s">
        <v>169</v>
      </c>
      <c r="E247" s="166" t="s">
        <v>384</v>
      </c>
      <c r="F247" s="167" t="s">
        <v>385</v>
      </c>
      <c r="G247" s="168" t="s">
        <v>224</v>
      </c>
      <c r="H247" s="169">
        <v>1</v>
      </c>
      <c r="I247" s="170">
        <v>0</v>
      </c>
      <c r="J247" s="170">
        <f>ROUND(I247*H247,2)</f>
        <v>0</v>
      </c>
      <c r="K247" s="167" t="s">
        <v>140</v>
      </c>
      <c r="L247" s="171"/>
      <c r="M247" s="172" t="s">
        <v>1</v>
      </c>
      <c r="N247" s="173" t="s">
        <v>37</v>
      </c>
      <c r="O247" s="135">
        <v>0</v>
      </c>
      <c r="P247" s="135">
        <f>O247*H247</f>
        <v>0</v>
      </c>
      <c r="Q247" s="135">
        <v>4.1000000000000002E-2</v>
      </c>
      <c r="R247" s="135">
        <f>Q247*H247</f>
        <v>4.1000000000000002E-2</v>
      </c>
      <c r="S247" s="135">
        <v>0</v>
      </c>
      <c r="T247" s="136">
        <f>S247*H247</f>
        <v>0</v>
      </c>
      <c r="AR247" s="137" t="s">
        <v>172</v>
      </c>
      <c r="AT247" s="137" t="s">
        <v>169</v>
      </c>
      <c r="AU247" s="137" t="s">
        <v>153</v>
      </c>
      <c r="AY247" s="17" t="s">
        <v>136</v>
      </c>
      <c r="BE247" s="138">
        <f>IF(N247="základní",J247,0)</f>
        <v>0</v>
      </c>
      <c r="BF247" s="138">
        <f>IF(N247="snížená",J247,0)</f>
        <v>0</v>
      </c>
      <c r="BG247" s="138">
        <f>IF(N247="zákl. přenesená",J247,0)</f>
        <v>0</v>
      </c>
      <c r="BH247" s="138">
        <f>IF(N247="sníž. přenesená",J247,0)</f>
        <v>0</v>
      </c>
      <c r="BI247" s="138">
        <f>IF(N247="nulová",J247,0)</f>
        <v>0</v>
      </c>
      <c r="BJ247" s="17" t="s">
        <v>79</v>
      </c>
      <c r="BK247" s="138">
        <f>ROUND(I247*H247,2)</f>
        <v>0</v>
      </c>
      <c r="BL247" s="17" t="s">
        <v>141</v>
      </c>
      <c r="BM247" s="137" t="s">
        <v>386</v>
      </c>
    </row>
    <row r="248" spans="2:65" s="13" customFormat="1">
      <c r="B248" s="145"/>
      <c r="D248" s="140" t="s">
        <v>143</v>
      </c>
      <c r="E248" s="146" t="s">
        <v>1</v>
      </c>
      <c r="F248" s="147" t="s">
        <v>79</v>
      </c>
      <c r="H248" s="148">
        <v>1</v>
      </c>
      <c r="L248" s="145"/>
      <c r="M248" s="149"/>
      <c r="T248" s="150"/>
      <c r="AT248" s="146" t="s">
        <v>143</v>
      </c>
      <c r="AU248" s="146" t="s">
        <v>153</v>
      </c>
      <c r="AV248" s="13" t="s">
        <v>81</v>
      </c>
      <c r="AW248" s="13" t="s">
        <v>145</v>
      </c>
      <c r="AX248" s="13" t="s">
        <v>72</v>
      </c>
      <c r="AY248" s="146" t="s">
        <v>136</v>
      </c>
    </row>
    <row r="249" spans="2:65" s="15" customFormat="1">
      <c r="B249" s="157"/>
      <c r="D249" s="140" t="s">
        <v>143</v>
      </c>
      <c r="E249" s="158" t="s">
        <v>1</v>
      </c>
      <c r="F249" s="159" t="s">
        <v>154</v>
      </c>
      <c r="H249" s="160">
        <v>1</v>
      </c>
      <c r="L249" s="157"/>
      <c r="M249" s="161"/>
      <c r="T249" s="162"/>
      <c r="AT249" s="158" t="s">
        <v>143</v>
      </c>
      <c r="AU249" s="158" t="s">
        <v>153</v>
      </c>
      <c r="AV249" s="15" t="s">
        <v>141</v>
      </c>
      <c r="AW249" s="15" t="s">
        <v>145</v>
      </c>
      <c r="AX249" s="15" t="s">
        <v>79</v>
      </c>
      <c r="AY249" s="158" t="s">
        <v>136</v>
      </c>
    </row>
    <row r="250" spans="2:65" s="1" customFormat="1" ht="24.15" customHeight="1">
      <c r="B250" s="126"/>
      <c r="C250" s="127" t="s">
        <v>387</v>
      </c>
      <c r="D250" s="127" t="s">
        <v>137</v>
      </c>
      <c r="E250" s="128" t="s">
        <v>262</v>
      </c>
      <c r="F250" s="129" t="s">
        <v>263</v>
      </c>
      <c r="G250" s="130" t="s">
        <v>224</v>
      </c>
      <c r="H250" s="131">
        <v>1</v>
      </c>
      <c r="I250" s="132">
        <v>0</v>
      </c>
      <c r="J250" s="132">
        <f t="shared" ref="J250:J258" si="20">ROUND(I250*H250,2)</f>
        <v>0</v>
      </c>
      <c r="K250" s="129" t="s">
        <v>140</v>
      </c>
      <c r="L250" s="29"/>
      <c r="M250" s="133" t="s">
        <v>1</v>
      </c>
      <c r="N250" s="134" t="s">
        <v>37</v>
      </c>
      <c r="O250" s="135">
        <v>5</v>
      </c>
      <c r="P250" s="135">
        <f t="shared" ref="P250:P258" si="21">O250*H250</f>
        <v>5</v>
      </c>
      <c r="Q250" s="135">
        <v>2.7999999999999999E-6</v>
      </c>
      <c r="R250" s="135">
        <f t="shared" ref="R250:R258" si="22">Q250*H250</f>
        <v>2.7999999999999999E-6</v>
      </c>
      <c r="S250" s="135">
        <v>0</v>
      </c>
      <c r="T250" s="136">
        <f t="shared" ref="T250:T258" si="23">S250*H250</f>
        <v>0</v>
      </c>
      <c r="AR250" s="137" t="s">
        <v>141</v>
      </c>
      <c r="AT250" s="137" t="s">
        <v>137</v>
      </c>
      <c r="AU250" s="137" t="s">
        <v>153</v>
      </c>
      <c r="AY250" s="17" t="s">
        <v>136</v>
      </c>
      <c r="BE250" s="138">
        <f t="shared" ref="BE250:BE258" si="24">IF(N250="základní",J250,0)</f>
        <v>0</v>
      </c>
      <c r="BF250" s="138">
        <f t="shared" ref="BF250:BF258" si="25">IF(N250="snížená",J250,0)</f>
        <v>0</v>
      </c>
      <c r="BG250" s="138">
        <f t="shared" ref="BG250:BG258" si="26">IF(N250="zákl. přenesená",J250,0)</f>
        <v>0</v>
      </c>
      <c r="BH250" s="138">
        <f t="shared" ref="BH250:BH258" si="27">IF(N250="sníž. přenesená",J250,0)</f>
        <v>0</v>
      </c>
      <c r="BI250" s="138">
        <f t="shared" ref="BI250:BI258" si="28">IF(N250="nulová",J250,0)</f>
        <v>0</v>
      </c>
      <c r="BJ250" s="17" t="s">
        <v>79</v>
      </c>
      <c r="BK250" s="138">
        <f t="shared" ref="BK250:BK258" si="29">ROUND(I250*H250,2)</f>
        <v>0</v>
      </c>
      <c r="BL250" s="17" t="s">
        <v>141</v>
      </c>
      <c r="BM250" s="137" t="s">
        <v>388</v>
      </c>
    </row>
    <row r="251" spans="2:65" s="1" customFormat="1" ht="16.5" customHeight="1">
      <c r="B251" s="126"/>
      <c r="C251" s="165" t="s">
        <v>389</v>
      </c>
      <c r="D251" s="165" t="s">
        <v>169</v>
      </c>
      <c r="E251" s="166" t="s">
        <v>266</v>
      </c>
      <c r="F251" s="167" t="s">
        <v>267</v>
      </c>
      <c r="G251" s="168" t="s">
        <v>224</v>
      </c>
      <c r="H251" s="169">
        <v>1</v>
      </c>
      <c r="I251" s="170">
        <v>0</v>
      </c>
      <c r="J251" s="170">
        <f t="shared" si="20"/>
        <v>0</v>
      </c>
      <c r="K251" s="167" t="s">
        <v>140</v>
      </c>
      <c r="L251" s="171"/>
      <c r="M251" s="172" t="s">
        <v>1</v>
      </c>
      <c r="N251" s="173" t="s">
        <v>37</v>
      </c>
      <c r="O251" s="135">
        <v>0</v>
      </c>
      <c r="P251" s="135">
        <f t="shared" si="21"/>
        <v>0</v>
      </c>
      <c r="Q251" s="135">
        <v>2.2000000000000001E-3</v>
      </c>
      <c r="R251" s="135">
        <f t="shared" si="22"/>
        <v>2.2000000000000001E-3</v>
      </c>
      <c r="S251" s="135">
        <v>0</v>
      </c>
      <c r="T251" s="136">
        <f t="shared" si="23"/>
        <v>0</v>
      </c>
      <c r="AR251" s="137" t="s">
        <v>172</v>
      </c>
      <c r="AT251" s="137" t="s">
        <v>169</v>
      </c>
      <c r="AU251" s="137" t="s">
        <v>153</v>
      </c>
      <c r="AY251" s="17" t="s">
        <v>136</v>
      </c>
      <c r="BE251" s="138">
        <f t="shared" si="24"/>
        <v>0</v>
      </c>
      <c r="BF251" s="138">
        <f t="shared" si="25"/>
        <v>0</v>
      </c>
      <c r="BG251" s="138">
        <f t="shared" si="26"/>
        <v>0</v>
      </c>
      <c r="BH251" s="138">
        <f t="shared" si="27"/>
        <v>0</v>
      </c>
      <c r="BI251" s="138">
        <f t="shared" si="28"/>
        <v>0</v>
      </c>
      <c r="BJ251" s="17" t="s">
        <v>79</v>
      </c>
      <c r="BK251" s="138">
        <f t="shared" si="29"/>
        <v>0</v>
      </c>
      <c r="BL251" s="17" t="s">
        <v>141</v>
      </c>
      <c r="BM251" s="137" t="s">
        <v>390</v>
      </c>
    </row>
    <row r="252" spans="2:65" s="1" customFormat="1" ht="16.5" customHeight="1">
      <c r="B252" s="126"/>
      <c r="C252" s="127" t="s">
        <v>391</v>
      </c>
      <c r="D252" s="127" t="s">
        <v>137</v>
      </c>
      <c r="E252" s="128" t="s">
        <v>270</v>
      </c>
      <c r="F252" s="129" t="s">
        <v>271</v>
      </c>
      <c r="G252" s="130" t="s">
        <v>224</v>
      </c>
      <c r="H252" s="131">
        <v>1</v>
      </c>
      <c r="I252" s="132">
        <v>0</v>
      </c>
      <c r="J252" s="132">
        <f t="shared" si="20"/>
        <v>0</v>
      </c>
      <c r="K252" s="129" t="s">
        <v>259</v>
      </c>
      <c r="L252" s="29"/>
      <c r="M252" s="133" t="s">
        <v>1</v>
      </c>
      <c r="N252" s="134" t="s">
        <v>37</v>
      </c>
      <c r="O252" s="135">
        <v>0</v>
      </c>
      <c r="P252" s="135">
        <f t="shared" si="21"/>
        <v>0</v>
      </c>
      <c r="Q252" s="135">
        <v>0</v>
      </c>
      <c r="R252" s="135">
        <f t="shared" si="22"/>
        <v>0</v>
      </c>
      <c r="S252" s="135">
        <v>0</v>
      </c>
      <c r="T252" s="136">
        <f t="shared" si="23"/>
        <v>0</v>
      </c>
      <c r="AR252" s="137" t="s">
        <v>141</v>
      </c>
      <c r="AT252" s="137" t="s">
        <v>137</v>
      </c>
      <c r="AU252" s="137" t="s">
        <v>153</v>
      </c>
      <c r="AY252" s="17" t="s">
        <v>136</v>
      </c>
      <c r="BE252" s="138">
        <f t="shared" si="24"/>
        <v>0</v>
      </c>
      <c r="BF252" s="138">
        <f t="shared" si="25"/>
        <v>0</v>
      </c>
      <c r="BG252" s="138">
        <f t="shared" si="26"/>
        <v>0</v>
      </c>
      <c r="BH252" s="138">
        <f t="shared" si="27"/>
        <v>0</v>
      </c>
      <c r="BI252" s="138">
        <f t="shared" si="28"/>
        <v>0</v>
      </c>
      <c r="BJ252" s="17" t="s">
        <v>79</v>
      </c>
      <c r="BK252" s="138">
        <f t="shared" si="29"/>
        <v>0</v>
      </c>
      <c r="BL252" s="17" t="s">
        <v>141</v>
      </c>
      <c r="BM252" s="137" t="s">
        <v>392</v>
      </c>
    </row>
    <row r="253" spans="2:65" s="1" customFormat="1" ht="16.5" customHeight="1">
      <c r="B253" s="126"/>
      <c r="C253" s="165" t="s">
        <v>393</v>
      </c>
      <c r="D253" s="165" t="s">
        <v>169</v>
      </c>
      <c r="E253" s="166" t="s">
        <v>274</v>
      </c>
      <c r="F253" s="167" t="s">
        <v>275</v>
      </c>
      <c r="G253" s="168" t="s">
        <v>224</v>
      </c>
      <c r="H253" s="169">
        <v>1</v>
      </c>
      <c r="I253" s="170">
        <v>0</v>
      </c>
      <c r="J253" s="170">
        <f t="shared" si="20"/>
        <v>0</v>
      </c>
      <c r="K253" s="167" t="s">
        <v>259</v>
      </c>
      <c r="L253" s="171"/>
      <c r="M253" s="172" t="s">
        <v>1</v>
      </c>
      <c r="N253" s="173" t="s">
        <v>37</v>
      </c>
      <c r="O253" s="135">
        <v>0</v>
      </c>
      <c r="P253" s="135">
        <f t="shared" si="21"/>
        <v>0</v>
      </c>
      <c r="Q253" s="135">
        <v>0</v>
      </c>
      <c r="R253" s="135">
        <f t="shared" si="22"/>
        <v>0</v>
      </c>
      <c r="S253" s="135">
        <v>0</v>
      </c>
      <c r="T253" s="136">
        <f t="shared" si="23"/>
        <v>0</v>
      </c>
      <c r="AR253" s="137" t="s">
        <v>172</v>
      </c>
      <c r="AT253" s="137" t="s">
        <v>169</v>
      </c>
      <c r="AU253" s="137" t="s">
        <v>153</v>
      </c>
      <c r="AY253" s="17" t="s">
        <v>136</v>
      </c>
      <c r="BE253" s="138">
        <f t="shared" si="24"/>
        <v>0</v>
      </c>
      <c r="BF253" s="138">
        <f t="shared" si="25"/>
        <v>0</v>
      </c>
      <c r="BG253" s="138">
        <f t="shared" si="26"/>
        <v>0</v>
      </c>
      <c r="BH253" s="138">
        <f t="shared" si="27"/>
        <v>0</v>
      </c>
      <c r="BI253" s="138">
        <f t="shared" si="28"/>
        <v>0</v>
      </c>
      <c r="BJ253" s="17" t="s">
        <v>79</v>
      </c>
      <c r="BK253" s="138">
        <f t="shared" si="29"/>
        <v>0</v>
      </c>
      <c r="BL253" s="17" t="s">
        <v>141</v>
      </c>
      <c r="BM253" s="137" t="s">
        <v>394</v>
      </c>
    </row>
    <row r="254" spans="2:65" s="1" customFormat="1" ht="24.15" customHeight="1">
      <c r="B254" s="126"/>
      <c r="C254" s="127" t="s">
        <v>395</v>
      </c>
      <c r="D254" s="127" t="s">
        <v>137</v>
      </c>
      <c r="E254" s="128" t="s">
        <v>278</v>
      </c>
      <c r="F254" s="129" t="s">
        <v>279</v>
      </c>
      <c r="G254" s="130" t="s">
        <v>224</v>
      </c>
      <c r="H254" s="131">
        <v>2</v>
      </c>
      <c r="I254" s="132">
        <v>0</v>
      </c>
      <c r="J254" s="132">
        <f t="shared" si="20"/>
        <v>0</v>
      </c>
      <c r="K254" s="129" t="s">
        <v>140</v>
      </c>
      <c r="L254" s="29"/>
      <c r="M254" s="133" t="s">
        <v>1</v>
      </c>
      <c r="N254" s="134" t="s">
        <v>37</v>
      </c>
      <c r="O254" s="135">
        <v>0.55500000000000005</v>
      </c>
      <c r="P254" s="135">
        <f t="shared" si="21"/>
        <v>1.1100000000000001</v>
      </c>
      <c r="Q254" s="135">
        <v>0</v>
      </c>
      <c r="R254" s="135">
        <f t="shared" si="22"/>
        <v>0</v>
      </c>
      <c r="S254" s="135">
        <v>0</v>
      </c>
      <c r="T254" s="136">
        <f t="shared" si="23"/>
        <v>0</v>
      </c>
      <c r="AR254" s="137" t="s">
        <v>141</v>
      </c>
      <c r="AT254" s="137" t="s">
        <v>137</v>
      </c>
      <c r="AU254" s="137" t="s">
        <v>153</v>
      </c>
      <c r="AY254" s="17" t="s">
        <v>136</v>
      </c>
      <c r="BE254" s="138">
        <f t="shared" si="24"/>
        <v>0</v>
      </c>
      <c r="BF254" s="138">
        <f t="shared" si="25"/>
        <v>0</v>
      </c>
      <c r="BG254" s="138">
        <f t="shared" si="26"/>
        <v>0</v>
      </c>
      <c r="BH254" s="138">
        <f t="shared" si="27"/>
        <v>0</v>
      </c>
      <c r="BI254" s="138">
        <f t="shared" si="28"/>
        <v>0</v>
      </c>
      <c r="BJ254" s="17" t="s">
        <v>79</v>
      </c>
      <c r="BK254" s="138">
        <f t="shared" si="29"/>
        <v>0</v>
      </c>
      <c r="BL254" s="17" t="s">
        <v>141</v>
      </c>
      <c r="BM254" s="137" t="s">
        <v>396</v>
      </c>
    </row>
    <row r="255" spans="2:65" s="1" customFormat="1" ht="16.5" customHeight="1">
      <c r="B255" s="126"/>
      <c r="C255" s="165" t="s">
        <v>397</v>
      </c>
      <c r="D255" s="165" t="s">
        <v>169</v>
      </c>
      <c r="E255" s="166" t="s">
        <v>282</v>
      </c>
      <c r="F255" s="167" t="s">
        <v>283</v>
      </c>
      <c r="G255" s="168" t="s">
        <v>224</v>
      </c>
      <c r="H255" s="169">
        <v>2</v>
      </c>
      <c r="I255" s="170">
        <v>0</v>
      </c>
      <c r="J255" s="170">
        <f t="shared" si="20"/>
        <v>0</v>
      </c>
      <c r="K255" s="167" t="s">
        <v>140</v>
      </c>
      <c r="L255" s="171"/>
      <c r="M255" s="172" t="s">
        <v>1</v>
      </c>
      <c r="N255" s="173" t="s">
        <v>37</v>
      </c>
      <c r="O255" s="135">
        <v>0</v>
      </c>
      <c r="P255" s="135">
        <f t="shared" si="21"/>
        <v>0</v>
      </c>
      <c r="Q255" s="135">
        <v>2.3999999999999998E-3</v>
      </c>
      <c r="R255" s="135">
        <f t="shared" si="22"/>
        <v>4.7999999999999996E-3</v>
      </c>
      <c r="S255" s="135">
        <v>0</v>
      </c>
      <c r="T255" s="136">
        <f t="shared" si="23"/>
        <v>0</v>
      </c>
      <c r="AR255" s="137" t="s">
        <v>172</v>
      </c>
      <c r="AT255" s="137" t="s">
        <v>169</v>
      </c>
      <c r="AU255" s="137" t="s">
        <v>153</v>
      </c>
      <c r="AY255" s="17" t="s">
        <v>136</v>
      </c>
      <c r="BE255" s="138">
        <f t="shared" si="24"/>
        <v>0</v>
      </c>
      <c r="BF255" s="138">
        <f t="shared" si="25"/>
        <v>0</v>
      </c>
      <c r="BG255" s="138">
        <f t="shared" si="26"/>
        <v>0</v>
      </c>
      <c r="BH255" s="138">
        <f t="shared" si="27"/>
        <v>0</v>
      </c>
      <c r="BI255" s="138">
        <f t="shared" si="28"/>
        <v>0</v>
      </c>
      <c r="BJ255" s="17" t="s">
        <v>79</v>
      </c>
      <c r="BK255" s="138">
        <f t="shared" si="29"/>
        <v>0</v>
      </c>
      <c r="BL255" s="17" t="s">
        <v>141</v>
      </c>
      <c r="BM255" s="137" t="s">
        <v>398</v>
      </c>
    </row>
    <row r="256" spans="2:65" s="1" customFormat="1" ht="24.15" customHeight="1">
      <c r="B256" s="126"/>
      <c r="C256" s="127" t="s">
        <v>399</v>
      </c>
      <c r="D256" s="127" t="s">
        <v>137</v>
      </c>
      <c r="E256" s="128" t="s">
        <v>286</v>
      </c>
      <c r="F256" s="129" t="s">
        <v>287</v>
      </c>
      <c r="G256" s="130" t="s">
        <v>224</v>
      </c>
      <c r="H256" s="131">
        <v>1</v>
      </c>
      <c r="I256" s="132">
        <v>0</v>
      </c>
      <c r="J256" s="132">
        <f t="shared" si="20"/>
        <v>0</v>
      </c>
      <c r="K256" s="129" t="s">
        <v>140</v>
      </c>
      <c r="L256" s="29"/>
      <c r="M256" s="133" t="s">
        <v>1</v>
      </c>
      <c r="N256" s="134" t="s">
        <v>37</v>
      </c>
      <c r="O256" s="135">
        <v>1.5</v>
      </c>
      <c r="P256" s="135">
        <f t="shared" si="21"/>
        <v>1.5</v>
      </c>
      <c r="Q256" s="135">
        <v>0</v>
      </c>
      <c r="R256" s="135">
        <f t="shared" si="22"/>
        <v>0</v>
      </c>
      <c r="S256" s="135">
        <v>0</v>
      </c>
      <c r="T256" s="136">
        <f t="shared" si="23"/>
        <v>0</v>
      </c>
      <c r="AR256" s="137" t="s">
        <v>141</v>
      </c>
      <c r="AT256" s="137" t="s">
        <v>137</v>
      </c>
      <c r="AU256" s="137" t="s">
        <v>153</v>
      </c>
      <c r="AY256" s="17" t="s">
        <v>136</v>
      </c>
      <c r="BE256" s="138">
        <f t="shared" si="24"/>
        <v>0</v>
      </c>
      <c r="BF256" s="138">
        <f t="shared" si="25"/>
        <v>0</v>
      </c>
      <c r="BG256" s="138">
        <f t="shared" si="26"/>
        <v>0</v>
      </c>
      <c r="BH256" s="138">
        <f t="shared" si="27"/>
        <v>0</v>
      </c>
      <c r="BI256" s="138">
        <f t="shared" si="28"/>
        <v>0</v>
      </c>
      <c r="BJ256" s="17" t="s">
        <v>79</v>
      </c>
      <c r="BK256" s="138">
        <f t="shared" si="29"/>
        <v>0</v>
      </c>
      <c r="BL256" s="17" t="s">
        <v>141</v>
      </c>
      <c r="BM256" s="137" t="s">
        <v>400</v>
      </c>
    </row>
    <row r="257" spans="2:65" s="1" customFormat="1" ht="16.5" customHeight="1">
      <c r="B257" s="126"/>
      <c r="C257" s="165" t="s">
        <v>401</v>
      </c>
      <c r="D257" s="165" t="s">
        <v>169</v>
      </c>
      <c r="E257" s="166" t="s">
        <v>290</v>
      </c>
      <c r="F257" s="167" t="s">
        <v>291</v>
      </c>
      <c r="G257" s="168" t="s">
        <v>224</v>
      </c>
      <c r="H257" s="169">
        <v>1</v>
      </c>
      <c r="I257" s="170">
        <v>0</v>
      </c>
      <c r="J257" s="170">
        <f t="shared" si="20"/>
        <v>0</v>
      </c>
      <c r="K257" s="167" t="s">
        <v>140</v>
      </c>
      <c r="L257" s="171"/>
      <c r="M257" s="172" t="s">
        <v>1</v>
      </c>
      <c r="N257" s="173" t="s">
        <v>37</v>
      </c>
      <c r="O257" s="135">
        <v>0</v>
      </c>
      <c r="P257" s="135">
        <f t="shared" si="21"/>
        <v>0</v>
      </c>
      <c r="Q257" s="135">
        <v>6.9999999999999999E-4</v>
      </c>
      <c r="R257" s="135">
        <f t="shared" si="22"/>
        <v>6.9999999999999999E-4</v>
      </c>
      <c r="S257" s="135">
        <v>0</v>
      </c>
      <c r="T257" s="136">
        <f t="shared" si="23"/>
        <v>0</v>
      </c>
      <c r="AR257" s="137" t="s">
        <v>172</v>
      </c>
      <c r="AT257" s="137" t="s">
        <v>169</v>
      </c>
      <c r="AU257" s="137" t="s">
        <v>153</v>
      </c>
      <c r="AY257" s="17" t="s">
        <v>136</v>
      </c>
      <c r="BE257" s="138">
        <f t="shared" si="24"/>
        <v>0</v>
      </c>
      <c r="BF257" s="138">
        <f t="shared" si="25"/>
        <v>0</v>
      </c>
      <c r="BG257" s="138">
        <f t="shared" si="26"/>
        <v>0</v>
      </c>
      <c r="BH257" s="138">
        <f t="shared" si="27"/>
        <v>0</v>
      </c>
      <c r="BI257" s="138">
        <f t="shared" si="28"/>
        <v>0</v>
      </c>
      <c r="BJ257" s="17" t="s">
        <v>79</v>
      </c>
      <c r="BK257" s="138">
        <f t="shared" si="29"/>
        <v>0</v>
      </c>
      <c r="BL257" s="17" t="s">
        <v>141</v>
      </c>
      <c r="BM257" s="137" t="s">
        <v>402</v>
      </c>
    </row>
    <row r="258" spans="2:65" s="1" customFormat="1" ht="37.75" customHeight="1">
      <c r="B258" s="126"/>
      <c r="C258" s="200" t="s">
        <v>403</v>
      </c>
      <c r="D258" s="200" t="s">
        <v>137</v>
      </c>
      <c r="E258" s="201" t="s">
        <v>294</v>
      </c>
      <c r="F258" s="202" t="s">
        <v>295</v>
      </c>
      <c r="G258" s="203" t="s">
        <v>224</v>
      </c>
      <c r="H258" s="204">
        <v>1</v>
      </c>
      <c r="I258" s="205">
        <v>0</v>
      </c>
      <c r="J258" s="205">
        <f t="shared" si="20"/>
        <v>0</v>
      </c>
      <c r="K258" s="202" t="s">
        <v>259</v>
      </c>
      <c r="L258" s="29"/>
      <c r="M258" s="133" t="s">
        <v>1</v>
      </c>
      <c r="N258" s="134" t="s">
        <v>37</v>
      </c>
      <c r="O258" s="135">
        <v>1.5</v>
      </c>
      <c r="P258" s="135">
        <f t="shared" si="21"/>
        <v>1.5</v>
      </c>
      <c r="Q258" s="135">
        <v>0</v>
      </c>
      <c r="R258" s="135">
        <f t="shared" si="22"/>
        <v>0</v>
      </c>
      <c r="S258" s="135">
        <v>0</v>
      </c>
      <c r="T258" s="136">
        <f t="shared" si="23"/>
        <v>0</v>
      </c>
      <c r="AR258" s="137" t="s">
        <v>141</v>
      </c>
      <c r="AT258" s="137" t="s">
        <v>137</v>
      </c>
      <c r="AU258" s="137" t="s">
        <v>153</v>
      </c>
      <c r="AY258" s="17" t="s">
        <v>136</v>
      </c>
      <c r="BE258" s="138">
        <f t="shared" si="24"/>
        <v>0</v>
      </c>
      <c r="BF258" s="138">
        <f t="shared" si="25"/>
        <v>0</v>
      </c>
      <c r="BG258" s="138">
        <f t="shared" si="26"/>
        <v>0</v>
      </c>
      <c r="BH258" s="138">
        <f t="shared" si="27"/>
        <v>0</v>
      </c>
      <c r="BI258" s="138">
        <f t="shared" si="28"/>
        <v>0</v>
      </c>
      <c r="BJ258" s="17" t="s">
        <v>79</v>
      </c>
      <c r="BK258" s="138">
        <f t="shared" si="29"/>
        <v>0</v>
      </c>
      <c r="BL258" s="17" t="s">
        <v>141</v>
      </c>
      <c r="BM258" s="137" t="s">
        <v>404</v>
      </c>
    </row>
    <row r="259" spans="2:65" s="12" customFormat="1">
      <c r="B259" s="139"/>
      <c r="D259" s="140" t="s">
        <v>143</v>
      </c>
      <c r="E259" s="141" t="s">
        <v>1</v>
      </c>
      <c r="F259" s="142" t="s">
        <v>297</v>
      </c>
      <c r="H259" s="141" t="s">
        <v>1</v>
      </c>
      <c r="L259" s="139"/>
      <c r="M259" s="143"/>
      <c r="T259" s="144"/>
      <c r="AT259" s="141" t="s">
        <v>143</v>
      </c>
      <c r="AU259" s="141" t="s">
        <v>153</v>
      </c>
      <c r="AV259" s="12" t="s">
        <v>79</v>
      </c>
      <c r="AW259" s="12" t="s">
        <v>145</v>
      </c>
      <c r="AX259" s="12" t="s">
        <v>72</v>
      </c>
      <c r="AY259" s="141" t="s">
        <v>136</v>
      </c>
    </row>
    <row r="260" spans="2:65" s="12" customFormat="1">
      <c r="B260" s="139"/>
      <c r="D260" s="140" t="s">
        <v>143</v>
      </c>
      <c r="E260" s="141" t="s">
        <v>1</v>
      </c>
      <c r="F260" s="142" t="s">
        <v>298</v>
      </c>
      <c r="H260" s="141" t="s">
        <v>1</v>
      </c>
      <c r="L260" s="139"/>
      <c r="M260" s="143"/>
      <c r="T260" s="144"/>
      <c r="AT260" s="141" t="s">
        <v>143</v>
      </c>
      <c r="AU260" s="141" t="s">
        <v>153</v>
      </c>
      <c r="AV260" s="12" t="s">
        <v>79</v>
      </c>
      <c r="AW260" s="12" t="s">
        <v>145</v>
      </c>
      <c r="AX260" s="12" t="s">
        <v>72</v>
      </c>
      <c r="AY260" s="141" t="s">
        <v>136</v>
      </c>
    </row>
    <row r="261" spans="2:65" s="12" customFormat="1">
      <c r="B261" s="139"/>
      <c r="D261" s="140" t="s">
        <v>143</v>
      </c>
      <c r="E261" s="141" t="s">
        <v>1</v>
      </c>
      <c r="F261" s="142" t="s">
        <v>299</v>
      </c>
      <c r="H261" s="141" t="s">
        <v>1</v>
      </c>
      <c r="L261" s="139"/>
      <c r="M261" s="143"/>
      <c r="T261" s="144"/>
      <c r="AT261" s="141" t="s">
        <v>143</v>
      </c>
      <c r="AU261" s="141" t="s">
        <v>153</v>
      </c>
      <c r="AV261" s="12" t="s">
        <v>79</v>
      </c>
      <c r="AW261" s="12" t="s">
        <v>145</v>
      </c>
      <c r="AX261" s="12" t="s">
        <v>72</v>
      </c>
      <c r="AY261" s="141" t="s">
        <v>136</v>
      </c>
    </row>
    <row r="262" spans="2:65" s="13" customFormat="1">
      <c r="B262" s="145"/>
      <c r="D262" s="140" t="s">
        <v>143</v>
      </c>
      <c r="E262" s="146" t="s">
        <v>1</v>
      </c>
      <c r="F262" s="147" t="s">
        <v>79</v>
      </c>
      <c r="H262" s="148">
        <v>1</v>
      </c>
      <c r="L262" s="145"/>
      <c r="M262" s="149"/>
      <c r="T262" s="150"/>
      <c r="AT262" s="146" t="s">
        <v>143</v>
      </c>
      <c r="AU262" s="146" t="s">
        <v>153</v>
      </c>
      <c r="AV262" s="13" t="s">
        <v>81</v>
      </c>
      <c r="AW262" s="13" t="s">
        <v>145</v>
      </c>
      <c r="AX262" s="13" t="s">
        <v>72</v>
      </c>
      <c r="AY262" s="146" t="s">
        <v>136</v>
      </c>
    </row>
    <row r="263" spans="2:65" s="15" customFormat="1">
      <c r="B263" s="157"/>
      <c r="D263" s="140" t="s">
        <v>143</v>
      </c>
      <c r="E263" s="158" t="s">
        <v>1</v>
      </c>
      <c r="F263" s="159" t="s">
        <v>154</v>
      </c>
      <c r="H263" s="160">
        <v>1</v>
      </c>
      <c r="L263" s="157"/>
      <c r="M263" s="161"/>
      <c r="T263" s="162"/>
      <c r="AT263" s="158" t="s">
        <v>143</v>
      </c>
      <c r="AU263" s="158" t="s">
        <v>153</v>
      </c>
      <c r="AV263" s="15" t="s">
        <v>141</v>
      </c>
      <c r="AW263" s="15" t="s">
        <v>145</v>
      </c>
      <c r="AX263" s="15" t="s">
        <v>79</v>
      </c>
      <c r="AY263" s="158" t="s">
        <v>136</v>
      </c>
    </row>
    <row r="264" spans="2:65" s="1" customFormat="1" ht="21.75" customHeight="1">
      <c r="B264" s="126"/>
      <c r="C264" s="127" t="s">
        <v>405</v>
      </c>
      <c r="D264" s="127" t="s">
        <v>137</v>
      </c>
      <c r="E264" s="128" t="s">
        <v>300</v>
      </c>
      <c r="F264" s="129" t="s">
        <v>301</v>
      </c>
      <c r="G264" s="130" t="s">
        <v>224</v>
      </c>
      <c r="H264" s="131">
        <v>1</v>
      </c>
      <c r="I264" s="132">
        <v>0</v>
      </c>
      <c r="J264" s="132">
        <f>ROUND(I264*H264,2)</f>
        <v>0</v>
      </c>
      <c r="K264" s="129" t="s">
        <v>259</v>
      </c>
      <c r="L264" s="29"/>
      <c r="M264" s="133" t="s">
        <v>1</v>
      </c>
      <c r="N264" s="134" t="s">
        <v>37</v>
      </c>
      <c r="O264" s="135">
        <v>4.95</v>
      </c>
      <c r="P264" s="135">
        <f>O264*H264</f>
        <v>4.95</v>
      </c>
      <c r="Q264" s="135">
        <v>0</v>
      </c>
      <c r="R264" s="135">
        <f>Q264*H264</f>
        <v>0</v>
      </c>
      <c r="S264" s="135">
        <v>0</v>
      </c>
      <c r="T264" s="136">
        <f>S264*H264</f>
        <v>0</v>
      </c>
      <c r="AR264" s="137" t="s">
        <v>141</v>
      </c>
      <c r="AT264" s="137" t="s">
        <v>137</v>
      </c>
      <c r="AU264" s="137" t="s">
        <v>153</v>
      </c>
      <c r="AY264" s="17" t="s">
        <v>136</v>
      </c>
      <c r="BE264" s="138">
        <f>IF(N264="základní",J264,0)</f>
        <v>0</v>
      </c>
      <c r="BF264" s="138">
        <f>IF(N264="snížená",J264,0)</f>
        <v>0</v>
      </c>
      <c r="BG264" s="138">
        <f>IF(N264="zákl. přenesená",J264,0)</f>
        <v>0</v>
      </c>
      <c r="BH264" s="138">
        <f>IF(N264="sníž. přenesená",J264,0)</f>
        <v>0</v>
      </c>
      <c r="BI264" s="138">
        <f>IF(N264="nulová",J264,0)</f>
        <v>0</v>
      </c>
      <c r="BJ264" s="17" t="s">
        <v>79</v>
      </c>
      <c r="BK264" s="138">
        <f>ROUND(I264*H264,2)</f>
        <v>0</v>
      </c>
      <c r="BL264" s="17" t="s">
        <v>141</v>
      </c>
      <c r="BM264" s="137" t="s">
        <v>406</v>
      </c>
    </row>
    <row r="265" spans="2:65" s="1" customFormat="1" ht="21.75" customHeight="1">
      <c r="B265" s="126"/>
      <c r="C265" s="127" t="s">
        <v>407</v>
      </c>
      <c r="D265" s="127" t="s">
        <v>137</v>
      </c>
      <c r="E265" s="128" t="s">
        <v>304</v>
      </c>
      <c r="F265" s="129" t="s">
        <v>305</v>
      </c>
      <c r="G265" s="130" t="s">
        <v>224</v>
      </c>
      <c r="H265" s="131">
        <v>2</v>
      </c>
      <c r="I265" s="132">
        <v>0</v>
      </c>
      <c r="J265" s="132">
        <f>ROUND(I265*H265,2)</f>
        <v>0</v>
      </c>
      <c r="K265" s="129" t="s">
        <v>140</v>
      </c>
      <c r="L265" s="29"/>
      <c r="M265" s="133" t="s">
        <v>1</v>
      </c>
      <c r="N265" s="134" t="s">
        <v>37</v>
      </c>
      <c r="O265" s="135">
        <v>0.47</v>
      </c>
      <c r="P265" s="135">
        <f>O265*H265</f>
        <v>0.94</v>
      </c>
      <c r="Q265" s="135">
        <v>0</v>
      </c>
      <c r="R265" s="135">
        <f>Q265*H265</f>
        <v>0</v>
      </c>
      <c r="S265" s="135">
        <v>0</v>
      </c>
      <c r="T265" s="136">
        <f>S265*H265</f>
        <v>0</v>
      </c>
      <c r="AR265" s="137" t="s">
        <v>141</v>
      </c>
      <c r="AT265" s="137" t="s">
        <v>137</v>
      </c>
      <c r="AU265" s="137" t="s">
        <v>153</v>
      </c>
      <c r="AY265" s="17" t="s">
        <v>136</v>
      </c>
      <c r="BE265" s="138">
        <f>IF(N265="základní",J265,0)</f>
        <v>0</v>
      </c>
      <c r="BF265" s="138">
        <f>IF(N265="snížená",J265,0)</f>
        <v>0</v>
      </c>
      <c r="BG265" s="138">
        <f>IF(N265="zákl. přenesená",J265,0)</f>
        <v>0</v>
      </c>
      <c r="BH265" s="138">
        <f>IF(N265="sníž. přenesená",J265,0)</f>
        <v>0</v>
      </c>
      <c r="BI265" s="138">
        <f>IF(N265="nulová",J265,0)</f>
        <v>0</v>
      </c>
      <c r="BJ265" s="17" t="s">
        <v>79</v>
      </c>
      <c r="BK265" s="138">
        <f>ROUND(I265*H265,2)</f>
        <v>0</v>
      </c>
      <c r="BL265" s="17" t="s">
        <v>141</v>
      </c>
      <c r="BM265" s="137" t="s">
        <v>408</v>
      </c>
    </row>
    <row r="266" spans="2:65" s="1" customFormat="1" ht="16.5" customHeight="1">
      <c r="B266" s="126"/>
      <c r="C266" s="127" t="s">
        <v>409</v>
      </c>
      <c r="D266" s="127" t="s">
        <v>137</v>
      </c>
      <c r="E266" s="128" t="s">
        <v>308</v>
      </c>
      <c r="F266" s="129" t="s">
        <v>309</v>
      </c>
      <c r="G266" s="130" t="s">
        <v>224</v>
      </c>
      <c r="H266" s="131">
        <v>1</v>
      </c>
      <c r="I266" s="132">
        <v>0</v>
      </c>
      <c r="J266" s="132">
        <f>ROUND(I266*H266,2)</f>
        <v>0</v>
      </c>
      <c r="K266" s="129" t="s">
        <v>259</v>
      </c>
      <c r="L266" s="29"/>
      <c r="M266" s="133" t="s">
        <v>1</v>
      </c>
      <c r="N266" s="134" t="s">
        <v>37</v>
      </c>
      <c r="O266" s="135">
        <v>0</v>
      </c>
      <c r="P266" s="135">
        <f>O266*H266</f>
        <v>0</v>
      </c>
      <c r="Q266" s="135">
        <v>0</v>
      </c>
      <c r="R266" s="135">
        <f>Q266*H266</f>
        <v>0</v>
      </c>
      <c r="S266" s="135">
        <v>0</v>
      </c>
      <c r="T266" s="136">
        <f>S266*H266</f>
        <v>0</v>
      </c>
      <c r="AR266" s="137" t="s">
        <v>141</v>
      </c>
      <c r="AT266" s="137" t="s">
        <v>137</v>
      </c>
      <c r="AU266" s="137" t="s">
        <v>153</v>
      </c>
      <c r="AY266" s="17" t="s">
        <v>136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7" t="s">
        <v>79</v>
      </c>
      <c r="BK266" s="138">
        <f>ROUND(I266*H266,2)</f>
        <v>0</v>
      </c>
      <c r="BL266" s="17" t="s">
        <v>141</v>
      </c>
      <c r="BM266" s="137" t="s">
        <v>410</v>
      </c>
    </row>
    <row r="267" spans="2:65" s="1" customFormat="1" ht="33" customHeight="1">
      <c r="B267" s="126"/>
      <c r="C267" s="127" t="s">
        <v>411</v>
      </c>
      <c r="D267" s="127" t="s">
        <v>137</v>
      </c>
      <c r="E267" s="128" t="s">
        <v>312</v>
      </c>
      <c r="F267" s="129" t="s">
        <v>313</v>
      </c>
      <c r="G267" s="130" t="s">
        <v>92</v>
      </c>
      <c r="H267" s="131">
        <v>8.2739999999999991</v>
      </c>
      <c r="I267" s="132">
        <v>0</v>
      </c>
      <c r="J267" s="132">
        <f>ROUND(I267*H267,2)</f>
        <v>0</v>
      </c>
      <c r="K267" s="129" t="s">
        <v>140</v>
      </c>
      <c r="L267" s="29"/>
      <c r="M267" s="133" t="s">
        <v>1</v>
      </c>
      <c r="N267" s="134" t="s">
        <v>37</v>
      </c>
      <c r="O267" s="135">
        <v>6.2E-2</v>
      </c>
      <c r="P267" s="135">
        <f>O267*H267</f>
        <v>0.51298799999999989</v>
      </c>
      <c r="Q267" s="135">
        <v>7.1500000000000002E-6</v>
      </c>
      <c r="R267" s="135">
        <f>Q267*H267</f>
        <v>5.9159099999999994E-5</v>
      </c>
      <c r="S267" s="135">
        <v>0</v>
      </c>
      <c r="T267" s="136">
        <f>S267*H267</f>
        <v>0</v>
      </c>
      <c r="AR267" s="137" t="s">
        <v>141</v>
      </c>
      <c r="AT267" s="137" t="s">
        <v>137</v>
      </c>
      <c r="AU267" s="137" t="s">
        <v>153</v>
      </c>
      <c r="AY267" s="17" t="s">
        <v>136</v>
      </c>
      <c r="BE267" s="138">
        <f>IF(N267="základní",J267,0)</f>
        <v>0</v>
      </c>
      <c r="BF267" s="138">
        <f>IF(N267="snížená",J267,0)</f>
        <v>0</v>
      </c>
      <c r="BG267" s="138">
        <f>IF(N267="zákl. přenesená",J267,0)</f>
        <v>0</v>
      </c>
      <c r="BH267" s="138">
        <f>IF(N267="sníž. přenesená",J267,0)</f>
        <v>0</v>
      </c>
      <c r="BI267" s="138">
        <f>IF(N267="nulová",J267,0)</f>
        <v>0</v>
      </c>
      <c r="BJ267" s="17" t="s">
        <v>79</v>
      </c>
      <c r="BK267" s="138">
        <f>ROUND(I267*H267,2)</f>
        <v>0</v>
      </c>
      <c r="BL267" s="17" t="s">
        <v>141</v>
      </c>
      <c r="BM267" s="137" t="s">
        <v>412</v>
      </c>
    </row>
    <row r="268" spans="2:65" s="13" customFormat="1">
      <c r="B268" s="145"/>
      <c r="D268" s="140" t="s">
        <v>143</v>
      </c>
      <c r="E268" s="146" t="s">
        <v>1</v>
      </c>
      <c r="F268" s="147" t="s">
        <v>413</v>
      </c>
      <c r="H268" s="148">
        <v>8.2739999999999991</v>
      </c>
      <c r="L268" s="145"/>
      <c r="M268" s="149"/>
      <c r="T268" s="150"/>
      <c r="AT268" s="146" t="s">
        <v>143</v>
      </c>
      <c r="AU268" s="146" t="s">
        <v>153</v>
      </c>
      <c r="AV268" s="13" t="s">
        <v>81</v>
      </c>
      <c r="AW268" s="13" t="s">
        <v>145</v>
      </c>
      <c r="AX268" s="13" t="s">
        <v>72</v>
      </c>
      <c r="AY268" s="146" t="s">
        <v>136</v>
      </c>
    </row>
    <row r="269" spans="2:65" s="15" customFormat="1">
      <c r="B269" s="157"/>
      <c r="D269" s="140" t="s">
        <v>143</v>
      </c>
      <c r="E269" s="158" t="s">
        <v>1</v>
      </c>
      <c r="F269" s="159" t="s">
        <v>154</v>
      </c>
      <c r="H269" s="160">
        <v>8.2739999999999991</v>
      </c>
      <c r="L269" s="157"/>
      <c r="M269" s="161"/>
      <c r="T269" s="162"/>
      <c r="AT269" s="158" t="s">
        <v>143</v>
      </c>
      <c r="AU269" s="158" t="s">
        <v>153</v>
      </c>
      <c r="AV269" s="15" t="s">
        <v>141</v>
      </c>
      <c r="AW269" s="15" t="s">
        <v>145</v>
      </c>
      <c r="AX269" s="15" t="s">
        <v>79</v>
      </c>
      <c r="AY269" s="158" t="s">
        <v>136</v>
      </c>
    </row>
    <row r="270" spans="2:65" s="1" customFormat="1" ht="24.15" customHeight="1">
      <c r="B270" s="126"/>
      <c r="C270" s="127" t="s">
        <v>414</v>
      </c>
      <c r="D270" s="127" t="s">
        <v>137</v>
      </c>
      <c r="E270" s="128" t="s">
        <v>317</v>
      </c>
      <c r="F270" s="129" t="s">
        <v>318</v>
      </c>
      <c r="G270" s="130" t="s">
        <v>224</v>
      </c>
      <c r="H270" s="131">
        <v>1</v>
      </c>
      <c r="I270" s="132">
        <v>0</v>
      </c>
      <c r="J270" s="132">
        <f>ROUND(I270*H270,2)</f>
        <v>0</v>
      </c>
      <c r="K270" s="129" t="s">
        <v>140</v>
      </c>
      <c r="L270" s="29"/>
      <c r="M270" s="133" t="s">
        <v>1</v>
      </c>
      <c r="N270" s="134" t="s">
        <v>37</v>
      </c>
      <c r="O270" s="135">
        <v>0.15</v>
      </c>
      <c r="P270" s="135">
        <f>O270*H270</f>
        <v>0.15</v>
      </c>
      <c r="Q270" s="135">
        <v>1.13E-5</v>
      </c>
      <c r="R270" s="135">
        <f>Q270*H270</f>
        <v>1.13E-5</v>
      </c>
      <c r="S270" s="135">
        <v>0</v>
      </c>
      <c r="T270" s="136">
        <f>S270*H270</f>
        <v>0</v>
      </c>
      <c r="AR270" s="137" t="s">
        <v>225</v>
      </c>
      <c r="AT270" s="137" t="s">
        <v>137</v>
      </c>
      <c r="AU270" s="137" t="s">
        <v>153</v>
      </c>
      <c r="AY270" s="17" t="s">
        <v>136</v>
      </c>
      <c r="BE270" s="138">
        <f>IF(N270="základní",J270,0)</f>
        <v>0</v>
      </c>
      <c r="BF270" s="138">
        <f>IF(N270="snížená",J270,0)</f>
        <v>0</v>
      </c>
      <c r="BG270" s="138">
        <f>IF(N270="zákl. přenesená",J270,0)</f>
        <v>0</v>
      </c>
      <c r="BH270" s="138">
        <f>IF(N270="sníž. přenesená",J270,0)</f>
        <v>0</v>
      </c>
      <c r="BI270" s="138">
        <f>IF(N270="nulová",J270,0)</f>
        <v>0</v>
      </c>
      <c r="BJ270" s="17" t="s">
        <v>79</v>
      </c>
      <c r="BK270" s="138">
        <f>ROUND(I270*H270,2)</f>
        <v>0</v>
      </c>
      <c r="BL270" s="17" t="s">
        <v>225</v>
      </c>
      <c r="BM270" s="137" t="s">
        <v>415</v>
      </c>
    </row>
    <row r="271" spans="2:65" s="1" customFormat="1" ht="24.15" customHeight="1">
      <c r="B271" s="126"/>
      <c r="C271" s="165" t="s">
        <v>416</v>
      </c>
      <c r="D271" s="165" t="s">
        <v>169</v>
      </c>
      <c r="E271" s="166" t="s">
        <v>321</v>
      </c>
      <c r="F271" s="167" t="s">
        <v>322</v>
      </c>
      <c r="G271" s="168" t="s">
        <v>224</v>
      </c>
      <c r="H271" s="169">
        <v>1</v>
      </c>
      <c r="I271" s="170">
        <v>0</v>
      </c>
      <c r="J271" s="170">
        <f>ROUND(I271*H271,2)</f>
        <v>0</v>
      </c>
      <c r="K271" s="167" t="s">
        <v>140</v>
      </c>
      <c r="L271" s="171"/>
      <c r="M271" s="172" t="s">
        <v>1</v>
      </c>
      <c r="N271" s="173" t="s">
        <v>37</v>
      </c>
      <c r="O271" s="135">
        <v>0</v>
      </c>
      <c r="P271" s="135">
        <f>O271*H271</f>
        <v>0</v>
      </c>
      <c r="Q271" s="135">
        <v>1.0000000000000001E-5</v>
      </c>
      <c r="R271" s="135">
        <f>Q271*H271</f>
        <v>1.0000000000000001E-5</v>
      </c>
      <c r="S271" s="135">
        <v>0</v>
      </c>
      <c r="T271" s="136">
        <f>S271*H271</f>
        <v>0</v>
      </c>
      <c r="AR271" s="137" t="s">
        <v>251</v>
      </c>
      <c r="AT271" s="137" t="s">
        <v>169</v>
      </c>
      <c r="AU271" s="137" t="s">
        <v>153</v>
      </c>
      <c r="AY271" s="17" t="s">
        <v>136</v>
      </c>
      <c r="BE271" s="138">
        <f>IF(N271="základní",J271,0)</f>
        <v>0</v>
      </c>
      <c r="BF271" s="138">
        <f>IF(N271="snížená",J271,0)</f>
        <v>0</v>
      </c>
      <c r="BG271" s="138">
        <f>IF(N271="zákl. přenesená",J271,0)</f>
        <v>0</v>
      </c>
      <c r="BH271" s="138">
        <f>IF(N271="sníž. přenesená",J271,0)</f>
        <v>0</v>
      </c>
      <c r="BI271" s="138">
        <f>IF(N271="nulová",J271,0)</f>
        <v>0</v>
      </c>
      <c r="BJ271" s="17" t="s">
        <v>79</v>
      </c>
      <c r="BK271" s="138">
        <f>ROUND(I271*H271,2)</f>
        <v>0</v>
      </c>
      <c r="BL271" s="17" t="s">
        <v>225</v>
      </c>
      <c r="BM271" s="137" t="s">
        <v>417</v>
      </c>
    </row>
    <row r="272" spans="2:65" s="1" customFormat="1" ht="55.5" customHeight="1">
      <c r="B272" s="126"/>
      <c r="C272" s="127" t="s">
        <v>418</v>
      </c>
      <c r="D272" s="127" t="s">
        <v>137</v>
      </c>
      <c r="E272" s="128" t="s">
        <v>325</v>
      </c>
      <c r="F272" s="129" t="s">
        <v>326</v>
      </c>
      <c r="G272" s="130" t="s">
        <v>188</v>
      </c>
      <c r="H272" s="131">
        <v>6.7000000000000004E-2</v>
      </c>
      <c r="I272" s="132">
        <v>0</v>
      </c>
      <c r="J272" s="132">
        <f>ROUND(I272*H272,2)</f>
        <v>0</v>
      </c>
      <c r="K272" s="129" t="s">
        <v>140</v>
      </c>
      <c r="L272" s="29"/>
      <c r="M272" s="133" t="s">
        <v>1</v>
      </c>
      <c r="N272" s="134" t="s">
        <v>37</v>
      </c>
      <c r="O272" s="135">
        <v>7.1479999999999997</v>
      </c>
      <c r="P272" s="135">
        <f>O272*H272</f>
        <v>0.47891600000000001</v>
      </c>
      <c r="Q272" s="135">
        <v>0</v>
      </c>
      <c r="R272" s="135">
        <f>Q272*H272</f>
        <v>0</v>
      </c>
      <c r="S272" s="135">
        <v>0</v>
      </c>
      <c r="T272" s="136">
        <f>S272*H272</f>
        <v>0</v>
      </c>
      <c r="AR272" s="137" t="s">
        <v>225</v>
      </c>
      <c r="AT272" s="137" t="s">
        <v>137</v>
      </c>
      <c r="AU272" s="137" t="s">
        <v>153</v>
      </c>
      <c r="AY272" s="17" t="s">
        <v>136</v>
      </c>
      <c r="BE272" s="138">
        <f>IF(N272="základní",J272,0)</f>
        <v>0</v>
      </c>
      <c r="BF272" s="138">
        <f>IF(N272="snížená",J272,0)</f>
        <v>0</v>
      </c>
      <c r="BG272" s="138">
        <f>IF(N272="zákl. přenesená",J272,0)</f>
        <v>0</v>
      </c>
      <c r="BH272" s="138">
        <f>IF(N272="sníž. přenesená",J272,0)</f>
        <v>0</v>
      </c>
      <c r="BI272" s="138">
        <f>IF(N272="nulová",J272,0)</f>
        <v>0</v>
      </c>
      <c r="BJ272" s="17" t="s">
        <v>79</v>
      </c>
      <c r="BK272" s="138">
        <f>ROUND(I272*H272,2)</f>
        <v>0</v>
      </c>
      <c r="BL272" s="17" t="s">
        <v>225</v>
      </c>
      <c r="BM272" s="137" t="s">
        <v>419</v>
      </c>
    </row>
    <row r="273" spans="2:65" s="11" customFormat="1" ht="22.75" customHeight="1">
      <c r="B273" s="117"/>
      <c r="D273" s="118" t="s">
        <v>71</v>
      </c>
      <c r="E273" s="163" t="s">
        <v>420</v>
      </c>
      <c r="F273" s="163" t="s">
        <v>421</v>
      </c>
      <c r="J273" s="164">
        <f>BK273</f>
        <v>0</v>
      </c>
      <c r="L273" s="117"/>
      <c r="M273" s="121"/>
      <c r="P273" s="122">
        <f>SUM(P274:P277)</f>
        <v>4.0226559999999996</v>
      </c>
      <c r="R273" s="122">
        <f>SUM(R274:R277)</f>
        <v>0.10394999999999999</v>
      </c>
      <c r="T273" s="123">
        <f>SUM(T274:T277)</f>
        <v>7.8600000000000003E-2</v>
      </c>
      <c r="AR273" s="118" t="s">
        <v>81</v>
      </c>
      <c r="AT273" s="124" t="s">
        <v>71</v>
      </c>
      <c r="AU273" s="124" t="s">
        <v>79</v>
      </c>
      <c r="AY273" s="118" t="s">
        <v>136</v>
      </c>
      <c r="BK273" s="125">
        <f>SUM(BK274:BK277)</f>
        <v>0</v>
      </c>
    </row>
    <row r="274" spans="2:65" s="1" customFormat="1" ht="24.15" customHeight="1">
      <c r="B274" s="126"/>
      <c r="C274" s="127" t="s">
        <v>422</v>
      </c>
      <c r="D274" s="127" t="s">
        <v>137</v>
      </c>
      <c r="E274" s="128" t="s">
        <v>423</v>
      </c>
      <c r="F274" s="129" t="s">
        <v>424</v>
      </c>
      <c r="G274" s="130" t="s">
        <v>224</v>
      </c>
      <c r="H274" s="131">
        <v>30</v>
      </c>
      <c r="I274" s="132">
        <v>0</v>
      </c>
      <c r="J274" s="132">
        <f>ROUND(I274*H274,2)</f>
        <v>0</v>
      </c>
      <c r="K274" s="129" t="s">
        <v>140</v>
      </c>
      <c r="L274" s="29"/>
      <c r="M274" s="133" t="s">
        <v>1</v>
      </c>
      <c r="N274" s="134" t="s">
        <v>37</v>
      </c>
      <c r="O274" s="135">
        <v>0.12</v>
      </c>
      <c r="P274" s="135">
        <f>O274*H274</f>
        <v>3.5999999999999996</v>
      </c>
      <c r="Q274" s="135">
        <v>8.25E-4</v>
      </c>
      <c r="R274" s="135">
        <f>Q274*H274</f>
        <v>2.4750000000000001E-2</v>
      </c>
      <c r="S274" s="135">
        <v>2.6199999999999999E-3</v>
      </c>
      <c r="T274" s="136">
        <f>S274*H274</f>
        <v>7.8600000000000003E-2</v>
      </c>
      <c r="AR274" s="137" t="s">
        <v>225</v>
      </c>
      <c r="AT274" s="137" t="s">
        <v>137</v>
      </c>
      <c r="AU274" s="137" t="s">
        <v>81</v>
      </c>
      <c r="AY274" s="17" t="s">
        <v>136</v>
      </c>
      <c r="BE274" s="138">
        <f>IF(N274="základní",J274,0)</f>
        <v>0</v>
      </c>
      <c r="BF274" s="138">
        <f>IF(N274="snížená",J274,0)</f>
        <v>0</v>
      </c>
      <c r="BG274" s="138">
        <f>IF(N274="zákl. přenesená",J274,0)</f>
        <v>0</v>
      </c>
      <c r="BH274" s="138">
        <f>IF(N274="sníž. přenesená",J274,0)</f>
        <v>0</v>
      </c>
      <c r="BI274" s="138">
        <f>IF(N274="nulová",J274,0)</f>
        <v>0</v>
      </c>
      <c r="BJ274" s="17" t="s">
        <v>79</v>
      </c>
      <c r="BK274" s="138">
        <f>ROUND(I274*H274,2)</f>
        <v>0</v>
      </c>
      <c r="BL274" s="17" t="s">
        <v>225</v>
      </c>
      <c r="BM274" s="137" t="s">
        <v>425</v>
      </c>
    </row>
    <row r="275" spans="2:65" s="1" customFormat="1" ht="24.15" customHeight="1">
      <c r="B275" s="126"/>
      <c r="C275" s="165" t="s">
        <v>426</v>
      </c>
      <c r="D275" s="165" t="s">
        <v>169</v>
      </c>
      <c r="E275" s="166" t="s">
        <v>427</v>
      </c>
      <c r="F275" s="167" t="s">
        <v>428</v>
      </c>
      <c r="G275" s="168" t="s">
        <v>92</v>
      </c>
      <c r="H275" s="169">
        <v>3.6</v>
      </c>
      <c r="I275" s="170">
        <v>0</v>
      </c>
      <c r="J275" s="170">
        <f>ROUND(I275*H275,2)</f>
        <v>0</v>
      </c>
      <c r="K275" s="167" t="s">
        <v>140</v>
      </c>
      <c r="L275" s="171"/>
      <c r="M275" s="172" t="s">
        <v>1</v>
      </c>
      <c r="N275" s="173" t="s">
        <v>37</v>
      </c>
      <c r="O275" s="135">
        <v>0</v>
      </c>
      <c r="P275" s="135">
        <f>O275*H275</f>
        <v>0</v>
      </c>
      <c r="Q275" s="135">
        <v>2.1999999999999999E-2</v>
      </c>
      <c r="R275" s="135">
        <f>Q275*H275</f>
        <v>7.9199999999999993E-2</v>
      </c>
      <c r="S275" s="135">
        <v>0</v>
      </c>
      <c r="T275" s="136">
        <f>S275*H275</f>
        <v>0</v>
      </c>
      <c r="AR275" s="137" t="s">
        <v>251</v>
      </c>
      <c r="AT275" s="137" t="s">
        <v>169</v>
      </c>
      <c r="AU275" s="137" t="s">
        <v>81</v>
      </c>
      <c r="AY275" s="17" t="s">
        <v>136</v>
      </c>
      <c r="BE275" s="138">
        <f>IF(N275="základní",J275,0)</f>
        <v>0</v>
      </c>
      <c r="BF275" s="138">
        <f>IF(N275="snížená",J275,0)</f>
        <v>0</v>
      </c>
      <c r="BG275" s="138">
        <f>IF(N275="zákl. přenesená",J275,0)</f>
        <v>0</v>
      </c>
      <c r="BH275" s="138">
        <f>IF(N275="sníž. přenesená",J275,0)</f>
        <v>0</v>
      </c>
      <c r="BI275" s="138">
        <f>IF(N275="nulová",J275,0)</f>
        <v>0</v>
      </c>
      <c r="BJ275" s="17" t="s">
        <v>79</v>
      </c>
      <c r="BK275" s="138">
        <f>ROUND(I275*H275,2)</f>
        <v>0</v>
      </c>
      <c r="BL275" s="17" t="s">
        <v>225</v>
      </c>
      <c r="BM275" s="137" t="s">
        <v>429</v>
      </c>
    </row>
    <row r="276" spans="2:65" s="13" customFormat="1">
      <c r="B276" s="145"/>
      <c r="D276" s="140" t="s">
        <v>143</v>
      </c>
      <c r="F276" s="147" t="s">
        <v>430</v>
      </c>
      <c r="H276" s="148">
        <v>3.6</v>
      </c>
      <c r="L276" s="145"/>
      <c r="M276" s="149"/>
      <c r="T276" s="150"/>
      <c r="AT276" s="146" t="s">
        <v>143</v>
      </c>
      <c r="AU276" s="146" t="s">
        <v>81</v>
      </c>
      <c r="AV276" s="13" t="s">
        <v>81</v>
      </c>
      <c r="AW276" s="13" t="s">
        <v>3</v>
      </c>
      <c r="AX276" s="13" t="s">
        <v>79</v>
      </c>
      <c r="AY276" s="146" t="s">
        <v>136</v>
      </c>
    </row>
    <row r="277" spans="2:65" s="1" customFormat="1" ht="55.5" customHeight="1">
      <c r="B277" s="126"/>
      <c r="C277" s="127" t="s">
        <v>431</v>
      </c>
      <c r="D277" s="127" t="s">
        <v>137</v>
      </c>
      <c r="E277" s="128" t="s">
        <v>432</v>
      </c>
      <c r="F277" s="129" t="s">
        <v>433</v>
      </c>
      <c r="G277" s="130" t="s">
        <v>188</v>
      </c>
      <c r="H277" s="131">
        <v>0.104</v>
      </c>
      <c r="I277" s="132">
        <v>0</v>
      </c>
      <c r="J277" s="132">
        <f>ROUND(I277*H277,2)</f>
        <v>0</v>
      </c>
      <c r="K277" s="129" t="s">
        <v>140</v>
      </c>
      <c r="L277" s="29"/>
      <c r="M277" s="133" t="s">
        <v>1</v>
      </c>
      <c r="N277" s="134" t="s">
        <v>37</v>
      </c>
      <c r="O277" s="135">
        <v>4.0640000000000001</v>
      </c>
      <c r="P277" s="135">
        <f>O277*H277</f>
        <v>0.42265599999999998</v>
      </c>
      <c r="Q277" s="135">
        <v>0</v>
      </c>
      <c r="R277" s="135">
        <f>Q277*H277</f>
        <v>0</v>
      </c>
      <c r="S277" s="135">
        <v>0</v>
      </c>
      <c r="T277" s="136">
        <f>S277*H277</f>
        <v>0</v>
      </c>
      <c r="AR277" s="137" t="s">
        <v>225</v>
      </c>
      <c r="AT277" s="137" t="s">
        <v>137</v>
      </c>
      <c r="AU277" s="137" t="s">
        <v>81</v>
      </c>
      <c r="AY277" s="17" t="s">
        <v>136</v>
      </c>
      <c r="BE277" s="138">
        <f>IF(N277="základní",J277,0)</f>
        <v>0</v>
      </c>
      <c r="BF277" s="138">
        <f>IF(N277="snížená",J277,0)</f>
        <v>0</v>
      </c>
      <c r="BG277" s="138">
        <f>IF(N277="zákl. přenesená",J277,0)</f>
        <v>0</v>
      </c>
      <c r="BH277" s="138">
        <f>IF(N277="sníž. přenesená",J277,0)</f>
        <v>0</v>
      </c>
      <c r="BI277" s="138">
        <f>IF(N277="nulová",J277,0)</f>
        <v>0</v>
      </c>
      <c r="BJ277" s="17" t="s">
        <v>79</v>
      </c>
      <c r="BK277" s="138">
        <f>ROUND(I277*H277,2)</f>
        <v>0</v>
      </c>
      <c r="BL277" s="17" t="s">
        <v>225</v>
      </c>
      <c r="BM277" s="137" t="s">
        <v>434</v>
      </c>
    </row>
    <row r="278" spans="2:65" s="11" customFormat="1" ht="22.75" customHeight="1">
      <c r="B278" s="117"/>
      <c r="D278" s="118" t="s">
        <v>71</v>
      </c>
      <c r="E278" s="163" t="s">
        <v>435</v>
      </c>
      <c r="F278" s="163" t="s">
        <v>436</v>
      </c>
      <c r="J278" s="164">
        <f>BK278</f>
        <v>0</v>
      </c>
      <c r="L278" s="117"/>
      <c r="M278" s="121"/>
      <c r="P278" s="122">
        <f>SUM(P279:P291)</f>
        <v>9.2751999999999999</v>
      </c>
      <c r="R278" s="122">
        <f>SUM(R279:R291)</f>
        <v>1.3947520000000001E-2</v>
      </c>
      <c r="T278" s="123">
        <f>SUM(T279:T291)</f>
        <v>0.08</v>
      </c>
      <c r="AR278" s="118" t="s">
        <v>81</v>
      </c>
      <c r="AT278" s="124" t="s">
        <v>71</v>
      </c>
      <c r="AU278" s="124" t="s">
        <v>79</v>
      </c>
      <c r="AY278" s="118" t="s">
        <v>136</v>
      </c>
      <c r="BK278" s="125">
        <f>SUM(BK279:BK291)</f>
        <v>0</v>
      </c>
    </row>
    <row r="279" spans="2:65" s="1" customFormat="1" ht="55.5" customHeight="1">
      <c r="B279" s="126"/>
      <c r="C279" s="127" t="s">
        <v>437</v>
      </c>
      <c r="D279" s="127" t="s">
        <v>137</v>
      </c>
      <c r="E279" s="128" t="s">
        <v>438</v>
      </c>
      <c r="F279" s="129" t="s">
        <v>439</v>
      </c>
      <c r="G279" s="130" t="s">
        <v>224</v>
      </c>
      <c r="H279" s="131">
        <v>8</v>
      </c>
      <c r="I279" s="132">
        <v>0</v>
      </c>
      <c r="J279" s="132">
        <f>ROUND(I279*H279,2)</f>
        <v>0</v>
      </c>
      <c r="K279" s="129" t="s">
        <v>140</v>
      </c>
      <c r="L279" s="29"/>
      <c r="M279" s="133" t="s">
        <v>1</v>
      </c>
      <c r="N279" s="134" t="s">
        <v>37</v>
      </c>
      <c r="O279" s="135">
        <v>0.77</v>
      </c>
      <c r="P279" s="135">
        <f>O279*H279</f>
        <v>6.16</v>
      </c>
      <c r="Q279" s="135">
        <v>1.38944E-3</v>
      </c>
      <c r="R279" s="135">
        <f>Q279*H279</f>
        <v>1.111552E-2</v>
      </c>
      <c r="S279" s="135">
        <v>0.01</v>
      </c>
      <c r="T279" s="136">
        <f>S279*H279</f>
        <v>0.08</v>
      </c>
      <c r="AR279" s="137" t="s">
        <v>225</v>
      </c>
      <c r="AT279" s="137" t="s">
        <v>137</v>
      </c>
      <c r="AU279" s="137" t="s">
        <v>81</v>
      </c>
      <c r="AY279" s="17" t="s">
        <v>136</v>
      </c>
      <c r="BE279" s="138">
        <f>IF(N279="základní",J279,0)</f>
        <v>0</v>
      </c>
      <c r="BF279" s="138">
        <f>IF(N279="snížená",J279,0)</f>
        <v>0</v>
      </c>
      <c r="BG279" s="138">
        <f>IF(N279="zákl. přenesená",J279,0)</f>
        <v>0</v>
      </c>
      <c r="BH279" s="138">
        <f>IF(N279="sníž. přenesená",J279,0)</f>
        <v>0</v>
      </c>
      <c r="BI279" s="138">
        <f>IF(N279="nulová",J279,0)</f>
        <v>0</v>
      </c>
      <c r="BJ279" s="17" t="s">
        <v>79</v>
      </c>
      <c r="BK279" s="138">
        <f>ROUND(I279*H279,2)</f>
        <v>0</v>
      </c>
      <c r="BL279" s="17" t="s">
        <v>225</v>
      </c>
      <c r="BM279" s="137" t="s">
        <v>440</v>
      </c>
    </row>
    <row r="280" spans="2:65" s="1" customFormat="1" ht="16.5" customHeight="1">
      <c r="B280" s="126"/>
      <c r="C280" s="127" t="s">
        <v>441</v>
      </c>
      <c r="D280" s="127" t="s">
        <v>137</v>
      </c>
      <c r="E280" s="128" t="s">
        <v>442</v>
      </c>
      <c r="F280" s="129" t="s">
        <v>443</v>
      </c>
      <c r="G280" s="130" t="s">
        <v>157</v>
      </c>
      <c r="H280" s="131">
        <v>11.8</v>
      </c>
      <c r="I280" s="132">
        <v>0</v>
      </c>
      <c r="J280" s="132">
        <f>ROUND(I280*H280,2)</f>
        <v>0</v>
      </c>
      <c r="K280" s="129" t="s">
        <v>140</v>
      </c>
      <c r="L280" s="29"/>
      <c r="M280" s="133" t="s">
        <v>1</v>
      </c>
      <c r="N280" s="134" t="s">
        <v>37</v>
      </c>
      <c r="O280" s="135">
        <v>0.26400000000000001</v>
      </c>
      <c r="P280" s="135">
        <f>O280*H280</f>
        <v>3.1152000000000002</v>
      </c>
      <c r="Q280" s="135">
        <v>0</v>
      </c>
      <c r="R280" s="135">
        <f>Q280*H280</f>
        <v>0</v>
      </c>
      <c r="S280" s="135">
        <v>0</v>
      </c>
      <c r="T280" s="136">
        <f>S280*H280</f>
        <v>0</v>
      </c>
      <c r="AR280" s="137" t="s">
        <v>225</v>
      </c>
      <c r="AT280" s="137" t="s">
        <v>137</v>
      </c>
      <c r="AU280" s="137" t="s">
        <v>81</v>
      </c>
      <c r="AY280" s="17" t="s">
        <v>136</v>
      </c>
      <c r="BE280" s="138">
        <f>IF(N280="základní",J280,0)</f>
        <v>0</v>
      </c>
      <c r="BF280" s="138">
        <f>IF(N280="snížená",J280,0)</f>
        <v>0</v>
      </c>
      <c r="BG280" s="138">
        <f>IF(N280="zákl. přenesená",J280,0)</f>
        <v>0</v>
      </c>
      <c r="BH280" s="138">
        <f>IF(N280="sníž. přenesená",J280,0)</f>
        <v>0</v>
      </c>
      <c r="BI280" s="138">
        <f>IF(N280="nulová",J280,0)</f>
        <v>0</v>
      </c>
      <c r="BJ280" s="17" t="s">
        <v>79</v>
      </c>
      <c r="BK280" s="138">
        <f>ROUND(I280*H280,2)</f>
        <v>0</v>
      </c>
      <c r="BL280" s="17" t="s">
        <v>225</v>
      </c>
      <c r="BM280" s="137" t="s">
        <v>444</v>
      </c>
    </row>
    <row r="281" spans="2:65" s="12" customFormat="1">
      <c r="B281" s="139"/>
      <c r="D281" s="140" t="s">
        <v>143</v>
      </c>
      <c r="E281" s="141" t="s">
        <v>1</v>
      </c>
      <c r="F281" s="142" t="s">
        <v>445</v>
      </c>
      <c r="H281" s="141" t="s">
        <v>1</v>
      </c>
      <c r="L281" s="139"/>
      <c r="M281" s="143"/>
      <c r="T281" s="144"/>
      <c r="AT281" s="141" t="s">
        <v>143</v>
      </c>
      <c r="AU281" s="141" t="s">
        <v>81</v>
      </c>
      <c r="AV281" s="12" t="s">
        <v>79</v>
      </c>
      <c r="AW281" s="12" t="s">
        <v>145</v>
      </c>
      <c r="AX281" s="12" t="s">
        <v>72</v>
      </c>
      <c r="AY281" s="141" t="s">
        <v>136</v>
      </c>
    </row>
    <row r="282" spans="2:65" s="12" customFormat="1">
      <c r="B282" s="139"/>
      <c r="D282" s="140" t="s">
        <v>143</v>
      </c>
      <c r="E282" s="141" t="s">
        <v>1</v>
      </c>
      <c r="F282" s="142" t="s">
        <v>144</v>
      </c>
      <c r="H282" s="141" t="s">
        <v>1</v>
      </c>
      <c r="L282" s="139"/>
      <c r="M282" s="143"/>
      <c r="T282" s="144"/>
      <c r="AT282" s="141" t="s">
        <v>143</v>
      </c>
      <c r="AU282" s="141" t="s">
        <v>81</v>
      </c>
      <c r="AV282" s="12" t="s">
        <v>79</v>
      </c>
      <c r="AW282" s="12" t="s">
        <v>145</v>
      </c>
      <c r="AX282" s="12" t="s">
        <v>72</v>
      </c>
      <c r="AY282" s="141" t="s">
        <v>136</v>
      </c>
    </row>
    <row r="283" spans="2:65" s="12" customFormat="1">
      <c r="B283" s="139"/>
      <c r="D283" s="140" t="s">
        <v>143</v>
      </c>
      <c r="E283" s="141" t="s">
        <v>1</v>
      </c>
      <c r="F283" s="142" t="s">
        <v>146</v>
      </c>
      <c r="H283" s="141" t="s">
        <v>1</v>
      </c>
      <c r="L283" s="139"/>
      <c r="M283" s="143"/>
      <c r="T283" s="144"/>
      <c r="AT283" s="141" t="s">
        <v>143</v>
      </c>
      <c r="AU283" s="141" t="s">
        <v>81</v>
      </c>
      <c r="AV283" s="12" t="s">
        <v>79</v>
      </c>
      <c r="AW283" s="12" t="s">
        <v>145</v>
      </c>
      <c r="AX283" s="12" t="s">
        <v>72</v>
      </c>
      <c r="AY283" s="141" t="s">
        <v>136</v>
      </c>
    </row>
    <row r="284" spans="2:65" s="13" customFormat="1">
      <c r="B284" s="145"/>
      <c r="D284" s="140" t="s">
        <v>143</v>
      </c>
      <c r="E284" s="146" t="s">
        <v>1</v>
      </c>
      <c r="F284" s="147" t="s">
        <v>446</v>
      </c>
      <c r="H284" s="148">
        <v>1.6</v>
      </c>
      <c r="L284" s="145"/>
      <c r="M284" s="149"/>
      <c r="T284" s="150"/>
      <c r="AT284" s="146" t="s">
        <v>143</v>
      </c>
      <c r="AU284" s="146" t="s">
        <v>81</v>
      </c>
      <c r="AV284" s="13" t="s">
        <v>81</v>
      </c>
      <c r="AW284" s="13" t="s">
        <v>145</v>
      </c>
      <c r="AX284" s="13" t="s">
        <v>72</v>
      </c>
      <c r="AY284" s="146" t="s">
        <v>136</v>
      </c>
    </row>
    <row r="285" spans="2:65" s="12" customFormat="1">
      <c r="B285" s="139"/>
      <c r="D285" s="140" t="s">
        <v>143</v>
      </c>
      <c r="E285" s="141" t="s">
        <v>1</v>
      </c>
      <c r="F285" s="142" t="s">
        <v>148</v>
      </c>
      <c r="H285" s="141" t="s">
        <v>1</v>
      </c>
      <c r="L285" s="139"/>
      <c r="M285" s="143"/>
      <c r="T285" s="144"/>
      <c r="AT285" s="141" t="s">
        <v>143</v>
      </c>
      <c r="AU285" s="141" t="s">
        <v>81</v>
      </c>
      <c r="AV285" s="12" t="s">
        <v>79</v>
      </c>
      <c r="AW285" s="12" t="s">
        <v>145</v>
      </c>
      <c r="AX285" s="12" t="s">
        <v>72</v>
      </c>
      <c r="AY285" s="141" t="s">
        <v>136</v>
      </c>
    </row>
    <row r="286" spans="2:65" s="13" customFormat="1">
      <c r="B286" s="145"/>
      <c r="D286" s="140" t="s">
        <v>143</v>
      </c>
      <c r="E286" s="146" t="s">
        <v>1</v>
      </c>
      <c r="F286" s="147" t="s">
        <v>447</v>
      </c>
      <c r="H286" s="148">
        <v>10.199999999999999</v>
      </c>
      <c r="L286" s="145"/>
      <c r="M286" s="149"/>
      <c r="T286" s="150"/>
      <c r="AT286" s="146" t="s">
        <v>143</v>
      </c>
      <c r="AU286" s="146" t="s">
        <v>81</v>
      </c>
      <c r="AV286" s="13" t="s">
        <v>81</v>
      </c>
      <c r="AW286" s="13" t="s">
        <v>145</v>
      </c>
      <c r="AX286" s="13" t="s">
        <v>72</v>
      </c>
      <c r="AY286" s="146" t="s">
        <v>136</v>
      </c>
    </row>
    <row r="287" spans="2:65" s="12" customFormat="1">
      <c r="B287" s="139"/>
      <c r="D287" s="140" t="s">
        <v>143</v>
      </c>
      <c r="E287" s="141" t="s">
        <v>1</v>
      </c>
      <c r="F287" s="142" t="s">
        <v>150</v>
      </c>
      <c r="H287" s="141" t="s">
        <v>1</v>
      </c>
      <c r="L287" s="139"/>
      <c r="M287" s="143"/>
      <c r="T287" s="144"/>
      <c r="AT287" s="141" t="s">
        <v>143</v>
      </c>
      <c r="AU287" s="141" t="s">
        <v>81</v>
      </c>
      <c r="AV287" s="12" t="s">
        <v>79</v>
      </c>
      <c r="AW287" s="12" t="s">
        <v>145</v>
      </c>
      <c r="AX287" s="12" t="s">
        <v>72</v>
      </c>
      <c r="AY287" s="141" t="s">
        <v>136</v>
      </c>
    </row>
    <row r="288" spans="2:65" s="12" customFormat="1">
      <c r="B288" s="139"/>
      <c r="D288" s="140" t="s">
        <v>143</v>
      </c>
      <c r="E288" s="141" t="s">
        <v>1</v>
      </c>
      <c r="F288" s="142" t="s">
        <v>448</v>
      </c>
      <c r="H288" s="141" t="s">
        <v>1</v>
      </c>
      <c r="L288" s="139"/>
      <c r="M288" s="143"/>
      <c r="T288" s="144"/>
      <c r="AT288" s="141" t="s">
        <v>143</v>
      </c>
      <c r="AU288" s="141" t="s">
        <v>81</v>
      </c>
      <c r="AV288" s="12" t="s">
        <v>79</v>
      </c>
      <c r="AW288" s="12" t="s">
        <v>145</v>
      </c>
      <c r="AX288" s="12" t="s">
        <v>72</v>
      </c>
      <c r="AY288" s="141" t="s">
        <v>136</v>
      </c>
    </row>
    <row r="289" spans="2:65" s="15" customFormat="1">
      <c r="B289" s="157"/>
      <c r="D289" s="140" t="s">
        <v>143</v>
      </c>
      <c r="E289" s="158" t="s">
        <v>1</v>
      </c>
      <c r="F289" s="159" t="s">
        <v>154</v>
      </c>
      <c r="H289" s="160">
        <v>11.8</v>
      </c>
      <c r="L289" s="157"/>
      <c r="M289" s="161"/>
      <c r="T289" s="162"/>
      <c r="AT289" s="158" t="s">
        <v>143</v>
      </c>
      <c r="AU289" s="158" t="s">
        <v>81</v>
      </c>
      <c r="AV289" s="15" t="s">
        <v>141</v>
      </c>
      <c r="AW289" s="15" t="s">
        <v>145</v>
      </c>
      <c r="AX289" s="15" t="s">
        <v>79</v>
      </c>
      <c r="AY289" s="158" t="s">
        <v>136</v>
      </c>
    </row>
    <row r="290" spans="2:65" s="1" customFormat="1" ht="24.15" customHeight="1">
      <c r="B290" s="126"/>
      <c r="C290" s="165" t="s">
        <v>449</v>
      </c>
      <c r="D290" s="165" t="s">
        <v>169</v>
      </c>
      <c r="E290" s="166" t="s">
        <v>450</v>
      </c>
      <c r="F290" s="167" t="s">
        <v>451</v>
      </c>
      <c r="G290" s="168" t="s">
        <v>157</v>
      </c>
      <c r="H290" s="169">
        <v>14.16</v>
      </c>
      <c r="I290" s="170">
        <v>0</v>
      </c>
      <c r="J290" s="170">
        <f>ROUND(I290*H290,2)</f>
        <v>0</v>
      </c>
      <c r="K290" s="167" t="s">
        <v>140</v>
      </c>
      <c r="L290" s="171"/>
      <c r="M290" s="172" t="s">
        <v>1</v>
      </c>
      <c r="N290" s="173" t="s">
        <v>37</v>
      </c>
      <c r="O290" s="135">
        <v>0</v>
      </c>
      <c r="P290" s="135">
        <f>O290*H290</f>
        <v>0</v>
      </c>
      <c r="Q290" s="135">
        <v>2.0000000000000001E-4</v>
      </c>
      <c r="R290" s="135">
        <f>Q290*H290</f>
        <v>2.8320000000000003E-3</v>
      </c>
      <c r="S290" s="135">
        <v>0</v>
      </c>
      <c r="T290" s="136">
        <f>S290*H290</f>
        <v>0</v>
      </c>
      <c r="AR290" s="137" t="s">
        <v>251</v>
      </c>
      <c r="AT290" s="137" t="s">
        <v>169</v>
      </c>
      <c r="AU290" s="137" t="s">
        <v>81</v>
      </c>
      <c r="AY290" s="17" t="s">
        <v>136</v>
      </c>
      <c r="BE290" s="138">
        <f>IF(N290="základní",J290,0)</f>
        <v>0</v>
      </c>
      <c r="BF290" s="138">
        <f>IF(N290="snížená",J290,0)</f>
        <v>0</v>
      </c>
      <c r="BG290" s="138">
        <f>IF(N290="zákl. přenesená",J290,0)</f>
        <v>0</v>
      </c>
      <c r="BH290" s="138">
        <f>IF(N290="sníž. přenesená",J290,0)</f>
        <v>0</v>
      </c>
      <c r="BI290" s="138">
        <f>IF(N290="nulová",J290,0)</f>
        <v>0</v>
      </c>
      <c r="BJ290" s="17" t="s">
        <v>79</v>
      </c>
      <c r="BK290" s="138">
        <f>ROUND(I290*H290,2)</f>
        <v>0</v>
      </c>
      <c r="BL290" s="17" t="s">
        <v>225</v>
      </c>
      <c r="BM290" s="137" t="s">
        <v>452</v>
      </c>
    </row>
    <row r="291" spans="2:65" s="13" customFormat="1">
      <c r="B291" s="145"/>
      <c r="D291" s="140" t="s">
        <v>143</v>
      </c>
      <c r="F291" s="147" t="s">
        <v>453</v>
      </c>
      <c r="H291" s="148">
        <v>14.16</v>
      </c>
      <c r="L291" s="145"/>
      <c r="M291" s="149"/>
      <c r="T291" s="150"/>
      <c r="AT291" s="146" t="s">
        <v>143</v>
      </c>
      <c r="AU291" s="146" t="s">
        <v>81</v>
      </c>
      <c r="AV291" s="13" t="s">
        <v>81</v>
      </c>
      <c r="AW291" s="13" t="s">
        <v>3</v>
      </c>
      <c r="AX291" s="13" t="s">
        <v>79</v>
      </c>
      <c r="AY291" s="146" t="s">
        <v>136</v>
      </c>
    </row>
    <row r="292" spans="2:65" s="11" customFormat="1" ht="22.75" customHeight="1">
      <c r="B292" s="117"/>
      <c r="D292" s="118" t="s">
        <v>71</v>
      </c>
      <c r="E292" s="163" t="s">
        <v>454</v>
      </c>
      <c r="F292" s="163" t="s">
        <v>455</v>
      </c>
      <c r="J292" s="164">
        <f>BK292</f>
        <v>0</v>
      </c>
      <c r="L292" s="117"/>
      <c r="M292" s="121"/>
      <c r="P292" s="122">
        <f>SUM(P293:P340)</f>
        <v>57.101772000000004</v>
      </c>
      <c r="R292" s="122">
        <f>SUM(R293:R340)</f>
        <v>0.47271993528</v>
      </c>
      <c r="T292" s="123">
        <f>SUM(T293:T340)</f>
        <v>9.833138000000001E-2</v>
      </c>
      <c r="AR292" s="118" t="s">
        <v>81</v>
      </c>
      <c r="AT292" s="124" t="s">
        <v>71</v>
      </c>
      <c r="AU292" s="124" t="s">
        <v>79</v>
      </c>
      <c r="AY292" s="118" t="s">
        <v>136</v>
      </c>
      <c r="BK292" s="125">
        <f>SUM(BK293:BK340)</f>
        <v>0</v>
      </c>
    </row>
    <row r="293" spans="2:65" s="1" customFormat="1" ht="24.15" customHeight="1">
      <c r="B293" s="126"/>
      <c r="C293" s="127" t="s">
        <v>456</v>
      </c>
      <c r="D293" s="127" t="s">
        <v>137</v>
      </c>
      <c r="E293" s="128" t="s">
        <v>457</v>
      </c>
      <c r="F293" s="129" t="s">
        <v>458</v>
      </c>
      <c r="G293" s="130" t="s">
        <v>92</v>
      </c>
      <c r="H293" s="131">
        <v>204.566</v>
      </c>
      <c r="I293" s="132">
        <v>0</v>
      </c>
      <c r="J293" s="132">
        <f>ROUND(I293*H293,2)</f>
        <v>0</v>
      </c>
      <c r="K293" s="129" t="s">
        <v>140</v>
      </c>
      <c r="L293" s="29"/>
      <c r="M293" s="133" t="s">
        <v>1</v>
      </c>
      <c r="N293" s="134" t="s">
        <v>37</v>
      </c>
      <c r="O293" s="135">
        <v>1.2E-2</v>
      </c>
      <c r="P293" s="135">
        <f>O293*H293</f>
        <v>2.4547919999999999</v>
      </c>
      <c r="Q293" s="135">
        <v>0</v>
      </c>
      <c r="R293" s="135">
        <f>Q293*H293</f>
        <v>0</v>
      </c>
      <c r="S293" s="135">
        <v>0</v>
      </c>
      <c r="T293" s="136">
        <f>S293*H293</f>
        <v>0</v>
      </c>
      <c r="AR293" s="137" t="s">
        <v>141</v>
      </c>
      <c r="AT293" s="137" t="s">
        <v>137</v>
      </c>
      <c r="AU293" s="137" t="s">
        <v>81</v>
      </c>
      <c r="AY293" s="17" t="s">
        <v>136</v>
      </c>
      <c r="BE293" s="138">
        <f>IF(N293="základní",J293,0)</f>
        <v>0</v>
      </c>
      <c r="BF293" s="138">
        <f>IF(N293="snížená",J293,0)</f>
        <v>0</v>
      </c>
      <c r="BG293" s="138">
        <f>IF(N293="zákl. přenesená",J293,0)</f>
        <v>0</v>
      </c>
      <c r="BH293" s="138">
        <f>IF(N293="sníž. přenesená",J293,0)</f>
        <v>0</v>
      </c>
      <c r="BI293" s="138">
        <f>IF(N293="nulová",J293,0)</f>
        <v>0</v>
      </c>
      <c r="BJ293" s="17" t="s">
        <v>79</v>
      </c>
      <c r="BK293" s="138">
        <f>ROUND(I293*H293,2)</f>
        <v>0</v>
      </c>
      <c r="BL293" s="17" t="s">
        <v>141</v>
      </c>
      <c r="BM293" s="137" t="s">
        <v>459</v>
      </c>
    </row>
    <row r="294" spans="2:65" s="12" customFormat="1">
      <c r="B294" s="139"/>
      <c r="D294" s="140" t="s">
        <v>143</v>
      </c>
      <c r="E294" s="141" t="s">
        <v>1</v>
      </c>
      <c r="F294" s="142" t="s">
        <v>144</v>
      </c>
      <c r="H294" s="141" t="s">
        <v>1</v>
      </c>
      <c r="L294" s="139"/>
      <c r="M294" s="143"/>
      <c r="T294" s="144"/>
      <c r="AT294" s="141" t="s">
        <v>143</v>
      </c>
      <c r="AU294" s="141" t="s">
        <v>81</v>
      </c>
      <c r="AV294" s="12" t="s">
        <v>79</v>
      </c>
      <c r="AW294" s="12" t="s">
        <v>145</v>
      </c>
      <c r="AX294" s="12" t="s">
        <v>72</v>
      </c>
      <c r="AY294" s="141" t="s">
        <v>136</v>
      </c>
    </row>
    <row r="295" spans="2:65" s="12" customFormat="1">
      <c r="B295" s="139"/>
      <c r="D295" s="140" t="s">
        <v>143</v>
      </c>
      <c r="E295" s="141" t="s">
        <v>1</v>
      </c>
      <c r="F295" s="142" t="s">
        <v>146</v>
      </c>
      <c r="H295" s="141" t="s">
        <v>1</v>
      </c>
      <c r="L295" s="139"/>
      <c r="M295" s="143"/>
      <c r="T295" s="144"/>
      <c r="AT295" s="141" t="s">
        <v>143</v>
      </c>
      <c r="AU295" s="141" t="s">
        <v>81</v>
      </c>
      <c r="AV295" s="12" t="s">
        <v>79</v>
      </c>
      <c r="AW295" s="12" t="s">
        <v>145</v>
      </c>
      <c r="AX295" s="12" t="s">
        <v>72</v>
      </c>
      <c r="AY295" s="141" t="s">
        <v>136</v>
      </c>
    </row>
    <row r="296" spans="2:65" s="13" customFormat="1">
      <c r="B296" s="145"/>
      <c r="D296" s="140" t="s">
        <v>143</v>
      </c>
      <c r="E296" s="146" t="s">
        <v>1</v>
      </c>
      <c r="F296" s="147" t="s">
        <v>147</v>
      </c>
      <c r="H296" s="148">
        <v>8.8800000000000008</v>
      </c>
      <c r="L296" s="145"/>
      <c r="M296" s="149"/>
      <c r="T296" s="150"/>
      <c r="AT296" s="146" t="s">
        <v>143</v>
      </c>
      <c r="AU296" s="146" t="s">
        <v>81</v>
      </c>
      <c r="AV296" s="13" t="s">
        <v>81</v>
      </c>
      <c r="AW296" s="13" t="s">
        <v>145</v>
      </c>
      <c r="AX296" s="13" t="s">
        <v>72</v>
      </c>
      <c r="AY296" s="146" t="s">
        <v>136</v>
      </c>
    </row>
    <row r="297" spans="2:65" s="12" customFormat="1">
      <c r="B297" s="139"/>
      <c r="D297" s="140" t="s">
        <v>143</v>
      </c>
      <c r="E297" s="141" t="s">
        <v>1</v>
      </c>
      <c r="F297" s="142" t="s">
        <v>148</v>
      </c>
      <c r="H297" s="141" t="s">
        <v>1</v>
      </c>
      <c r="L297" s="139"/>
      <c r="M297" s="143"/>
      <c r="T297" s="144"/>
      <c r="AT297" s="141" t="s">
        <v>143</v>
      </c>
      <c r="AU297" s="141" t="s">
        <v>81</v>
      </c>
      <c r="AV297" s="12" t="s">
        <v>79</v>
      </c>
      <c r="AW297" s="12" t="s">
        <v>145</v>
      </c>
      <c r="AX297" s="12" t="s">
        <v>72</v>
      </c>
      <c r="AY297" s="141" t="s">
        <v>136</v>
      </c>
    </row>
    <row r="298" spans="2:65" s="13" customFormat="1">
      <c r="B298" s="145"/>
      <c r="D298" s="140" t="s">
        <v>143</v>
      </c>
      <c r="E298" s="146" t="s">
        <v>1</v>
      </c>
      <c r="F298" s="147" t="s">
        <v>149</v>
      </c>
      <c r="H298" s="148">
        <v>50.76</v>
      </c>
      <c r="L298" s="145"/>
      <c r="M298" s="149"/>
      <c r="T298" s="150"/>
      <c r="AT298" s="146" t="s">
        <v>143</v>
      </c>
      <c r="AU298" s="146" t="s">
        <v>81</v>
      </c>
      <c r="AV298" s="13" t="s">
        <v>81</v>
      </c>
      <c r="AW298" s="13" t="s">
        <v>145</v>
      </c>
      <c r="AX298" s="13" t="s">
        <v>72</v>
      </c>
      <c r="AY298" s="146" t="s">
        <v>136</v>
      </c>
    </row>
    <row r="299" spans="2:65" s="12" customFormat="1">
      <c r="B299" s="139"/>
      <c r="D299" s="140" t="s">
        <v>143</v>
      </c>
      <c r="E299" s="141" t="s">
        <v>1</v>
      </c>
      <c r="F299" s="142" t="s">
        <v>150</v>
      </c>
      <c r="H299" s="141" t="s">
        <v>1</v>
      </c>
      <c r="L299" s="139"/>
      <c r="M299" s="143"/>
      <c r="T299" s="144"/>
      <c r="AT299" s="141" t="s">
        <v>143</v>
      </c>
      <c r="AU299" s="141" t="s">
        <v>81</v>
      </c>
      <c r="AV299" s="12" t="s">
        <v>79</v>
      </c>
      <c r="AW299" s="12" t="s">
        <v>145</v>
      </c>
      <c r="AX299" s="12" t="s">
        <v>72</v>
      </c>
      <c r="AY299" s="141" t="s">
        <v>136</v>
      </c>
    </row>
    <row r="300" spans="2:65" s="13" customFormat="1">
      <c r="B300" s="145"/>
      <c r="D300" s="140" t="s">
        <v>143</v>
      </c>
      <c r="E300" s="146" t="s">
        <v>1</v>
      </c>
      <c r="F300" s="147" t="s">
        <v>151</v>
      </c>
      <c r="H300" s="148">
        <v>7.3259999999999996</v>
      </c>
      <c r="L300" s="145"/>
      <c r="M300" s="149"/>
      <c r="T300" s="150"/>
      <c r="AT300" s="146" t="s">
        <v>143</v>
      </c>
      <c r="AU300" s="146" t="s">
        <v>81</v>
      </c>
      <c r="AV300" s="13" t="s">
        <v>81</v>
      </c>
      <c r="AW300" s="13" t="s">
        <v>145</v>
      </c>
      <c r="AX300" s="13" t="s">
        <v>72</v>
      </c>
      <c r="AY300" s="146" t="s">
        <v>136</v>
      </c>
    </row>
    <row r="301" spans="2:65" s="14" customFormat="1">
      <c r="B301" s="151"/>
      <c r="D301" s="140" t="s">
        <v>143</v>
      </c>
      <c r="E301" s="152" t="s">
        <v>1</v>
      </c>
      <c r="F301" s="153" t="s">
        <v>152</v>
      </c>
      <c r="H301" s="154">
        <v>66.965999999999994</v>
      </c>
      <c r="L301" s="151"/>
      <c r="M301" s="155"/>
      <c r="T301" s="156"/>
      <c r="AT301" s="152" t="s">
        <v>143</v>
      </c>
      <c r="AU301" s="152" t="s">
        <v>81</v>
      </c>
      <c r="AV301" s="14" t="s">
        <v>153</v>
      </c>
      <c r="AW301" s="14" t="s">
        <v>145</v>
      </c>
      <c r="AX301" s="14" t="s">
        <v>72</v>
      </c>
      <c r="AY301" s="152" t="s">
        <v>136</v>
      </c>
    </row>
    <row r="302" spans="2:65" s="12" customFormat="1">
      <c r="B302" s="139"/>
      <c r="D302" s="140" t="s">
        <v>143</v>
      </c>
      <c r="E302" s="141" t="s">
        <v>1</v>
      </c>
      <c r="F302" s="142" t="s">
        <v>460</v>
      </c>
      <c r="H302" s="141" t="s">
        <v>1</v>
      </c>
      <c r="L302" s="139"/>
      <c r="M302" s="143"/>
      <c r="T302" s="144"/>
      <c r="AT302" s="141" t="s">
        <v>143</v>
      </c>
      <c r="AU302" s="141" t="s">
        <v>81</v>
      </c>
      <c r="AV302" s="12" t="s">
        <v>79</v>
      </c>
      <c r="AW302" s="12" t="s">
        <v>145</v>
      </c>
      <c r="AX302" s="12" t="s">
        <v>72</v>
      </c>
      <c r="AY302" s="141" t="s">
        <v>136</v>
      </c>
    </row>
    <row r="303" spans="2:65" s="12" customFormat="1">
      <c r="B303" s="139"/>
      <c r="D303" s="140" t="s">
        <v>143</v>
      </c>
      <c r="E303" s="141" t="s">
        <v>1</v>
      </c>
      <c r="F303" s="142" t="s">
        <v>146</v>
      </c>
      <c r="H303" s="141" t="s">
        <v>1</v>
      </c>
      <c r="L303" s="139"/>
      <c r="M303" s="143"/>
      <c r="T303" s="144"/>
      <c r="AT303" s="141" t="s">
        <v>143</v>
      </c>
      <c r="AU303" s="141" t="s">
        <v>81</v>
      </c>
      <c r="AV303" s="12" t="s">
        <v>79</v>
      </c>
      <c r="AW303" s="12" t="s">
        <v>145</v>
      </c>
      <c r="AX303" s="12" t="s">
        <v>72</v>
      </c>
      <c r="AY303" s="141" t="s">
        <v>136</v>
      </c>
    </row>
    <row r="304" spans="2:65" s="13" customFormat="1">
      <c r="B304" s="145"/>
      <c r="D304" s="140" t="s">
        <v>143</v>
      </c>
      <c r="E304" s="146" t="s">
        <v>1</v>
      </c>
      <c r="F304" s="147" t="s">
        <v>461</v>
      </c>
      <c r="H304" s="148">
        <v>17.2</v>
      </c>
      <c r="L304" s="145"/>
      <c r="M304" s="149"/>
      <c r="T304" s="150"/>
      <c r="AT304" s="146" t="s">
        <v>143</v>
      </c>
      <c r="AU304" s="146" t="s">
        <v>81</v>
      </c>
      <c r="AV304" s="13" t="s">
        <v>81</v>
      </c>
      <c r="AW304" s="13" t="s">
        <v>145</v>
      </c>
      <c r="AX304" s="13" t="s">
        <v>72</v>
      </c>
      <c r="AY304" s="146" t="s">
        <v>136</v>
      </c>
    </row>
    <row r="305" spans="2:65" s="12" customFormat="1">
      <c r="B305" s="139"/>
      <c r="D305" s="140" t="s">
        <v>143</v>
      </c>
      <c r="E305" s="141" t="s">
        <v>1</v>
      </c>
      <c r="F305" s="142" t="s">
        <v>148</v>
      </c>
      <c r="H305" s="141" t="s">
        <v>1</v>
      </c>
      <c r="L305" s="139"/>
      <c r="M305" s="143"/>
      <c r="T305" s="144"/>
      <c r="AT305" s="141" t="s">
        <v>143</v>
      </c>
      <c r="AU305" s="141" t="s">
        <v>81</v>
      </c>
      <c r="AV305" s="12" t="s">
        <v>79</v>
      </c>
      <c r="AW305" s="12" t="s">
        <v>145</v>
      </c>
      <c r="AX305" s="12" t="s">
        <v>72</v>
      </c>
      <c r="AY305" s="141" t="s">
        <v>136</v>
      </c>
    </row>
    <row r="306" spans="2:65" s="13" customFormat="1">
      <c r="B306" s="145"/>
      <c r="D306" s="140" t="s">
        <v>143</v>
      </c>
      <c r="E306" s="146" t="s">
        <v>1</v>
      </c>
      <c r="F306" s="147" t="s">
        <v>462</v>
      </c>
      <c r="H306" s="148">
        <v>103.2</v>
      </c>
      <c r="L306" s="145"/>
      <c r="M306" s="149"/>
      <c r="T306" s="150"/>
      <c r="AT306" s="146" t="s">
        <v>143</v>
      </c>
      <c r="AU306" s="146" t="s">
        <v>81</v>
      </c>
      <c r="AV306" s="13" t="s">
        <v>81</v>
      </c>
      <c r="AW306" s="13" t="s">
        <v>145</v>
      </c>
      <c r="AX306" s="13" t="s">
        <v>72</v>
      </c>
      <c r="AY306" s="146" t="s">
        <v>136</v>
      </c>
    </row>
    <row r="307" spans="2:65" s="12" customFormat="1">
      <c r="B307" s="139"/>
      <c r="D307" s="140" t="s">
        <v>143</v>
      </c>
      <c r="E307" s="141" t="s">
        <v>1</v>
      </c>
      <c r="F307" s="142" t="s">
        <v>150</v>
      </c>
      <c r="H307" s="141" t="s">
        <v>1</v>
      </c>
      <c r="L307" s="139"/>
      <c r="M307" s="143"/>
      <c r="T307" s="144"/>
      <c r="AT307" s="141" t="s">
        <v>143</v>
      </c>
      <c r="AU307" s="141" t="s">
        <v>81</v>
      </c>
      <c r="AV307" s="12" t="s">
        <v>79</v>
      </c>
      <c r="AW307" s="12" t="s">
        <v>145</v>
      </c>
      <c r="AX307" s="12" t="s">
        <v>72</v>
      </c>
      <c r="AY307" s="141" t="s">
        <v>136</v>
      </c>
    </row>
    <row r="308" spans="2:65" s="13" customFormat="1">
      <c r="B308" s="145"/>
      <c r="D308" s="140" t="s">
        <v>143</v>
      </c>
      <c r="E308" s="146" t="s">
        <v>1</v>
      </c>
      <c r="F308" s="147" t="s">
        <v>461</v>
      </c>
      <c r="H308" s="148">
        <v>17.2</v>
      </c>
      <c r="L308" s="145"/>
      <c r="M308" s="149"/>
      <c r="T308" s="150"/>
      <c r="AT308" s="146" t="s">
        <v>143</v>
      </c>
      <c r="AU308" s="146" t="s">
        <v>81</v>
      </c>
      <c r="AV308" s="13" t="s">
        <v>81</v>
      </c>
      <c r="AW308" s="13" t="s">
        <v>145</v>
      </c>
      <c r="AX308" s="13" t="s">
        <v>72</v>
      </c>
      <c r="AY308" s="146" t="s">
        <v>136</v>
      </c>
    </row>
    <row r="309" spans="2:65" s="14" customFormat="1">
      <c r="B309" s="151"/>
      <c r="D309" s="140" t="s">
        <v>143</v>
      </c>
      <c r="E309" s="152" t="s">
        <v>1</v>
      </c>
      <c r="F309" s="153" t="s">
        <v>152</v>
      </c>
      <c r="H309" s="154">
        <v>137.6</v>
      </c>
      <c r="L309" s="151"/>
      <c r="M309" s="155"/>
      <c r="T309" s="156"/>
      <c r="AT309" s="152" t="s">
        <v>143</v>
      </c>
      <c r="AU309" s="152" t="s">
        <v>81</v>
      </c>
      <c r="AV309" s="14" t="s">
        <v>153</v>
      </c>
      <c r="AW309" s="14" t="s">
        <v>145</v>
      </c>
      <c r="AX309" s="14" t="s">
        <v>72</v>
      </c>
      <c r="AY309" s="152" t="s">
        <v>136</v>
      </c>
    </row>
    <row r="310" spans="2:65" s="15" customFormat="1">
      <c r="B310" s="157"/>
      <c r="D310" s="140" t="s">
        <v>143</v>
      </c>
      <c r="E310" s="158" t="s">
        <v>90</v>
      </c>
      <c r="F310" s="159" t="s">
        <v>154</v>
      </c>
      <c r="H310" s="160">
        <v>204.566</v>
      </c>
      <c r="L310" s="157"/>
      <c r="M310" s="161"/>
      <c r="T310" s="162"/>
      <c r="AT310" s="158" t="s">
        <v>143</v>
      </c>
      <c r="AU310" s="158" t="s">
        <v>81</v>
      </c>
      <c r="AV310" s="15" t="s">
        <v>141</v>
      </c>
      <c r="AW310" s="15" t="s">
        <v>145</v>
      </c>
      <c r="AX310" s="15" t="s">
        <v>79</v>
      </c>
      <c r="AY310" s="158" t="s">
        <v>136</v>
      </c>
    </row>
    <row r="311" spans="2:65" s="1" customFormat="1" ht="24.15" customHeight="1">
      <c r="B311" s="126"/>
      <c r="C311" s="127" t="s">
        <v>463</v>
      </c>
      <c r="D311" s="127" t="s">
        <v>137</v>
      </c>
      <c r="E311" s="128" t="s">
        <v>464</v>
      </c>
      <c r="F311" s="129" t="s">
        <v>465</v>
      </c>
      <c r="G311" s="130" t="s">
        <v>92</v>
      </c>
      <c r="H311" s="131">
        <v>204.566</v>
      </c>
      <c r="I311" s="132">
        <v>0</v>
      </c>
      <c r="J311" s="132">
        <f>ROUND(I311*H311,2)</f>
        <v>0</v>
      </c>
      <c r="K311" s="129" t="s">
        <v>140</v>
      </c>
      <c r="L311" s="29"/>
      <c r="M311" s="133" t="s">
        <v>1</v>
      </c>
      <c r="N311" s="134" t="s">
        <v>37</v>
      </c>
      <c r="O311" s="135">
        <v>3.5000000000000003E-2</v>
      </c>
      <c r="P311" s="135">
        <f>O311*H311</f>
        <v>7.1598100000000011</v>
      </c>
      <c r="Q311" s="135">
        <v>2.08E-6</v>
      </c>
      <c r="R311" s="135">
        <f>Q311*H311</f>
        <v>4.2549728000000002E-4</v>
      </c>
      <c r="S311" s="135">
        <v>1.4999999999999999E-4</v>
      </c>
      <c r="T311" s="136">
        <f>S311*H311</f>
        <v>3.0684899999999998E-2</v>
      </c>
      <c r="AR311" s="137" t="s">
        <v>141</v>
      </c>
      <c r="AT311" s="137" t="s">
        <v>137</v>
      </c>
      <c r="AU311" s="137" t="s">
        <v>81</v>
      </c>
      <c r="AY311" s="17" t="s">
        <v>136</v>
      </c>
      <c r="BE311" s="138">
        <f>IF(N311="základní",J311,0)</f>
        <v>0</v>
      </c>
      <c r="BF311" s="138">
        <f>IF(N311="snížená",J311,0)</f>
        <v>0</v>
      </c>
      <c r="BG311" s="138">
        <f>IF(N311="zákl. přenesená",J311,0)</f>
        <v>0</v>
      </c>
      <c r="BH311" s="138">
        <f>IF(N311="sníž. přenesená",J311,0)</f>
        <v>0</v>
      </c>
      <c r="BI311" s="138">
        <f>IF(N311="nulová",J311,0)</f>
        <v>0</v>
      </c>
      <c r="BJ311" s="17" t="s">
        <v>79</v>
      </c>
      <c r="BK311" s="138">
        <f>ROUND(I311*H311,2)</f>
        <v>0</v>
      </c>
      <c r="BL311" s="17" t="s">
        <v>141</v>
      </c>
      <c r="BM311" s="137" t="s">
        <v>466</v>
      </c>
    </row>
    <row r="312" spans="2:65" s="13" customFormat="1">
      <c r="B312" s="145"/>
      <c r="D312" s="140" t="s">
        <v>143</v>
      </c>
      <c r="E312" s="146" t="s">
        <v>1</v>
      </c>
      <c r="F312" s="147" t="s">
        <v>90</v>
      </c>
      <c r="H312" s="148">
        <v>204.566</v>
      </c>
      <c r="L312" s="145"/>
      <c r="M312" s="149"/>
      <c r="T312" s="150"/>
      <c r="AT312" s="146" t="s">
        <v>143</v>
      </c>
      <c r="AU312" s="146" t="s">
        <v>81</v>
      </c>
      <c r="AV312" s="13" t="s">
        <v>81</v>
      </c>
      <c r="AW312" s="13" t="s">
        <v>145</v>
      </c>
      <c r="AX312" s="13" t="s">
        <v>72</v>
      </c>
      <c r="AY312" s="146" t="s">
        <v>136</v>
      </c>
    </row>
    <row r="313" spans="2:65" s="15" customFormat="1">
      <c r="B313" s="157"/>
      <c r="D313" s="140" t="s">
        <v>143</v>
      </c>
      <c r="E313" s="158" t="s">
        <v>1</v>
      </c>
      <c r="F313" s="159" t="s">
        <v>154</v>
      </c>
      <c r="H313" s="160">
        <v>204.566</v>
      </c>
      <c r="L313" s="157"/>
      <c r="M313" s="161"/>
      <c r="T313" s="162"/>
      <c r="AT313" s="158" t="s">
        <v>143</v>
      </c>
      <c r="AU313" s="158" t="s">
        <v>81</v>
      </c>
      <c r="AV313" s="15" t="s">
        <v>141</v>
      </c>
      <c r="AW313" s="15" t="s">
        <v>145</v>
      </c>
      <c r="AX313" s="15" t="s">
        <v>79</v>
      </c>
      <c r="AY313" s="158" t="s">
        <v>136</v>
      </c>
    </row>
    <row r="314" spans="2:65" s="1" customFormat="1" ht="16.5" customHeight="1">
      <c r="B314" s="126"/>
      <c r="C314" s="127" t="s">
        <v>467</v>
      </c>
      <c r="D314" s="127" t="s">
        <v>137</v>
      </c>
      <c r="E314" s="128" t="s">
        <v>468</v>
      </c>
      <c r="F314" s="129" t="s">
        <v>469</v>
      </c>
      <c r="G314" s="130" t="s">
        <v>92</v>
      </c>
      <c r="H314" s="131">
        <v>204.566</v>
      </c>
      <c r="I314" s="132">
        <v>0</v>
      </c>
      <c r="J314" s="132">
        <f>ROUND(I314*H314,2)</f>
        <v>0</v>
      </c>
      <c r="K314" s="129" t="s">
        <v>140</v>
      </c>
      <c r="L314" s="29"/>
      <c r="M314" s="133" t="s">
        <v>1</v>
      </c>
      <c r="N314" s="134" t="s">
        <v>37</v>
      </c>
      <c r="O314" s="135">
        <v>7.3999999999999996E-2</v>
      </c>
      <c r="P314" s="135">
        <f>O314*H314</f>
        <v>15.137884</v>
      </c>
      <c r="Q314" s="135">
        <v>1E-3</v>
      </c>
      <c r="R314" s="135">
        <f>Q314*H314</f>
        <v>0.204566</v>
      </c>
      <c r="S314" s="135">
        <v>3.1E-4</v>
      </c>
      <c r="T314" s="136">
        <f>S314*H314</f>
        <v>6.3415460000000007E-2</v>
      </c>
      <c r="AR314" s="137" t="s">
        <v>141</v>
      </c>
      <c r="AT314" s="137" t="s">
        <v>137</v>
      </c>
      <c r="AU314" s="137" t="s">
        <v>81</v>
      </c>
      <c r="AY314" s="17" t="s">
        <v>136</v>
      </c>
      <c r="BE314" s="138">
        <f>IF(N314="základní",J314,0)</f>
        <v>0</v>
      </c>
      <c r="BF314" s="138">
        <f>IF(N314="snížená",J314,0)</f>
        <v>0</v>
      </c>
      <c r="BG314" s="138">
        <f>IF(N314="zákl. přenesená",J314,0)</f>
        <v>0</v>
      </c>
      <c r="BH314" s="138">
        <f>IF(N314="sníž. přenesená",J314,0)</f>
        <v>0</v>
      </c>
      <c r="BI314" s="138">
        <f>IF(N314="nulová",J314,0)</f>
        <v>0</v>
      </c>
      <c r="BJ314" s="17" t="s">
        <v>79</v>
      </c>
      <c r="BK314" s="138">
        <f>ROUND(I314*H314,2)</f>
        <v>0</v>
      </c>
      <c r="BL314" s="17" t="s">
        <v>141</v>
      </c>
      <c r="BM314" s="137" t="s">
        <v>470</v>
      </c>
    </row>
    <row r="315" spans="2:65" s="13" customFormat="1">
      <c r="B315" s="145"/>
      <c r="D315" s="140" t="s">
        <v>143</v>
      </c>
      <c r="E315" s="146" t="s">
        <v>1</v>
      </c>
      <c r="F315" s="147" t="s">
        <v>90</v>
      </c>
      <c r="H315" s="148">
        <v>204.566</v>
      </c>
      <c r="L315" s="145"/>
      <c r="M315" s="149"/>
      <c r="T315" s="150"/>
      <c r="AT315" s="146" t="s">
        <v>143</v>
      </c>
      <c r="AU315" s="146" t="s">
        <v>81</v>
      </c>
      <c r="AV315" s="13" t="s">
        <v>81</v>
      </c>
      <c r="AW315" s="13" t="s">
        <v>145</v>
      </c>
      <c r="AX315" s="13" t="s">
        <v>72</v>
      </c>
      <c r="AY315" s="146" t="s">
        <v>136</v>
      </c>
    </row>
    <row r="316" spans="2:65" s="15" customFormat="1">
      <c r="B316" s="157"/>
      <c r="D316" s="140" t="s">
        <v>143</v>
      </c>
      <c r="E316" s="158" t="s">
        <v>1</v>
      </c>
      <c r="F316" s="159" t="s">
        <v>154</v>
      </c>
      <c r="H316" s="160">
        <v>204.566</v>
      </c>
      <c r="L316" s="157"/>
      <c r="M316" s="161"/>
      <c r="T316" s="162"/>
      <c r="AT316" s="158" t="s">
        <v>143</v>
      </c>
      <c r="AU316" s="158" t="s">
        <v>81</v>
      </c>
      <c r="AV316" s="15" t="s">
        <v>141</v>
      </c>
      <c r="AW316" s="15" t="s">
        <v>145</v>
      </c>
      <c r="AX316" s="15" t="s">
        <v>79</v>
      </c>
      <c r="AY316" s="158" t="s">
        <v>136</v>
      </c>
    </row>
    <row r="317" spans="2:65" s="1" customFormat="1" ht="37.75" customHeight="1">
      <c r="B317" s="126"/>
      <c r="C317" s="127" t="s">
        <v>471</v>
      </c>
      <c r="D317" s="127" t="s">
        <v>137</v>
      </c>
      <c r="E317" s="128" t="s">
        <v>472</v>
      </c>
      <c r="F317" s="129" t="s">
        <v>473</v>
      </c>
      <c r="G317" s="130" t="s">
        <v>224</v>
      </c>
      <c r="H317" s="131">
        <v>20</v>
      </c>
      <c r="I317" s="132">
        <v>0</v>
      </c>
      <c r="J317" s="132">
        <f>ROUND(I317*H317,2)</f>
        <v>0</v>
      </c>
      <c r="K317" s="129" t="s">
        <v>140</v>
      </c>
      <c r="L317" s="29"/>
      <c r="M317" s="133" t="s">
        <v>1</v>
      </c>
      <c r="N317" s="134" t="s">
        <v>37</v>
      </c>
      <c r="O317" s="135">
        <v>6.4000000000000001E-2</v>
      </c>
      <c r="P317" s="135">
        <f>O317*H317</f>
        <v>1.28</v>
      </c>
      <c r="Q317" s="135">
        <v>4.8000000000000001E-4</v>
      </c>
      <c r="R317" s="135">
        <f>Q317*H317</f>
        <v>9.6000000000000009E-3</v>
      </c>
      <c r="S317" s="135">
        <v>0</v>
      </c>
      <c r="T317" s="136">
        <f>S317*H317</f>
        <v>0</v>
      </c>
      <c r="AR317" s="137" t="s">
        <v>225</v>
      </c>
      <c r="AT317" s="137" t="s">
        <v>137</v>
      </c>
      <c r="AU317" s="137" t="s">
        <v>81</v>
      </c>
      <c r="AY317" s="17" t="s">
        <v>136</v>
      </c>
      <c r="BE317" s="138">
        <f>IF(N317="základní",J317,0)</f>
        <v>0</v>
      </c>
      <c r="BF317" s="138">
        <f>IF(N317="snížená",J317,0)</f>
        <v>0</v>
      </c>
      <c r="BG317" s="138">
        <f>IF(N317="zákl. přenesená",J317,0)</f>
        <v>0</v>
      </c>
      <c r="BH317" s="138">
        <f>IF(N317="sníž. přenesená",J317,0)</f>
        <v>0</v>
      </c>
      <c r="BI317" s="138">
        <f>IF(N317="nulová",J317,0)</f>
        <v>0</v>
      </c>
      <c r="BJ317" s="17" t="s">
        <v>79</v>
      </c>
      <c r="BK317" s="138">
        <f>ROUND(I317*H317,2)</f>
        <v>0</v>
      </c>
      <c r="BL317" s="17" t="s">
        <v>225</v>
      </c>
      <c r="BM317" s="137" t="s">
        <v>474</v>
      </c>
    </row>
    <row r="318" spans="2:65" s="1" customFormat="1" ht="37.75" customHeight="1">
      <c r="B318" s="126"/>
      <c r="C318" s="127" t="s">
        <v>475</v>
      </c>
      <c r="D318" s="127" t="s">
        <v>137</v>
      </c>
      <c r="E318" s="128" t="s">
        <v>476</v>
      </c>
      <c r="F318" s="129" t="s">
        <v>477</v>
      </c>
      <c r="G318" s="130" t="s">
        <v>224</v>
      </c>
      <c r="H318" s="131">
        <v>10</v>
      </c>
      <c r="I318" s="132">
        <v>0</v>
      </c>
      <c r="J318" s="132">
        <f>ROUND(I318*H318,2)</f>
        <v>0</v>
      </c>
      <c r="K318" s="129" t="s">
        <v>140</v>
      </c>
      <c r="L318" s="29"/>
      <c r="M318" s="133" t="s">
        <v>1</v>
      </c>
      <c r="N318" s="134" t="s">
        <v>37</v>
      </c>
      <c r="O318" s="135">
        <v>7.1999999999999995E-2</v>
      </c>
      <c r="P318" s="135">
        <f>O318*H318</f>
        <v>0.72</v>
      </c>
      <c r="Q318" s="135">
        <v>1.1999999999999999E-3</v>
      </c>
      <c r="R318" s="135">
        <f>Q318*H318</f>
        <v>1.1999999999999999E-2</v>
      </c>
      <c r="S318" s="135">
        <v>0</v>
      </c>
      <c r="T318" s="136">
        <f>S318*H318</f>
        <v>0</v>
      </c>
      <c r="AR318" s="137" t="s">
        <v>225</v>
      </c>
      <c r="AT318" s="137" t="s">
        <v>137</v>
      </c>
      <c r="AU318" s="137" t="s">
        <v>81</v>
      </c>
      <c r="AY318" s="17" t="s">
        <v>136</v>
      </c>
      <c r="BE318" s="138">
        <f>IF(N318="základní",J318,0)</f>
        <v>0</v>
      </c>
      <c r="BF318" s="138">
        <f>IF(N318="snížená",J318,0)</f>
        <v>0</v>
      </c>
      <c r="BG318" s="138">
        <f>IF(N318="zákl. přenesená",J318,0)</f>
        <v>0</v>
      </c>
      <c r="BH318" s="138">
        <f>IF(N318="sníž. přenesená",J318,0)</f>
        <v>0</v>
      </c>
      <c r="BI318" s="138">
        <f>IF(N318="nulová",J318,0)</f>
        <v>0</v>
      </c>
      <c r="BJ318" s="17" t="s">
        <v>79</v>
      </c>
      <c r="BK318" s="138">
        <f>ROUND(I318*H318,2)</f>
        <v>0</v>
      </c>
      <c r="BL318" s="17" t="s">
        <v>225</v>
      </c>
      <c r="BM318" s="137" t="s">
        <v>478</v>
      </c>
    </row>
    <row r="319" spans="2:65" s="1" customFormat="1" ht="37.75" customHeight="1">
      <c r="B319" s="126"/>
      <c r="C319" s="127" t="s">
        <v>479</v>
      </c>
      <c r="D319" s="127" t="s">
        <v>137</v>
      </c>
      <c r="E319" s="128" t="s">
        <v>480</v>
      </c>
      <c r="F319" s="129" t="s">
        <v>481</v>
      </c>
      <c r="G319" s="130" t="s">
        <v>224</v>
      </c>
      <c r="H319" s="131">
        <v>5</v>
      </c>
      <c r="I319" s="132">
        <v>0</v>
      </c>
      <c r="J319" s="132">
        <f>ROUND(I319*H319,2)</f>
        <v>0</v>
      </c>
      <c r="K319" s="129" t="s">
        <v>140</v>
      </c>
      <c r="L319" s="29"/>
      <c r="M319" s="133" t="s">
        <v>1</v>
      </c>
      <c r="N319" s="134" t="s">
        <v>37</v>
      </c>
      <c r="O319" s="135">
        <v>0.08</v>
      </c>
      <c r="P319" s="135">
        <f>O319*H319</f>
        <v>0.4</v>
      </c>
      <c r="Q319" s="135">
        <v>2.3999999999999998E-3</v>
      </c>
      <c r="R319" s="135">
        <f>Q319*H319</f>
        <v>1.1999999999999999E-2</v>
      </c>
      <c r="S319" s="135">
        <v>0</v>
      </c>
      <c r="T319" s="136">
        <f>S319*H319</f>
        <v>0</v>
      </c>
      <c r="AR319" s="137" t="s">
        <v>225</v>
      </c>
      <c r="AT319" s="137" t="s">
        <v>137</v>
      </c>
      <c r="AU319" s="137" t="s">
        <v>81</v>
      </c>
      <c r="AY319" s="17" t="s">
        <v>136</v>
      </c>
      <c r="BE319" s="138">
        <f>IF(N319="základní",J319,0)</f>
        <v>0</v>
      </c>
      <c r="BF319" s="138">
        <f>IF(N319="snížená",J319,0)</f>
        <v>0</v>
      </c>
      <c r="BG319" s="138">
        <f>IF(N319="zákl. přenesená",J319,0)</f>
        <v>0</v>
      </c>
      <c r="BH319" s="138">
        <f>IF(N319="sníž. přenesená",J319,0)</f>
        <v>0</v>
      </c>
      <c r="BI319" s="138">
        <f>IF(N319="nulová",J319,0)</f>
        <v>0</v>
      </c>
      <c r="BJ319" s="17" t="s">
        <v>79</v>
      </c>
      <c r="BK319" s="138">
        <f>ROUND(I319*H319,2)</f>
        <v>0</v>
      </c>
      <c r="BL319" s="17" t="s">
        <v>225</v>
      </c>
      <c r="BM319" s="137" t="s">
        <v>482</v>
      </c>
    </row>
    <row r="320" spans="2:65" s="1" customFormat="1" ht="24.15" customHeight="1">
      <c r="B320" s="126"/>
      <c r="C320" s="127" t="s">
        <v>483</v>
      </c>
      <c r="D320" s="127" t="s">
        <v>137</v>
      </c>
      <c r="E320" s="128" t="s">
        <v>484</v>
      </c>
      <c r="F320" s="129" t="s">
        <v>485</v>
      </c>
      <c r="G320" s="130" t="s">
        <v>92</v>
      </c>
      <c r="H320" s="131">
        <v>83.2</v>
      </c>
      <c r="I320" s="132">
        <v>0</v>
      </c>
      <c r="J320" s="132">
        <f>ROUND(I320*H320,2)</f>
        <v>0</v>
      </c>
      <c r="K320" s="129" t="s">
        <v>140</v>
      </c>
      <c r="L320" s="29"/>
      <c r="M320" s="133" t="s">
        <v>1</v>
      </c>
      <c r="N320" s="134" t="s">
        <v>37</v>
      </c>
      <c r="O320" s="135">
        <v>1.2E-2</v>
      </c>
      <c r="P320" s="135">
        <f>O320*H320</f>
        <v>0.99840000000000007</v>
      </c>
      <c r="Q320" s="135">
        <v>0</v>
      </c>
      <c r="R320" s="135">
        <f>Q320*H320</f>
        <v>0</v>
      </c>
      <c r="S320" s="135">
        <v>3.0000000000000001E-5</v>
      </c>
      <c r="T320" s="136">
        <f>S320*H320</f>
        <v>2.496E-3</v>
      </c>
      <c r="AR320" s="137" t="s">
        <v>141</v>
      </c>
      <c r="AT320" s="137" t="s">
        <v>137</v>
      </c>
      <c r="AU320" s="137" t="s">
        <v>81</v>
      </c>
      <c r="AY320" s="17" t="s">
        <v>136</v>
      </c>
      <c r="BE320" s="138">
        <f>IF(N320="základní",J320,0)</f>
        <v>0</v>
      </c>
      <c r="BF320" s="138">
        <f>IF(N320="snížená",J320,0)</f>
        <v>0</v>
      </c>
      <c r="BG320" s="138">
        <f>IF(N320="zákl. přenesená",J320,0)</f>
        <v>0</v>
      </c>
      <c r="BH320" s="138">
        <f>IF(N320="sníž. přenesená",J320,0)</f>
        <v>0</v>
      </c>
      <c r="BI320" s="138">
        <f>IF(N320="nulová",J320,0)</f>
        <v>0</v>
      </c>
      <c r="BJ320" s="17" t="s">
        <v>79</v>
      </c>
      <c r="BK320" s="138">
        <f>ROUND(I320*H320,2)</f>
        <v>0</v>
      </c>
      <c r="BL320" s="17" t="s">
        <v>141</v>
      </c>
      <c r="BM320" s="137" t="s">
        <v>486</v>
      </c>
    </row>
    <row r="321" spans="2:65" s="13" customFormat="1">
      <c r="B321" s="145"/>
      <c r="D321" s="140" t="s">
        <v>143</v>
      </c>
      <c r="E321" s="146" t="s">
        <v>1</v>
      </c>
      <c r="F321" s="147" t="s">
        <v>487</v>
      </c>
      <c r="H321" s="148">
        <v>83.2</v>
      </c>
      <c r="L321" s="145"/>
      <c r="M321" s="149"/>
      <c r="T321" s="150"/>
      <c r="AT321" s="146" t="s">
        <v>143</v>
      </c>
      <c r="AU321" s="146" t="s">
        <v>81</v>
      </c>
      <c r="AV321" s="13" t="s">
        <v>81</v>
      </c>
      <c r="AW321" s="13" t="s">
        <v>145</v>
      </c>
      <c r="AX321" s="13" t="s">
        <v>72</v>
      </c>
      <c r="AY321" s="146" t="s">
        <v>136</v>
      </c>
    </row>
    <row r="322" spans="2:65" s="15" customFormat="1">
      <c r="B322" s="157"/>
      <c r="D322" s="140" t="s">
        <v>143</v>
      </c>
      <c r="E322" s="158" t="s">
        <v>1</v>
      </c>
      <c r="F322" s="159" t="s">
        <v>154</v>
      </c>
      <c r="H322" s="160">
        <v>83.2</v>
      </c>
      <c r="L322" s="157"/>
      <c r="M322" s="161"/>
      <c r="T322" s="162"/>
      <c r="AT322" s="158" t="s">
        <v>143</v>
      </c>
      <c r="AU322" s="158" t="s">
        <v>81</v>
      </c>
      <c r="AV322" s="15" t="s">
        <v>141</v>
      </c>
      <c r="AW322" s="15" t="s">
        <v>145</v>
      </c>
      <c r="AX322" s="15" t="s">
        <v>79</v>
      </c>
      <c r="AY322" s="158" t="s">
        <v>136</v>
      </c>
    </row>
    <row r="323" spans="2:65" s="1" customFormat="1" ht="16.5" customHeight="1">
      <c r="B323" s="126"/>
      <c r="C323" s="165" t="s">
        <v>488</v>
      </c>
      <c r="D323" s="165" t="s">
        <v>169</v>
      </c>
      <c r="E323" s="166" t="s">
        <v>489</v>
      </c>
      <c r="F323" s="167" t="s">
        <v>490</v>
      </c>
      <c r="G323" s="168" t="s">
        <v>92</v>
      </c>
      <c r="H323" s="169">
        <v>87.36</v>
      </c>
      <c r="I323" s="170">
        <v>0</v>
      </c>
      <c r="J323" s="170">
        <f>ROUND(I323*H323,2)</f>
        <v>0</v>
      </c>
      <c r="K323" s="167" t="s">
        <v>140</v>
      </c>
      <c r="L323" s="171"/>
      <c r="M323" s="172" t="s">
        <v>1</v>
      </c>
      <c r="N323" s="173" t="s">
        <v>37</v>
      </c>
      <c r="O323" s="135">
        <v>0</v>
      </c>
      <c r="P323" s="135">
        <f>O323*H323</f>
        <v>0</v>
      </c>
      <c r="Q323" s="135">
        <v>8.9999999999999998E-4</v>
      </c>
      <c r="R323" s="135">
        <f>Q323*H323</f>
        <v>7.8623999999999999E-2</v>
      </c>
      <c r="S323" s="135">
        <v>0</v>
      </c>
      <c r="T323" s="136">
        <f>S323*H323</f>
        <v>0</v>
      </c>
      <c r="AR323" s="137" t="s">
        <v>172</v>
      </c>
      <c r="AT323" s="137" t="s">
        <v>169</v>
      </c>
      <c r="AU323" s="137" t="s">
        <v>81</v>
      </c>
      <c r="AY323" s="17" t="s">
        <v>136</v>
      </c>
      <c r="BE323" s="138">
        <f>IF(N323="základní",J323,0)</f>
        <v>0</v>
      </c>
      <c r="BF323" s="138">
        <f>IF(N323="snížená",J323,0)</f>
        <v>0</v>
      </c>
      <c r="BG323" s="138">
        <f>IF(N323="zákl. přenesená",J323,0)</f>
        <v>0</v>
      </c>
      <c r="BH323" s="138">
        <f>IF(N323="sníž. přenesená",J323,0)</f>
        <v>0</v>
      </c>
      <c r="BI323" s="138">
        <f>IF(N323="nulová",J323,0)</f>
        <v>0</v>
      </c>
      <c r="BJ323" s="17" t="s">
        <v>79</v>
      </c>
      <c r="BK323" s="138">
        <f>ROUND(I323*H323,2)</f>
        <v>0</v>
      </c>
      <c r="BL323" s="17" t="s">
        <v>141</v>
      </c>
      <c r="BM323" s="137" t="s">
        <v>491</v>
      </c>
    </row>
    <row r="324" spans="2:65" s="13" customFormat="1">
      <c r="B324" s="145"/>
      <c r="D324" s="140" t="s">
        <v>143</v>
      </c>
      <c r="F324" s="147" t="s">
        <v>492</v>
      </c>
      <c r="H324" s="148">
        <v>87.36</v>
      </c>
      <c r="L324" s="145"/>
      <c r="M324" s="149"/>
      <c r="T324" s="150"/>
      <c r="AT324" s="146" t="s">
        <v>143</v>
      </c>
      <c r="AU324" s="146" t="s">
        <v>81</v>
      </c>
      <c r="AV324" s="13" t="s">
        <v>81</v>
      </c>
      <c r="AW324" s="13" t="s">
        <v>3</v>
      </c>
      <c r="AX324" s="13" t="s">
        <v>79</v>
      </c>
      <c r="AY324" s="146" t="s">
        <v>136</v>
      </c>
    </row>
    <row r="325" spans="2:65" s="1" customFormat="1" ht="44.25" customHeight="1">
      <c r="B325" s="126"/>
      <c r="C325" s="127" t="s">
        <v>493</v>
      </c>
      <c r="D325" s="127" t="s">
        <v>137</v>
      </c>
      <c r="E325" s="128" t="s">
        <v>494</v>
      </c>
      <c r="F325" s="129" t="s">
        <v>495</v>
      </c>
      <c r="G325" s="130" t="s">
        <v>92</v>
      </c>
      <c r="H325" s="131">
        <v>57.834000000000003</v>
      </c>
      <c r="I325" s="132">
        <v>0</v>
      </c>
      <c r="J325" s="132">
        <f>ROUND(I325*H325,2)</f>
        <v>0</v>
      </c>
      <c r="K325" s="129" t="s">
        <v>140</v>
      </c>
      <c r="L325" s="29"/>
      <c r="M325" s="133" t="s">
        <v>1</v>
      </c>
      <c r="N325" s="134" t="s">
        <v>37</v>
      </c>
      <c r="O325" s="135">
        <v>1.6E-2</v>
      </c>
      <c r="P325" s="135">
        <f>O325*H325</f>
        <v>0.92534400000000006</v>
      </c>
      <c r="Q325" s="135">
        <v>0</v>
      </c>
      <c r="R325" s="135">
        <f>Q325*H325</f>
        <v>0</v>
      </c>
      <c r="S325" s="135">
        <v>3.0000000000000001E-5</v>
      </c>
      <c r="T325" s="136">
        <f>S325*H325</f>
        <v>1.7350200000000001E-3</v>
      </c>
      <c r="AR325" s="137" t="s">
        <v>141</v>
      </c>
      <c r="AT325" s="137" t="s">
        <v>137</v>
      </c>
      <c r="AU325" s="137" t="s">
        <v>81</v>
      </c>
      <c r="AY325" s="17" t="s">
        <v>136</v>
      </c>
      <c r="BE325" s="138">
        <f>IF(N325="základní",J325,0)</f>
        <v>0</v>
      </c>
      <c r="BF325" s="138">
        <f>IF(N325="snížená",J325,0)</f>
        <v>0</v>
      </c>
      <c r="BG325" s="138">
        <f>IF(N325="zákl. přenesená",J325,0)</f>
        <v>0</v>
      </c>
      <c r="BH325" s="138">
        <f>IF(N325="sníž. přenesená",J325,0)</f>
        <v>0</v>
      </c>
      <c r="BI325" s="138">
        <f>IF(N325="nulová",J325,0)</f>
        <v>0</v>
      </c>
      <c r="BJ325" s="17" t="s">
        <v>79</v>
      </c>
      <c r="BK325" s="138">
        <f>ROUND(I325*H325,2)</f>
        <v>0</v>
      </c>
      <c r="BL325" s="17" t="s">
        <v>141</v>
      </c>
      <c r="BM325" s="137" t="s">
        <v>496</v>
      </c>
    </row>
    <row r="326" spans="2:65" s="12" customFormat="1">
      <c r="B326" s="139"/>
      <c r="D326" s="140" t="s">
        <v>143</v>
      </c>
      <c r="E326" s="141" t="s">
        <v>1</v>
      </c>
      <c r="F326" s="142" t="s">
        <v>146</v>
      </c>
      <c r="H326" s="141" t="s">
        <v>1</v>
      </c>
      <c r="L326" s="139"/>
      <c r="M326" s="143"/>
      <c r="T326" s="144"/>
      <c r="AT326" s="141" t="s">
        <v>143</v>
      </c>
      <c r="AU326" s="141" t="s">
        <v>81</v>
      </c>
      <c r="AV326" s="12" t="s">
        <v>79</v>
      </c>
      <c r="AW326" s="12" t="s">
        <v>145</v>
      </c>
      <c r="AX326" s="12" t="s">
        <v>72</v>
      </c>
      <c r="AY326" s="141" t="s">
        <v>136</v>
      </c>
    </row>
    <row r="327" spans="2:65" s="13" customFormat="1">
      <c r="B327" s="145"/>
      <c r="D327" s="140" t="s">
        <v>143</v>
      </c>
      <c r="E327" s="146" t="s">
        <v>1</v>
      </c>
      <c r="F327" s="147" t="s">
        <v>497</v>
      </c>
      <c r="H327" s="148">
        <v>6.72</v>
      </c>
      <c r="L327" s="145"/>
      <c r="M327" s="149"/>
      <c r="T327" s="150"/>
      <c r="AT327" s="146" t="s">
        <v>143</v>
      </c>
      <c r="AU327" s="146" t="s">
        <v>81</v>
      </c>
      <c r="AV327" s="13" t="s">
        <v>81</v>
      </c>
      <c r="AW327" s="13" t="s">
        <v>145</v>
      </c>
      <c r="AX327" s="13" t="s">
        <v>72</v>
      </c>
      <c r="AY327" s="146" t="s">
        <v>136</v>
      </c>
    </row>
    <row r="328" spans="2:65" s="12" customFormat="1">
      <c r="B328" s="139"/>
      <c r="D328" s="140" t="s">
        <v>143</v>
      </c>
      <c r="E328" s="141" t="s">
        <v>1</v>
      </c>
      <c r="F328" s="142" t="s">
        <v>148</v>
      </c>
      <c r="H328" s="141" t="s">
        <v>1</v>
      </c>
      <c r="L328" s="139"/>
      <c r="M328" s="143"/>
      <c r="T328" s="144"/>
      <c r="AT328" s="141" t="s">
        <v>143</v>
      </c>
      <c r="AU328" s="141" t="s">
        <v>81</v>
      </c>
      <c r="AV328" s="12" t="s">
        <v>79</v>
      </c>
      <c r="AW328" s="12" t="s">
        <v>145</v>
      </c>
      <c r="AX328" s="12" t="s">
        <v>72</v>
      </c>
      <c r="AY328" s="141" t="s">
        <v>136</v>
      </c>
    </row>
    <row r="329" spans="2:65" s="13" customFormat="1">
      <c r="B329" s="145"/>
      <c r="D329" s="140" t="s">
        <v>143</v>
      </c>
      <c r="E329" s="146" t="s">
        <v>1</v>
      </c>
      <c r="F329" s="147" t="s">
        <v>366</v>
      </c>
      <c r="H329" s="148">
        <v>42.84</v>
      </c>
      <c r="L329" s="145"/>
      <c r="M329" s="149"/>
      <c r="T329" s="150"/>
      <c r="AT329" s="146" t="s">
        <v>143</v>
      </c>
      <c r="AU329" s="146" t="s">
        <v>81</v>
      </c>
      <c r="AV329" s="13" t="s">
        <v>81</v>
      </c>
      <c r="AW329" s="13" t="s">
        <v>145</v>
      </c>
      <c r="AX329" s="13" t="s">
        <v>72</v>
      </c>
      <c r="AY329" s="146" t="s">
        <v>136</v>
      </c>
    </row>
    <row r="330" spans="2:65" s="12" customFormat="1">
      <c r="B330" s="139"/>
      <c r="D330" s="140" t="s">
        <v>143</v>
      </c>
      <c r="E330" s="141" t="s">
        <v>1</v>
      </c>
      <c r="F330" s="142" t="s">
        <v>150</v>
      </c>
      <c r="H330" s="141" t="s">
        <v>1</v>
      </c>
      <c r="L330" s="139"/>
      <c r="M330" s="143"/>
      <c r="T330" s="144"/>
      <c r="AT330" s="141" t="s">
        <v>143</v>
      </c>
      <c r="AU330" s="141" t="s">
        <v>81</v>
      </c>
      <c r="AV330" s="12" t="s">
        <v>79</v>
      </c>
      <c r="AW330" s="12" t="s">
        <v>145</v>
      </c>
      <c r="AX330" s="12" t="s">
        <v>72</v>
      </c>
      <c r="AY330" s="141" t="s">
        <v>136</v>
      </c>
    </row>
    <row r="331" spans="2:65" s="13" customFormat="1">
      <c r="B331" s="145"/>
      <c r="D331" s="140" t="s">
        <v>143</v>
      </c>
      <c r="E331" s="146" t="s">
        <v>1</v>
      </c>
      <c r="F331" s="147" t="s">
        <v>498</v>
      </c>
      <c r="H331" s="148">
        <v>8.2739999999999991</v>
      </c>
      <c r="L331" s="145"/>
      <c r="M331" s="149"/>
      <c r="T331" s="150"/>
      <c r="AT331" s="146" t="s">
        <v>143</v>
      </c>
      <c r="AU331" s="146" t="s">
        <v>81</v>
      </c>
      <c r="AV331" s="13" t="s">
        <v>81</v>
      </c>
      <c r="AW331" s="13" t="s">
        <v>145</v>
      </c>
      <c r="AX331" s="13" t="s">
        <v>72</v>
      </c>
      <c r="AY331" s="146" t="s">
        <v>136</v>
      </c>
    </row>
    <row r="332" spans="2:65" s="15" customFormat="1">
      <c r="B332" s="157"/>
      <c r="D332" s="140" t="s">
        <v>143</v>
      </c>
      <c r="E332" s="158" t="s">
        <v>1</v>
      </c>
      <c r="F332" s="159" t="s">
        <v>154</v>
      </c>
      <c r="H332" s="160">
        <v>57.834000000000003</v>
      </c>
      <c r="L332" s="157"/>
      <c r="M332" s="161"/>
      <c r="T332" s="162"/>
      <c r="AT332" s="158" t="s">
        <v>143</v>
      </c>
      <c r="AU332" s="158" t="s">
        <v>81</v>
      </c>
      <c r="AV332" s="15" t="s">
        <v>141</v>
      </c>
      <c r="AW332" s="15" t="s">
        <v>145</v>
      </c>
      <c r="AX332" s="15" t="s">
        <v>79</v>
      </c>
      <c r="AY332" s="158" t="s">
        <v>136</v>
      </c>
    </row>
    <row r="333" spans="2:65" s="1" customFormat="1" ht="16.5" customHeight="1">
      <c r="B333" s="126"/>
      <c r="C333" s="165" t="s">
        <v>499</v>
      </c>
      <c r="D333" s="165" t="s">
        <v>169</v>
      </c>
      <c r="E333" s="166" t="s">
        <v>489</v>
      </c>
      <c r="F333" s="167" t="s">
        <v>490</v>
      </c>
      <c r="G333" s="168" t="s">
        <v>92</v>
      </c>
      <c r="H333" s="169">
        <v>60.725999999999999</v>
      </c>
      <c r="I333" s="170">
        <v>0</v>
      </c>
      <c r="J333" s="170">
        <f>ROUND(I333*H333,2)</f>
        <v>0</v>
      </c>
      <c r="K333" s="167" t="s">
        <v>140</v>
      </c>
      <c r="L333" s="171"/>
      <c r="M333" s="172" t="s">
        <v>1</v>
      </c>
      <c r="N333" s="173" t="s">
        <v>37</v>
      </c>
      <c r="O333" s="135">
        <v>0</v>
      </c>
      <c r="P333" s="135">
        <f>O333*H333</f>
        <v>0</v>
      </c>
      <c r="Q333" s="135">
        <v>8.9999999999999998E-4</v>
      </c>
      <c r="R333" s="135">
        <f>Q333*H333</f>
        <v>5.4653399999999998E-2</v>
      </c>
      <c r="S333" s="135">
        <v>0</v>
      </c>
      <c r="T333" s="136">
        <f>S333*H333</f>
        <v>0</v>
      </c>
      <c r="AR333" s="137" t="s">
        <v>172</v>
      </c>
      <c r="AT333" s="137" t="s">
        <v>169</v>
      </c>
      <c r="AU333" s="137" t="s">
        <v>81</v>
      </c>
      <c r="AY333" s="17" t="s">
        <v>136</v>
      </c>
      <c r="BE333" s="138">
        <f>IF(N333="základní",J333,0)</f>
        <v>0</v>
      </c>
      <c r="BF333" s="138">
        <f>IF(N333="snížená",J333,0)</f>
        <v>0</v>
      </c>
      <c r="BG333" s="138">
        <f>IF(N333="zákl. přenesená",J333,0)</f>
        <v>0</v>
      </c>
      <c r="BH333" s="138">
        <f>IF(N333="sníž. přenesená",J333,0)</f>
        <v>0</v>
      </c>
      <c r="BI333" s="138">
        <f>IF(N333="nulová",J333,0)</f>
        <v>0</v>
      </c>
      <c r="BJ333" s="17" t="s">
        <v>79</v>
      </c>
      <c r="BK333" s="138">
        <f>ROUND(I333*H333,2)</f>
        <v>0</v>
      </c>
      <c r="BL333" s="17" t="s">
        <v>141</v>
      </c>
      <c r="BM333" s="137" t="s">
        <v>500</v>
      </c>
    </row>
    <row r="334" spans="2:65" s="13" customFormat="1">
      <c r="B334" s="145"/>
      <c r="D334" s="140" t="s">
        <v>143</v>
      </c>
      <c r="F334" s="147" t="s">
        <v>501</v>
      </c>
      <c r="H334" s="148">
        <v>60.725999999999999</v>
      </c>
      <c r="L334" s="145"/>
      <c r="M334" s="149"/>
      <c r="T334" s="150"/>
      <c r="AT334" s="146" t="s">
        <v>143</v>
      </c>
      <c r="AU334" s="146" t="s">
        <v>81</v>
      </c>
      <c r="AV334" s="13" t="s">
        <v>81</v>
      </c>
      <c r="AW334" s="13" t="s">
        <v>3</v>
      </c>
      <c r="AX334" s="13" t="s">
        <v>79</v>
      </c>
      <c r="AY334" s="146" t="s">
        <v>136</v>
      </c>
    </row>
    <row r="335" spans="2:65" s="1" customFormat="1" ht="33" customHeight="1">
      <c r="B335" s="126"/>
      <c r="C335" s="127" t="s">
        <v>502</v>
      </c>
      <c r="D335" s="127" t="s">
        <v>137</v>
      </c>
      <c r="E335" s="128" t="s">
        <v>503</v>
      </c>
      <c r="F335" s="129" t="s">
        <v>504</v>
      </c>
      <c r="G335" s="130" t="s">
        <v>92</v>
      </c>
      <c r="H335" s="131">
        <v>204.566</v>
      </c>
      <c r="I335" s="132">
        <v>0</v>
      </c>
      <c r="J335" s="132">
        <f>ROUND(I335*H335,2)</f>
        <v>0</v>
      </c>
      <c r="K335" s="129" t="s">
        <v>140</v>
      </c>
      <c r="L335" s="29"/>
      <c r="M335" s="133" t="s">
        <v>1</v>
      </c>
      <c r="N335" s="134" t="s">
        <v>37</v>
      </c>
      <c r="O335" s="135">
        <v>3.3000000000000002E-2</v>
      </c>
      <c r="P335" s="135">
        <f>O335*H335</f>
        <v>6.7506780000000006</v>
      </c>
      <c r="Q335" s="135">
        <v>2.0799999999999999E-4</v>
      </c>
      <c r="R335" s="135">
        <f>Q335*H335</f>
        <v>4.2549727999999995E-2</v>
      </c>
      <c r="S335" s="135">
        <v>0</v>
      </c>
      <c r="T335" s="136">
        <f>S335*H335</f>
        <v>0</v>
      </c>
      <c r="AR335" s="137" t="s">
        <v>141</v>
      </c>
      <c r="AT335" s="137" t="s">
        <v>137</v>
      </c>
      <c r="AU335" s="137" t="s">
        <v>81</v>
      </c>
      <c r="AY335" s="17" t="s">
        <v>136</v>
      </c>
      <c r="BE335" s="138">
        <f>IF(N335="základní",J335,0)</f>
        <v>0</v>
      </c>
      <c r="BF335" s="138">
        <f>IF(N335="snížená",J335,0)</f>
        <v>0</v>
      </c>
      <c r="BG335" s="138">
        <f>IF(N335="zákl. přenesená",J335,0)</f>
        <v>0</v>
      </c>
      <c r="BH335" s="138">
        <f>IF(N335="sníž. přenesená",J335,0)</f>
        <v>0</v>
      </c>
      <c r="BI335" s="138">
        <f>IF(N335="nulová",J335,0)</f>
        <v>0</v>
      </c>
      <c r="BJ335" s="17" t="s">
        <v>79</v>
      </c>
      <c r="BK335" s="138">
        <f>ROUND(I335*H335,2)</f>
        <v>0</v>
      </c>
      <c r="BL335" s="17" t="s">
        <v>141</v>
      </c>
      <c r="BM335" s="137" t="s">
        <v>505</v>
      </c>
    </row>
    <row r="336" spans="2:65" s="13" customFormat="1">
      <c r="B336" s="145"/>
      <c r="D336" s="140" t="s">
        <v>143</v>
      </c>
      <c r="E336" s="146" t="s">
        <v>1</v>
      </c>
      <c r="F336" s="147" t="s">
        <v>90</v>
      </c>
      <c r="H336" s="148">
        <v>204.566</v>
      </c>
      <c r="L336" s="145"/>
      <c r="M336" s="149"/>
      <c r="T336" s="150"/>
      <c r="AT336" s="146" t="s">
        <v>143</v>
      </c>
      <c r="AU336" s="146" t="s">
        <v>81</v>
      </c>
      <c r="AV336" s="13" t="s">
        <v>81</v>
      </c>
      <c r="AW336" s="13" t="s">
        <v>145</v>
      </c>
      <c r="AX336" s="13" t="s">
        <v>72</v>
      </c>
      <c r="AY336" s="146" t="s">
        <v>136</v>
      </c>
    </row>
    <row r="337" spans="2:65" s="15" customFormat="1">
      <c r="B337" s="157"/>
      <c r="D337" s="140" t="s">
        <v>143</v>
      </c>
      <c r="E337" s="158" t="s">
        <v>1</v>
      </c>
      <c r="F337" s="159" t="s">
        <v>154</v>
      </c>
      <c r="H337" s="160">
        <v>204.566</v>
      </c>
      <c r="L337" s="157"/>
      <c r="M337" s="161"/>
      <c r="T337" s="162"/>
      <c r="AT337" s="158" t="s">
        <v>143</v>
      </c>
      <c r="AU337" s="158" t="s">
        <v>81</v>
      </c>
      <c r="AV337" s="15" t="s">
        <v>141</v>
      </c>
      <c r="AW337" s="15" t="s">
        <v>145</v>
      </c>
      <c r="AX337" s="15" t="s">
        <v>79</v>
      </c>
      <c r="AY337" s="158" t="s">
        <v>136</v>
      </c>
    </row>
    <row r="338" spans="2:65" s="1" customFormat="1" ht="37.75" customHeight="1">
      <c r="B338" s="126"/>
      <c r="C338" s="127" t="s">
        <v>506</v>
      </c>
      <c r="D338" s="127" t="s">
        <v>137</v>
      </c>
      <c r="E338" s="128" t="s">
        <v>507</v>
      </c>
      <c r="F338" s="129" t="s">
        <v>508</v>
      </c>
      <c r="G338" s="130" t="s">
        <v>92</v>
      </c>
      <c r="H338" s="131">
        <v>204.566</v>
      </c>
      <c r="I338" s="132">
        <v>0</v>
      </c>
      <c r="J338" s="132">
        <f>ROUND(I338*H338,2)</f>
        <v>0</v>
      </c>
      <c r="K338" s="129" t="s">
        <v>140</v>
      </c>
      <c r="L338" s="29"/>
      <c r="M338" s="133" t="s">
        <v>1</v>
      </c>
      <c r="N338" s="134" t="s">
        <v>37</v>
      </c>
      <c r="O338" s="135">
        <v>0.104</v>
      </c>
      <c r="P338" s="135">
        <f>O338*H338</f>
        <v>21.274864000000001</v>
      </c>
      <c r="Q338" s="135">
        <v>2.8499999999999999E-4</v>
      </c>
      <c r="R338" s="135">
        <f>Q338*H338</f>
        <v>5.8301309999999995E-2</v>
      </c>
      <c r="S338" s="135">
        <v>0</v>
      </c>
      <c r="T338" s="136">
        <f>S338*H338</f>
        <v>0</v>
      </c>
      <c r="AR338" s="137" t="s">
        <v>141</v>
      </c>
      <c r="AT338" s="137" t="s">
        <v>137</v>
      </c>
      <c r="AU338" s="137" t="s">
        <v>81</v>
      </c>
      <c r="AY338" s="17" t="s">
        <v>136</v>
      </c>
      <c r="BE338" s="138">
        <f>IF(N338="základní",J338,0)</f>
        <v>0</v>
      </c>
      <c r="BF338" s="138">
        <f>IF(N338="snížená",J338,0)</f>
        <v>0</v>
      </c>
      <c r="BG338" s="138">
        <f>IF(N338="zákl. přenesená",J338,0)</f>
        <v>0</v>
      </c>
      <c r="BH338" s="138">
        <f>IF(N338="sníž. přenesená",J338,0)</f>
        <v>0</v>
      </c>
      <c r="BI338" s="138">
        <f>IF(N338="nulová",J338,0)</f>
        <v>0</v>
      </c>
      <c r="BJ338" s="17" t="s">
        <v>79</v>
      </c>
      <c r="BK338" s="138">
        <f>ROUND(I338*H338,2)</f>
        <v>0</v>
      </c>
      <c r="BL338" s="17" t="s">
        <v>141</v>
      </c>
      <c r="BM338" s="137" t="s">
        <v>509</v>
      </c>
    </row>
    <row r="339" spans="2:65" s="13" customFormat="1">
      <c r="B339" s="145"/>
      <c r="D339" s="140" t="s">
        <v>143</v>
      </c>
      <c r="E339" s="146" t="s">
        <v>1</v>
      </c>
      <c r="F339" s="147" t="s">
        <v>90</v>
      </c>
      <c r="H339" s="148">
        <v>204.566</v>
      </c>
      <c r="L339" s="145"/>
      <c r="M339" s="149"/>
      <c r="T339" s="150"/>
      <c r="AT339" s="146" t="s">
        <v>143</v>
      </c>
      <c r="AU339" s="146" t="s">
        <v>81</v>
      </c>
      <c r="AV339" s="13" t="s">
        <v>81</v>
      </c>
      <c r="AW339" s="13" t="s">
        <v>145</v>
      </c>
      <c r="AX339" s="13" t="s">
        <v>72</v>
      </c>
      <c r="AY339" s="146" t="s">
        <v>136</v>
      </c>
    </row>
    <row r="340" spans="2:65" s="15" customFormat="1">
      <c r="B340" s="157"/>
      <c r="D340" s="140" t="s">
        <v>143</v>
      </c>
      <c r="E340" s="158" t="s">
        <v>1</v>
      </c>
      <c r="F340" s="159" t="s">
        <v>154</v>
      </c>
      <c r="H340" s="160">
        <v>204.566</v>
      </c>
      <c r="L340" s="157"/>
      <c r="M340" s="161"/>
      <c r="T340" s="162"/>
      <c r="AT340" s="158" t="s">
        <v>143</v>
      </c>
      <c r="AU340" s="158" t="s">
        <v>81</v>
      </c>
      <c r="AV340" s="15" t="s">
        <v>141</v>
      </c>
      <c r="AW340" s="15" t="s">
        <v>145</v>
      </c>
      <c r="AX340" s="15" t="s">
        <v>79</v>
      </c>
      <c r="AY340" s="158" t="s">
        <v>136</v>
      </c>
    </row>
    <row r="341" spans="2:65" s="11" customFormat="1" ht="26" customHeight="1">
      <c r="B341" s="117"/>
      <c r="D341" s="118" t="s">
        <v>71</v>
      </c>
      <c r="E341" s="119" t="s">
        <v>510</v>
      </c>
      <c r="F341" s="119" t="s">
        <v>511</v>
      </c>
      <c r="J341" s="120">
        <f>BK341</f>
        <v>0</v>
      </c>
      <c r="L341" s="117"/>
      <c r="M341" s="121"/>
      <c r="P341" s="122">
        <f>SUM(P342:P343)</f>
        <v>32</v>
      </c>
      <c r="R341" s="122">
        <f>SUM(R342:R343)</f>
        <v>0</v>
      </c>
      <c r="T341" s="123">
        <f>SUM(T342:T343)</f>
        <v>0</v>
      </c>
      <c r="AR341" s="118" t="s">
        <v>141</v>
      </c>
      <c r="AT341" s="124" t="s">
        <v>71</v>
      </c>
      <c r="AU341" s="124" t="s">
        <v>72</v>
      </c>
      <c r="AY341" s="118" t="s">
        <v>136</v>
      </c>
      <c r="BK341" s="125">
        <f>SUM(BK342:BK343)</f>
        <v>0</v>
      </c>
    </row>
    <row r="342" spans="2:65" s="1" customFormat="1" ht="24.15" customHeight="1">
      <c r="B342" s="126"/>
      <c r="C342" s="127" t="s">
        <v>512</v>
      </c>
      <c r="D342" s="127" t="s">
        <v>137</v>
      </c>
      <c r="E342" s="128" t="s">
        <v>513</v>
      </c>
      <c r="F342" s="129" t="s">
        <v>514</v>
      </c>
      <c r="G342" s="130" t="s">
        <v>515</v>
      </c>
      <c r="H342" s="131">
        <v>16</v>
      </c>
      <c r="I342" s="132">
        <v>0</v>
      </c>
      <c r="J342" s="132">
        <f>ROUND(I342*H342,2)</f>
        <v>0</v>
      </c>
      <c r="K342" s="129" t="s">
        <v>140</v>
      </c>
      <c r="L342" s="29"/>
      <c r="M342" s="133" t="s">
        <v>1</v>
      </c>
      <c r="N342" s="134" t="s">
        <v>37</v>
      </c>
      <c r="O342" s="135">
        <v>1</v>
      </c>
      <c r="P342" s="135">
        <f>O342*H342</f>
        <v>16</v>
      </c>
      <c r="Q342" s="135">
        <v>0</v>
      </c>
      <c r="R342" s="135">
        <f>Q342*H342</f>
        <v>0</v>
      </c>
      <c r="S342" s="135">
        <v>0</v>
      </c>
      <c r="T342" s="136">
        <f>S342*H342</f>
        <v>0</v>
      </c>
      <c r="AR342" s="137" t="s">
        <v>516</v>
      </c>
      <c r="AT342" s="137" t="s">
        <v>137</v>
      </c>
      <c r="AU342" s="137" t="s">
        <v>79</v>
      </c>
      <c r="AY342" s="17" t="s">
        <v>136</v>
      </c>
      <c r="BE342" s="138">
        <f>IF(N342="základní",J342,0)</f>
        <v>0</v>
      </c>
      <c r="BF342" s="138">
        <f>IF(N342="snížená",J342,0)</f>
        <v>0</v>
      </c>
      <c r="BG342" s="138">
        <f>IF(N342="zákl. přenesená",J342,0)</f>
        <v>0</v>
      </c>
      <c r="BH342" s="138">
        <f>IF(N342="sníž. přenesená",J342,0)</f>
        <v>0</v>
      </c>
      <c r="BI342" s="138">
        <f>IF(N342="nulová",J342,0)</f>
        <v>0</v>
      </c>
      <c r="BJ342" s="17" t="s">
        <v>79</v>
      </c>
      <c r="BK342" s="138">
        <f>ROUND(I342*H342,2)</f>
        <v>0</v>
      </c>
      <c r="BL342" s="17" t="s">
        <v>516</v>
      </c>
      <c r="BM342" s="137" t="s">
        <v>517</v>
      </c>
    </row>
    <row r="343" spans="2:65" s="1" customFormat="1" ht="24.15" customHeight="1">
      <c r="B343" s="126"/>
      <c r="C343" s="127" t="s">
        <v>518</v>
      </c>
      <c r="D343" s="127" t="s">
        <v>137</v>
      </c>
      <c r="E343" s="128" t="s">
        <v>519</v>
      </c>
      <c r="F343" s="129" t="s">
        <v>520</v>
      </c>
      <c r="G343" s="130" t="s">
        <v>515</v>
      </c>
      <c r="H343" s="131">
        <v>16</v>
      </c>
      <c r="I343" s="132">
        <v>0</v>
      </c>
      <c r="J343" s="132">
        <f>ROUND(I343*H343,2)</f>
        <v>0</v>
      </c>
      <c r="K343" s="129" t="s">
        <v>140</v>
      </c>
      <c r="L343" s="29"/>
      <c r="M343" s="174" t="s">
        <v>1</v>
      </c>
      <c r="N343" s="175" t="s">
        <v>37</v>
      </c>
      <c r="O343" s="176">
        <v>1</v>
      </c>
      <c r="P343" s="176">
        <f>O343*H343</f>
        <v>16</v>
      </c>
      <c r="Q343" s="176">
        <v>0</v>
      </c>
      <c r="R343" s="176">
        <f>Q343*H343</f>
        <v>0</v>
      </c>
      <c r="S343" s="176">
        <v>0</v>
      </c>
      <c r="T343" s="177">
        <f>S343*H343</f>
        <v>0</v>
      </c>
      <c r="AR343" s="137" t="s">
        <v>516</v>
      </c>
      <c r="AT343" s="137" t="s">
        <v>137</v>
      </c>
      <c r="AU343" s="137" t="s">
        <v>79</v>
      </c>
      <c r="AY343" s="17" t="s">
        <v>136</v>
      </c>
      <c r="BE343" s="138">
        <f>IF(N343="základní",J343,0)</f>
        <v>0</v>
      </c>
      <c r="BF343" s="138">
        <f>IF(N343="snížená",J343,0)</f>
        <v>0</v>
      </c>
      <c r="BG343" s="138">
        <f>IF(N343="zákl. přenesená",J343,0)</f>
        <v>0</v>
      </c>
      <c r="BH343" s="138">
        <f>IF(N343="sníž. přenesená",J343,0)</f>
        <v>0</v>
      </c>
      <c r="BI343" s="138">
        <f>IF(N343="nulová",J343,0)</f>
        <v>0</v>
      </c>
      <c r="BJ343" s="17" t="s">
        <v>79</v>
      </c>
      <c r="BK343" s="138">
        <f>ROUND(I343*H343,2)</f>
        <v>0</v>
      </c>
      <c r="BL343" s="17" t="s">
        <v>516</v>
      </c>
      <c r="BM343" s="137" t="s">
        <v>521</v>
      </c>
    </row>
    <row r="344" spans="2:65" s="1" customFormat="1" ht="6.9" customHeight="1">
      <c r="B344" s="41"/>
      <c r="C344" s="42"/>
      <c r="D344" s="42"/>
      <c r="E344" s="42"/>
      <c r="F344" s="42"/>
      <c r="G344" s="42"/>
      <c r="H344" s="42"/>
      <c r="I344" s="42"/>
      <c r="J344" s="42"/>
      <c r="K344" s="42"/>
      <c r="L344" s="29"/>
    </row>
  </sheetData>
  <autoFilter ref="C133:K343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6"/>
  <sheetViews>
    <sheetView showGridLines="0" topLeftCell="A122" workbookViewId="0">
      <selection activeCell="I126" sqref="I126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06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89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hidden="1" customHeight="1">
      <c r="B4" s="20"/>
      <c r="D4" s="21" t="s">
        <v>97</v>
      </c>
      <c r="L4" s="20"/>
      <c r="M4" s="86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49" t="str">
        <f>'Rekapitulace stavby'!K6</f>
        <v>Zpřístupnění objektu UJEP FSE Moskevská ul. Ústí nad Labem - VÝMĚNA PROTIPOŽÁRNÍCH DVEŘÍ</v>
      </c>
      <c r="F7" s="250"/>
      <c r="G7" s="250"/>
      <c r="H7" s="250"/>
      <c r="L7" s="20"/>
    </row>
    <row r="8" spans="2:46" s="1" customFormat="1" ht="12" hidden="1" customHeight="1">
      <c r="B8" s="29"/>
      <c r="D8" s="26" t="s">
        <v>98</v>
      </c>
      <c r="L8" s="29"/>
    </row>
    <row r="9" spans="2:46" s="1" customFormat="1" ht="16.5" hidden="1" customHeight="1">
      <c r="B9" s="29"/>
      <c r="E9" s="238" t="s">
        <v>524</v>
      </c>
      <c r="F9" s="248"/>
      <c r="G9" s="248"/>
      <c r="H9" s="248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hidden="1" customHeight="1">
      <c r="B12" s="29"/>
      <c r="D12" s="26" t="s">
        <v>18</v>
      </c>
      <c r="F12" s="24" t="s">
        <v>19</v>
      </c>
      <c r="I12" s="26" t="s">
        <v>20</v>
      </c>
      <c r="J12" s="47" t="str">
        <f>'Rekapitulace stavby'!AN8</f>
        <v>9. 1. 2025</v>
      </c>
      <c r="L12" s="29"/>
    </row>
    <row r="13" spans="2:46" s="1" customFormat="1" ht="10.75" hidden="1" customHeight="1">
      <c r="B13" s="29"/>
      <c r="L13" s="29"/>
    </row>
    <row r="14" spans="2:46" s="1" customFormat="1" ht="12" hidden="1" customHeight="1">
      <c r="B14" s="29"/>
      <c r="D14" s="26" t="s">
        <v>22</v>
      </c>
      <c r="I14" s="26" t="s">
        <v>23</v>
      </c>
      <c r="J14" s="24" t="s">
        <v>1</v>
      </c>
      <c r="L14" s="29"/>
    </row>
    <row r="15" spans="2:46" s="1" customFormat="1" ht="18" hidden="1" customHeight="1">
      <c r="B15" s="29"/>
      <c r="E15" s="24" t="s">
        <v>24</v>
      </c>
      <c r="I15" s="26" t="s">
        <v>25</v>
      </c>
      <c r="J15" s="24" t="s">
        <v>1</v>
      </c>
      <c r="L15" s="29"/>
    </row>
    <row r="16" spans="2:46" s="1" customFormat="1" ht="6.9" hidden="1" customHeight="1">
      <c r="B16" s="29"/>
      <c r="L16" s="29"/>
    </row>
    <row r="17" spans="2:12" s="1" customFormat="1" ht="12" hidden="1" customHeight="1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hidden="1" customHeight="1">
      <c r="B18" s="29"/>
      <c r="E18" s="215" t="str">
        <f>'Rekapitulace stavby'!E14</f>
        <v xml:space="preserve"> </v>
      </c>
      <c r="F18" s="215"/>
      <c r="G18" s="215"/>
      <c r="H18" s="215"/>
      <c r="I18" s="26" t="s">
        <v>25</v>
      </c>
      <c r="J18" s="24" t="str">
        <f>'Rekapitulace stavby'!AN14</f>
        <v/>
      </c>
      <c r="L18" s="29"/>
    </row>
    <row r="19" spans="2:12" s="1" customFormat="1" ht="6.9" hidden="1" customHeight="1">
      <c r="B19" s="29"/>
      <c r="L19" s="29"/>
    </row>
    <row r="20" spans="2:12" s="1" customFormat="1" ht="12" hidden="1" customHeight="1">
      <c r="B20" s="29"/>
      <c r="D20" s="26" t="s">
        <v>28</v>
      </c>
      <c r="I20" s="26" t="s">
        <v>23</v>
      </c>
      <c r="J20" s="24" t="s">
        <v>1</v>
      </c>
      <c r="L20" s="29"/>
    </row>
    <row r="21" spans="2:12" s="1" customFormat="1" ht="18" hidden="1" customHeight="1">
      <c r="B21" s="29"/>
      <c r="E21" s="24" t="s">
        <v>29</v>
      </c>
      <c r="I21" s="26" t="s">
        <v>25</v>
      </c>
      <c r="J21" s="24" t="s">
        <v>1</v>
      </c>
      <c r="L21" s="29"/>
    </row>
    <row r="22" spans="2:12" s="1" customFormat="1" ht="6.9" hidden="1" customHeight="1">
      <c r="B22" s="29"/>
      <c r="L22" s="29"/>
    </row>
    <row r="23" spans="2:12" s="1" customFormat="1" ht="12" hidden="1" customHeight="1">
      <c r="B23" s="29"/>
      <c r="D23" s="26" t="s">
        <v>30</v>
      </c>
      <c r="I23" s="26" t="s">
        <v>23</v>
      </c>
      <c r="J23" s="24" t="s">
        <v>1</v>
      </c>
      <c r="L23" s="29"/>
    </row>
    <row r="24" spans="2:12" s="1" customFormat="1" ht="18" hidden="1" customHeight="1">
      <c r="B24" s="29"/>
      <c r="E24" s="24" t="s">
        <v>29</v>
      </c>
      <c r="I24" s="26" t="s">
        <v>25</v>
      </c>
      <c r="J24" s="24" t="s">
        <v>1</v>
      </c>
      <c r="L24" s="29"/>
    </row>
    <row r="25" spans="2:12" s="1" customFormat="1" ht="6.9" hidden="1" customHeight="1">
      <c r="B25" s="29"/>
      <c r="L25" s="29"/>
    </row>
    <row r="26" spans="2:12" s="1" customFormat="1" ht="12" hidden="1" customHeight="1">
      <c r="B26" s="29"/>
      <c r="D26" s="26" t="s">
        <v>31</v>
      </c>
      <c r="L26" s="29"/>
    </row>
    <row r="27" spans="2:12" s="7" customFormat="1" ht="16.5" hidden="1" customHeight="1">
      <c r="B27" s="87"/>
      <c r="E27" s="217" t="s">
        <v>1</v>
      </c>
      <c r="F27" s="217"/>
      <c r="G27" s="217"/>
      <c r="H27" s="217"/>
      <c r="L27" s="87"/>
    </row>
    <row r="28" spans="2:12" s="1" customFormat="1" ht="6.9" hidden="1" customHeight="1">
      <c r="B28" s="29"/>
      <c r="L28" s="29"/>
    </row>
    <row r="29" spans="2:12" s="1" customFormat="1" ht="6.9" hidden="1" customHeight="1">
      <c r="B29" s="29"/>
      <c r="D29" s="48"/>
      <c r="E29" s="48"/>
      <c r="F29" s="48"/>
      <c r="G29" s="48"/>
      <c r="H29" s="48"/>
      <c r="I29" s="48"/>
      <c r="J29" s="48"/>
      <c r="K29" s="48"/>
      <c r="L29" s="29"/>
    </row>
    <row r="30" spans="2:12" s="1" customFormat="1" ht="25.4" hidden="1" customHeight="1">
      <c r="B30" s="29"/>
      <c r="D30" s="88" t="s">
        <v>32</v>
      </c>
      <c r="J30" s="60">
        <f>ROUND(J122, 2)</f>
        <v>0</v>
      </c>
      <c r="L30" s="29"/>
    </row>
    <row r="31" spans="2:12" s="1" customFormat="1" ht="6.9" hidden="1" customHeight="1">
      <c r="B31" s="29"/>
      <c r="D31" s="48"/>
      <c r="E31" s="48"/>
      <c r="F31" s="48"/>
      <c r="G31" s="48"/>
      <c r="H31" s="48"/>
      <c r="I31" s="48"/>
      <c r="J31" s="48"/>
      <c r="K31" s="48"/>
      <c r="L31" s="29"/>
    </row>
    <row r="32" spans="2:12" s="1" customFormat="1" ht="14.4" hidden="1" customHeight="1">
      <c r="B32" s="29"/>
      <c r="F32" s="32" t="s">
        <v>34</v>
      </c>
      <c r="I32" s="32" t="s">
        <v>33</v>
      </c>
      <c r="J32" s="32" t="s">
        <v>35</v>
      </c>
      <c r="L32" s="29"/>
    </row>
    <row r="33" spans="2:12" s="1" customFormat="1" ht="14.4" hidden="1" customHeight="1">
      <c r="B33" s="29"/>
      <c r="D33" s="50" t="s">
        <v>36</v>
      </c>
      <c r="E33" s="26" t="s">
        <v>37</v>
      </c>
      <c r="F33" s="78">
        <f>ROUND((SUM(BE122:BE135)),  2)</f>
        <v>0</v>
      </c>
      <c r="I33" s="89">
        <v>0.21</v>
      </c>
      <c r="J33" s="78">
        <f>ROUND(((SUM(BE122:BE135))*I33),  2)</f>
        <v>0</v>
      </c>
      <c r="L33" s="29"/>
    </row>
    <row r="34" spans="2:12" s="1" customFormat="1" ht="14.4" hidden="1" customHeight="1">
      <c r="B34" s="29"/>
      <c r="E34" s="26" t="s">
        <v>38</v>
      </c>
      <c r="F34" s="78">
        <f>ROUND((SUM(BF122:BF135)),  2)</f>
        <v>0</v>
      </c>
      <c r="I34" s="89">
        <v>0.12</v>
      </c>
      <c r="J34" s="78">
        <f>ROUND(((SUM(BF122:BF135))*I34),  2)</f>
        <v>0</v>
      </c>
      <c r="L34" s="29"/>
    </row>
    <row r="35" spans="2:12" s="1" customFormat="1" ht="14.4" hidden="1" customHeight="1">
      <c r="B35" s="29"/>
      <c r="E35" s="26" t="s">
        <v>39</v>
      </c>
      <c r="F35" s="78">
        <f>ROUND((SUM(BG122:BG135)),  2)</f>
        <v>0</v>
      </c>
      <c r="I35" s="89">
        <v>0.21</v>
      </c>
      <c r="J35" s="78">
        <f>0</f>
        <v>0</v>
      </c>
      <c r="L35" s="29"/>
    </row>
    <row r="36" spans="2:12" s="1" customFormat="1" ht="14.4" hidden="1" customHeight="1">
      <c r="B36" s="29"/>
      <c r="E36" s="26" t="s">
        <v>40</v>
      </c>
      <c r="F36" s="78">
        <f>ROUND((SUM(BH122:BH135)),  2)</f>
        <v>0</v>
      </c>
      <c r="I36" s="89">
        <v>0.12</v>
      </c>
      <c r="J36" s="78">
        <f>0</f>
        <v>0</v>
      </c>
      <c r="L36" s="29"/>
    </row>
    <row r="37" spans="2:12" s="1" customFormat="1" ht="14.4" hidden="1" customHeight="1">
      <c r="B37" s="29"/>
      <c r="E37" s="26" t="s">
        <v>41</v>
      </c>
      <c r="F37" s="78">
        <f>ROUND((SUM(BI122:BI135)),  2)</f>
        <v>0</v>
      </c>
      <c r="I37" s="89">
        <v>0</v>
      </c>
      <c r="J37" s="78">
        <f>0</f>
        <v>0</v>
      </c>
      <c r="L37" s="29"/>
    </row>
    <row r="38" spans="2:12" s="1" customFormat="1" ht="6.9" hidden="1" customHeight="1">
      <c r="B38" s="29"/>
      <c r="L38" s="29"/>
    </row>
    <row r="39" spans="2:12" s="1" customFormat="1" ht="25.4" hidden="1" customHeight="1">
      <c r="B39" s="29"/>
      <c r="C39" s="90"/>
      <c r="D39" s="91" t="s">
        <v>42</v>
      </c>
      <c r="E39" s="52"/>
      <c r="F39" s="52"/>
      <c r="G39" s="92" t="s">
        <v>43</v>
      </c>
      <c r="H39" s="93" t="s">
        <v>44</v>
      </c>
      <c r="I39" s="52"/>
      <c r="J39" s="94">
        <f>SUM(J30:J37)</f>
        <v>0</v>
      </c>
      <c r="K39" s="95"/>
      <c r="L39" s="29"/>
    </row>
    <row r="40" spans="2:12" s="1" customFormat="1" ht="14.4" hidden="1" customHeight="1">
      <c r="B40" s="29"/>
      <c r="L40" s="29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5" hidden="1">
      <c r="B61" s="29"/>
      <c r="D61" s="40" t="s">
        <v>47</v>
      </c>
      <c r="E61" s="31"/>
      <c r="F61" s="96" t="s">
        <v>48</v>
      </c>
      <c r="G61" s="40" t="s">
        <v>47</v>
      </c>
      <c r="H61" s="31"/>
      <c r="I61" s="31"/>
      <c r="J61" s="97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5" hidden="1">
      <c r="B76" s="29"/>
      <c r="D76" s="40" t="s">
        <v>47</v>
      </c>
      <c r="E76" s="31"/>
      <c r="F76" s="96" t="s">
        <v>48</v>
      </c>
      <c r="G76" s="40" t="s">
        <v>47</v>
      </c>
      <c r="H76" s="31"/>
      <c r="I76" s="31"/>
      <c r="J76" s="97" t="s">
        <v>48</v>
      </c>
      <c r="K76" s="31"/>
      <c r="L76" s="29"/>
    </row>
    <row r="77" spans="2:12" s="1" customFormat="1" ht="14.4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21" t="s">
        <v>102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31.25" customHeight="1">
      <c r="B85" s="29"/>
      <c r="E85" s="249" t="str">
        <f>E7</f>
        <v>Zpřístupnění objektu UJEP FSE Moskevská ul. Ústí nad Labem - VÝMĚNA PROTIPOŽÁRNÍCH DVEŘÍ</v>
      </c>
      <c r="F85" s="250"/>
      <c r="G85" s="250"/>
      <c r="H85" s="250"/>
      <c r="L85" s="29"/>
    </row>
    <row r="86" spans="2:47" s="1" customFormat="1" ht="12" customHeight="1">
      <c r="B86" s="29"/>
      <c r="C86" s="26" t="s">
        <v>98</v>
      </c>
      <c r="L86" s="29"/>
    </row>
    <row r="87" spans="2:47" s="1" customFormat="1" ht="16.5" customHeight="1">
      <c r="B87" s="29"/>
      <c r="E87" s="238" t="str">
        <f>E9</f>
        <v>VRN - Vedlejší rozpočtové náklady</v>
      </c>
      <c r="F87" s="248"/>
      <c r="G87" s="248"/>
      <c r="H87" s="248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>Moskevská Ústí nad Labem</v>
      </c>
      <c r="I89" s="26" t="s">
        <v>20</v>
      </c>
      <c r="J89" s="47" t="str">
        <f>IF(J12="","",J12)</f>
        <v>9. 1. 2025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6" t="s">
        <v>22</v>
      </c>
      <c r="F91" s="24" t="str">
        <f>E15</f>
        <v>Univerzita J.E.Purkyně, Ústí nad Labem</v>
      </c>
      <c r="I91" s="26" t="s">
        <v>28</v>
      </c>
      <c r="J91" s="27" t="str">
        <f>E21</f>
        <v>Correct BC s.r.o.,</v>
      </c>
      <c r="L91" s="29"/>
    </row>
    <row r="92" spans="2:47" s="1" customFormat="1" ht="15.15" customHeight="1">
      <c r="B92" s="29"/>
      <c r="C92" s="26" t="s">
        <v>26</v>
      </c>
      <c r="F92" s="24" t="str">
        <f>IF(E18="","",E18)</f>
        <v xml:space="preserve"> </v>
      </c>
      <c r="I92" s="26" t="s">
        <v>30</v>
      </c>
      <c r="J92" s="27" t="str">
        <f>E24</f>
        <v>Correct BC s.r.o.,</v>
      </c>
      <c r="L92" s="29"/>
    </row>
    <row r="93" spans="2:47" s="1" customFormat="1" ht="10.4" customHeight="1">
      <c r="B93" s="29"/>
      <c r="L93" s="29"/>
    </row>
    <row r="94" spans="2:47" s="1" customFormat="1" ht="29.25" customHeight="1">
      <c r="B94" s="29"/>
      <c r="C94" s="98" t="s">
        <v>103</v>
      </c>
      <c r="D94" s="90"/>
      <c r="E94" s="90"/>
      <c r="F94" s="90"/>
      <c r="G94" s="90"/>
      <c r="H94" s="90"/>
      <c r="I94" s="90"/>
      <c r="J94" s="99" t="s">
        <v>104</v>
      </c>
      <c r="K94" s="90"/>
      <c r="L94" s="29"/>
    </row>
    <row r="95" spans="2:47" s="1" customFormat="1" ht="10.4" customHeight="1">
      <c r="B95" s="29"/>
      <c r="L95" s="29"/>
    </row>
    <row r="96" spans="2:47" s="1" customFormat="1" ht="22.75" customHeight="1">
      <c r="B96" s="29"/>
      <c r="C96" s="100" t="s">
        <v>105</v>
      </c>
      <c r="J96" s="60">
        <f>J122</f>
        <v>0</v>
      </c>
      <c r="L96" s="29"/>
      <c r="AU96" s="17" t="s">
        <v>106</v>
      </c>
    </row>
    <row r="97" spans="2:12" s="8" customFormat="1" ht="24.9" customHeight="1">
      <c r="B97" s="101"/>
      <c r="D97" s="102" t="s">
        <v>524</v>
      </c>
      <c r="E97" s="103"/>
      <c r="F97" s="103"/>
      <c r="G97" s="103"/>
      <c r="H97" s="103"/>
      <c r="I97" s="103"/>
      <c r="J97" s="104">
        <f>J123</f>
        <v>0</v>
      </c>
      <c r="L97" s="101"/>
    </row>
    <row r="98" spans="2:12" s="9" customFormat="1" ht="20" customHeight="1">
      <c r="B98" s="105"/>
      <c r="D98" s="106" t="s">
        <v>525</v>
      </c>
      <c r="E98" s="107"/>
      <c r="F98" s="107"/>
      <c r="G98" s="107"/>
      <c r="H98" s="107"/>
      <c r="I98" s="107"/>
      <c r="J98" s="108">
        <f>J124</f>
        <v>0</v>
      </c>
      <c r="L98" s="105"/>
    </row>
    <row r="99" spans="2:12" s="9" customFormat="1" ht="20" customHeight="1">
      <c r="B99" s="105"/>
      <c r="D99" s="106" t="s">
        <v>526</v>
      </c>
      <c r="E99" s="107"/>
      <c r="F99" s="107"/>
      <c r="G99" s="107"/>
      <c r="H99" s="107"/>
      <c r="I99" s="107"/>
      <c r="J99" s="108">
        <f>J126</f>
        <v>0</v>
      </c>
      <c r="L99" s="105"/>
    </row>
    <row r="100" spans="2:12" s="9" customFormat="1" ht="20" customHeight="1">
      <c r="B100" s="105"/>
      <c r="D100" s="106" t="s">
        <v>527</v>
      </c>
      <c r="E100" s="107"/>
      <c r="F100" s="107"/>
      <c r="G100" s="107"/>
      <c r="H100" s="107"/>
      <c r="I100" s="107"/>
      <c r="J100" s="108">
        <f>J130</f>
        <v>0</v>
      </c>
      <c r="L100" s="105"/>
    </row>
    <row r="101" spans="2:12" s="9" customFormat="1" ht="20" customHeight="1">
      <c r="B101" s="105"/>
      <c r="D101" s="106" t="s">
        <v>528</v>
      </c>
      <c r="E101" s="107"/>
      <c r="F101" s="107"/>
      <c r="G101" s="107"/>
      <c r="H101" s="107"/>
      <c r="I101" s="107"/>
      <c r="J101" s="108">
        <f>J132</f>
        <v>0</v>
      </c>
      <c r="L101" s="105"/>
    </row>
    <row r="102" spans="2:12" s="9" customFormat="1" ht="20" customHeight="1">
      <c r="B102" s="105"/>
      <c r="D102" s="106" t="s">
        <v>529</v>
      </c>
      <c r="E102" s="107"/>
      <c r="F102" s="107"/>
      <c r="G102" s="107"/>
      <c r="H102" s="107"/>
      <c r="I102" s="107"/>
      <c r="J102" s="108">
        <f>J134</f>
        <v>0</v>
      </c>
      <c r="L102" s="105"/>
    </row>
    <row r="103" spans="2:12" s="1" customFormat="1" ht="21.75" customHeight="1">
      <c r="B103" s="29"/>
      <c r="L103" s="29"/>
    </row>
    <row r="104" spans="2:12" s="1" customFormat="1" ht="6.9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" customHeight="1">
      <c r="B109" s="29"/>
      <c r="C109" s="21" t="s">
        <v>121</v>
      </c>
      <c r="L109" s="29"/>
    </row>
    <row r="110" spans="2:12" s="1" customFormat="1" ht="6.9" customHeight="1">
      <c r="B110" s="29"/>
      <c r="L110" s="29"/>
    </row>
    <row r="111" spans="2:12" s="1" customFormat="1" ht="12" customHeight="1">
      <c r="B111" s="29"/>
      <c r="C111" s="26" t="s">
        <v>14</v>
      </c>
      <c r="L111" s="29"/>
    </row>
    <row r="112" spans="2:12" s="1" customFormat="1" ht="28.75" customHeight="1">
      <c r="B112" s="29"/>
      <c r="E112" s="249" t="str">
        <f>E7</f>
        <v>Zpřístupnění objektu UJEP FSE Moskevská ul. Ústí nad Labem - VÝMĚNA PROTIPOŽÁRNÍCH DVEŘÍ</v>
      </c>
      <c r="F112" s="250"/>
      <c r="G112" s="250"/>
      <c r="H112" s="250"/>
      <c r="L112" s="29"/>
    </row>
    <row r="113" spans="2:65" s="1" customFormat="1" ht="12" customHeight="1">
      <c r="B113" s="29"/>
      <c r="C113" s="26" t="s">
        <v>98</v>
      </c>
      <c r="L113" s="29"/>
    </row>
    <row r="114" spans="2:65" s="1" customFormat="1" ht="16.5" customHeight="1">
      <c r="B114" s="29"/>
      <c r="E114" s="238" t="str">
        <f>E9</f>
        <v>VRN - Vedlejší rozpočtové náklady</v>
      </c>
      <c r="F114" s="248"/>
      <c r="G114" s="248"/>
      <c r="H114" s="248"/>
      <c r="L114" s="29"/>
    </row>
    <row r="115" spans="2:65" s="1" customFormat="1" ht="6.9" customHeight="1">
      <c r="B115" s="29"/>
      <c r="L115" s="29"/>
    </row>
    <row r="116" spans="2:65" s="1" customFormat="1" ht="12" customHeight="1">
      <c r="B116" s="29"/>
      <c r="C116" s="26" t="s">
        <v>18</v>
      </c>
      <c r="F116" s="24" t="str">
        <f>F12</f>
        <v>Moskevská Ústí nad Labem</v>
      </c>
      <c r="I116" s="26" t="s">
        <v>20</v>
      </c>
      <c r="J116" s="47" t="str">
        <f>IF(J12="","",J12)</f>
        <v>9. 1. 2025</v>
      </c>
      <c r="L116" s="29"/>
    </row>
    <row r="117" spans="2:65" s="1" customFormat="1" ht="6.9" customHeight="1">
      <c r="B117" s="29"/>
      <c r="L117" s="29"/>
    </row>
    <row r="118" spans="2:65" s="1" customFormat="1" ht="15.15" customHeight="1">
      <c r="B118" s="29"/>
      <c r="C118" s="26" t="s">
        <v>22</v>
      </c>
      <c r="F118" s="24" t="str">
        <f>E15</f>
        <v>Univerzita J.E.Purkyně, Ústí nad Labem</v>
      </c>
      <c r="I118" s="26" t="s">
        <v>28</v>
      </c>
      <c r="J118" s="27" t="str">
        <f>E21</f>
        <v>Correct BC s.r.o.,</v>
      </c>
      <c r="L118" s="29"/>
    </row>
    <row r="119" spans="2:65" s="1" customFormat="1" ht="15.15" customHeight="1">
      <c r="B119" s="29"/>
      <c r="C119" s="26" t="s">
        <v>26</v>
      </c>
      <c r="F119" s="24" t="str">
        <f>IF(E18="","",E18)</f>
        <v xml:space="preserve"> </v>
      </c>
      <c r="I119" s="26" t="s">
        <v>30</v>
      </c>
      <c r="J119" s="27" t="str">
        <f>E24</f>
        <v>Correct BC s.r.o.,</v>
      </c>
      <c r="L119" s="29"/>
    </row>
    <row r="120" spans="2:65" s="1" customFormat="1" ht="10.4" customHeight="1">
      <c r="B120" s="29"/>
      <c r="L120" s="29"/>
    </row>
    <row r="121" spans="2:65" s="10" customFormat="1" ht="29.25" customHeight="1">
      <c r="B121" s="109"/>
      <c r="C121" s="110" t="s">
        <v>122</v>
      </c>
      <c r="D121" s="111" t="s">
        <v>57</v>
      </c>
      <c r="E121" s="111" t="s">
        <v>53</v>
      </c>
      <c r="F121" s="111" t="s">
        <v>54</v>
      </c>
      <c r="G121" s="111" t="s">
        <v>123</v>
      </c>
      <c r="H121" s="111" t="s">
        <v>124</v>
      </c>
      <c r="I121" s="111" t="s">
        <v>125</v>
      </c>
      <c r="J121" s="111" t="s">
        <v>104</v>
      </c>
      <c r="K121" s="112" t="s">
        <v>126</v>
      </c>
      <c r="L121" s="109"/>
      <c r="M121" s="54" t="s">
        <v>1</v>
      </c>
      <c r="N121" s="55" t="s">
        <v>36</v>
      </c>
      <c r="O121" s="55" t="s">
        <v>127</v>
      </c>
      <c r="P121" s="55" t="s">
        <v>128</v>
      </c>
      <c r="Q121" s="55" t="s">
        <v>129</v>
      </c>
      <c r="R121" s="55" t="s">
        <v>130</v>
      </c>
      <c r="S121" s="55" t="s">
        <v>131</v>
      </c>
      <c r="T121" s="56" t="s">
        <v>132</v>
      </c>
    </row>
    <row r="122" spans="2:65" s="1" customFormat="1" ht="22.75" customHeight="1">
      <c r="B122" s="29"/>
      <c r="C122" s="59" t="s">
        <v>133</v>
      </c>
      <c r="J122" s="113">
        <f>BK122</f>
        <v>0</v>
      </c>
      <c r="L122" s="29"/>
      <c r="M122" s="57"/>
      <c r="N122" s="48"/>
      <c r="O122" s="48"/>
      <c r="P122" s="114">
        <f>P123</f>
        <v>0</v>
      </c>
      <c r="Q122" s="48"/>
      <c r="R122" s="114">
        <f>R123</f>
        <v>0</v>
      </c>
      <c r="S122" s="48"/>
      <c r="T122" s="115">
        <f>T123</f>
        <v>0</v>
      </c>
      <c r="AT122" s="17" t="s">
        <v>71</v>
      </c>
      <c r="AU122" s="17" t="s">
        <v>106</v>
      </c>
      <c r="BK122" s="116">
        <f>BK123</f>
        <v>0</v>
      </c>
    </row>
    <row r="123" spans="2:65" s="11" customFormat="1" ht="26" customHeight="1">
      <c r="B123" s="117"/>
      <c r="D123" s="118" t="s">
        <v>71</v>
      </c>
      <c r="E123" s="119" t="s">
        <v>87</v>
      </c>
      <c r="F123" s="119" t="s">
        <v>88</v>
      </c>
      <c r="J123" s="120">
        <f>BK123</f>
        <v>0</v>
      </c>
      <c r="L123" s="117"/>
      <c r="M123" s="121"/>
      <c r="P123" s="122">
        <f>P124+P126+P130+P132+P134</f>
        <v>0</v>
      </c>
      <c r="R123" s="122">
        <f>R124+R126+R130+R132+R134</f>
        <v>0</v>
      </c>
      <c r="T123" s="123">
        <f>T124+T126+T130+T132+T134</f>
        <v>0</v>
      </c>
      <c r="AR123" s="118" t="s">
        <v>174</v>
      </c>
      <c r="AT123" s="124" t="s">
        <v>71</v>
      </c>
      <c r="AU123" s="124" t="s">
        <v>72</v>
      </c>
      <c r="AY123" s="118" t="s">
        <v>136</v>
      </c>
      <c r="BK123" s="125">
        <f>BK124+BK126+BK130+BK132+BK134</f>
        <v>0</v>
      </c>
    </row>
    <row r="124" spans="2:65" s="11" customFormat="1" ht="22.75" customHeight="1">
      <c r="B124" s="117"/>
      <c r="D124" s="118" t="s">
        <v>71</v>
      </c>
      <c r="E124" s="163" t="s">
        <v>530</v>
      </c>
      <c r="F124" s="163" t="s">
        <v>531</v>
      </c>
      <c r="J124" s="164">
        <f>BK124</f>
        <v>0</v>
      </c>
      <c r="L124" s="117"/>
      <c r="M124" s="121"/>
      <c r="P124" s="122">
        <f>P125</f>
        <v>0</v>
      </c>
      <c r="R124" s="122">
        <f>R125</f>
        <v>0</v>
      </c>
      <c r="T124" s="123">
        <f>T125</f>
        <v>0</v>
      </c>
      <c r="AR124" s="118" t="s">
        <v>174</v>
      </c>
      <c r="AT124" s="124" t="s">
        <v>71</v>
      </c>
      <c r="AU124" s="124" t="s">
        <v>79</v>
      </c>
      <c r="AY124" s="118" t="s">
        <v>136</v>
      </c>
      <c r="BK124" s="125">
        <f>BK125</f>
        <v>0</v>
      </c>
    </row>
    <row r="125" spans="2:65" s="1" customFormat="1" ht="16.5" customHeight="1">
      <c r="B125" s="126"/>
      <c r="C125" s="127" t="s">
        <v>79</v>
      </c>
      <c r="D125" s="127" t="s">
        <v>137</v>
      </c>
      <c r="E125" s="128" t="s">
        <v>532</v>
      </c>
      <c r="F125" s="129" t="s">
        <v>533</v>
      </c>
      <c r="G125" s="130" t="s">
        <v>522</v>
      </c>
      <c r="H125" s="131">
        <v>1</v>
      </c>
      <c r="I125" s="132">
        <v>0</v>
      </c>
      <c r="J125" s="132">
        <f>ROUND(I125*H125,2)</f>
        <v>0</v>
      </c>
      <c r="K125" s="129" t="s">
        <v>1</v>
      </c>
      <c r="L125" s="29"/>
      <c r="M125" s="133" t="s">
        <v>1</v>
      </c>
      <c r="N125" s="134" t="s">
        <v>37</v>
      </c>
      <c r="O125" s="135">
        <v>0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523</v>
      </c>
      <c r="AT125" s="137" t="s">
        <v>137</v>
      </c>
      <c r="AU125" s="137" t="s">
        <v>81</v>
      </c>
      <c r="AY125" s="17" t="s">
        <v>136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7" t="s">
        <v>79</v>
      </c>
      <c r="BK125" s="138">
        <f>ROUND(I125*H125,2)</f>
        <v>0</v>
      </c>
      <c r="BL125" s="17" t="s">
        <v>523</v>
      </c>
      <c r="BM125" s="137" t="s">
        <v>534</v>
      </c>
    </row>
    <row r="126" spans="2:65" s="11" customFormat="1" ht="22.75" customHeight="1">
      <c r="B126" s="117"/>
      <c r="D126" s="118" t="s">
        <v>71</v>
      </c>
      <c r="E126" s="163" t="s">
        <v>535</v>
      </c>
      <c r="F126" s="163" t="s">
        <v>536</v>
      </c>
      <c r="J126" s="164">
        <f>BK126</f>
        <v>0</v>
      </c>
      <c r="L126" s="117"/>
      <c r="M126" s="121"/>
      <c r="P126" s="122">
        <f>SUM(P127:P129)</f>
        <v>0</v>
      </c>
      <c r="R126" s="122">
        <f>SUM(R127:R129)</f>
        <v>0</v>
      </c>
      <c r="T126" s="123">
        <f>SUM(T127:T129)</f>
        <v>0</v>
      </c>
      <c r="AR126" s="118" t="s">
        <v>174</v>
      </c>
      <c r="AT126" s="124" t="s">
        <v>71</v>
      </c>
      <c r="AU126" s="124" t="s">
        <v>79</v>
      </c>
      <c r="AY126" s="118" t="s">
        <v>136</v>
      </c>
      <c r="BK126" s="125">
        <f>SUM(BK127:BK129)</f>
        <v>0</v>
      </c>
    </row>
    <row r="127" spans="2:65" s="1" customFormat="1" ht="21.75" customHeight="1">
      <c r="B127" s="126"/>
      <c r="C127" s="127" t="s">
        <v>81</v>
      </c>
      <c r="D127" s="127" t="s">
        <v>137</v>
      </c>
      <c r="E127" s="128" t="s">
        <v>537</v>
      </c>
      <c r="F127" s="129" t="s">
        <v>538</v>
      </c>
      <c r="G127" s="130" t="s">
        <v>522</v>
      </c>
      <c r="H127" s="131">
        <v>1</v>
      </c>
      <c r="I127" s="132">
        <v>0</v>
      </c>
      <c r="J127" s="132">
        <f>ROUND(I127*H127,2)</f>
        <v>0</v>
      </c>
      <c r="K127" s="129" t="s">
        <v>1</v>
      </c>
      <c r="L127" s="29"/>
      <c r="M127" s="133" t="s">
        <v>1</v>
      </c>
      <c r="N127" s="134" t="s">
        <v>37</v>
      </c>
      <c r="O127" s="135">
        <v>0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523</v>
      </c>
      <c r="AT127" s="137" t="s">
        <v>137</v>
      </c>
      <c r="AU127" s="137" t="s">
        <v>81</v>
      </c>
      <c r="AY127" s="17" t="s">
        <v>136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7" t="s">
        <v>79</v>
      </c>
      <c r="BK127" s="138">
        <f>ROUND(I127*H127,2)</f>
        <v>0</v>
      </c>
      <c r="BL127" s="17" t="s">
        <v>523</v>
      </c>
      <c r="BM127" s="137" t="s">
        <v>539</v>
      </c>
    </row>
    <row r="128" spans="2:65" s="1" customFormat="1" ht="16.5" customHeight="1">
      <c r="B128" s="126"/>
      <c r="C128" s="127" t="s">
        <v>153</v>
      </c>
      <c r="D128" s="127" t="s">
        <v>137</v>
      </c>
      <c r="E128" s="128" t="s">
        <v>540</v>
      </c>
      <c r="F128" s="129" t="s">
        <v>541</v>
      </c>
      <c r="G128" s="130" t="s">
        <v>522</v>
      </c>
      <c r="H128" s="131">
        <v>1</v>
      </c>
      <c r="I128" s="132">
        <v>0</v>
      </c>
      <c r="J128" s="132">
        <f>ROUND(I128*H128,2)</f>
        <v>0</v>
      </c>
      <c r="K128" s="129" t="s">
        <v>1</v>
      </c>
      <c r="L128" s="29"/>
      <c r="M128" s="133" t="s">
        <v>1</v>
      </c>
      <c r="N128" s="134" t="s">
        <v>37</v>
      </c>
      <c r="O128" s="135">
        <v>0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523</v>
      </c>
      <c r="AT128" s="137" t="s">
        <v>137</v>
      </c>
      <c r="AU128" s="137" t="s">
        <v>81</v>
      </c>
      <c r="AY128" s="17" t="s">
        <v>136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7" t="s">
        <v>79</v>
      </c>
      <c r="BK128" s="138">
        <f>ROUND(I128*H128,2)</f>
        <v>0</v>
      </c>
      <c r="BL128" s="17" t="s">
        <v>523</v>
      </c>
      <c r="BM128" s="137" t="s">
        <v>542</v>
      </c>
    </row>
    <row r="129" spans="2:65" s="1" customFormat="1" ht="16.5" customHeight="1">
      <c r="B129" s="126"/>
      <c r="C129" s="127" t="s">
        <v>141</v>
      </c>
      <c r="D129" s="127" t="s">
        <v>137</v>
      </c>
      <c r="E129" s="128" t="s">
        <v>543</v>
      </c>
      <c r="F129" s="129" t="s">
        <v>544</v>
      </c>
      <c r="G129" s="130" t="s">
        <v>522</v>
      </c>
      <c r="H129" s="131">
        <v>1</v>
      </c>
      <c r="I129" s="132">
        <v>0</v>
      </c>
      <c r="J129" s="132">
        <f>ROUND(I129*H129,2)</f>
        <v>0</v>
      </c>
      <c r="K129" s="129" t="s">
        <v>1</v>
      </c>
      <c r="L129" s="29"/>
      <c r="M129" s="133" t="s">
        <v>1</v>
      </c>
      <c r="N129" s="134" t="s">
        <v>37</v>
      </c>
      <c r="O129" s="135">
        <v>0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523</v>
      </c>
      <c r="AT129" s="137" t="s">
        <v>137</v>
      </c>
      <c r="AU129" s="137" t="s">
        <v>81</v>
      </c>
      <c r="AY129" s="17" t="s">
        <v>136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7" t="s">
        <v>79</v>
      </c>
      <c r="BK129" s="138">
        <f>ROUND(I129*H129,2)</f>
        <v>0</v>
      </c>
      <c r="BL129" s="17" t="s">
        <v>523</v>
      </c>
      <c r="BM129" s="137" t="s">
        <v>545</v>
      </c>
    </row>
    <row r="130" spans="2:65" s="11" customFormat="1" ht="22.75" customHeight="1">
      <c r="B130" s="117"/>
      <c r="D130" s="118" t="s">
        <v>71</v>
      </c>
      <c r="E130" s="163" t="s">
        <v>546</v>
      </c>
      <c r="F130" s="163" t="s">
        <v>547</v>
      </c>
      <c r="J130" s="164">
        <f>BK130</f>
        <v>0</v>
      </c>
      <c r="L130" s="117"/>
      <c r="M130" s="121"/>
      <c r="P130" s="122">
        <f>P131</f>
        <v>0</v>
      </c>
      <c r="R130" s="122">
        <f>R131</f>
        <v>0</v>
      </c>
      <c r="T130" s="123">
        <f>T131</f>
        <v>0</v>
      </c>
      <c r="AR130" s="118" t="s">
        <v>174</v>
      </c>
      <c r="AT130" s="124" t="s">
        <v>71</v>
      </c>
      <c r="AU130" s="124" t="s">
        <v>79</v>
      </c>
      <c r="AY130" s="118" t="s">
        <v>136</v>
      </c>
      <c r="BK130" s="125">
        <f>BK131</f>
        <v>0</v>
      </c>
    </row>
    <row r="131" spans="2:65" s="1" customFormat="1" ht="21.75" customHeight="1">
      <c r="B131" s="126"/>
      <c r="C131" s="127" t="s">
        <v>174</v>
      </c>
      <c r="D131" s="127" t="s">
        <v>137</v>
      </c>
      <c r="E131" s="128" t="s">
        <v>548</v>
      </c>
      <c r="F131" s="129" t="s">
        <v>549</v>
      </c>
      <c r="G131" s="130" t="s">
        <v>522</v>
      </c>
      <c r="H131" s="131">
        <v>1</v>
      </c>
      <c r="I131" s="132">
        <v>0</v>
      </c>
      <c r="J131" s="132">
        <f>ROUND(I131*H131,2)</f>
        <v>0</v>
      </c>
      <c r="K131" s="129" t="s">
        <v>1</v>
      </c>
      <c r="L131" s="29"/>
      <c r="M131" s="133" t="s">
        <v>1</v>
      </c>
      <c r="N131" s="134" t="s">
        <v>37</v>
      </c>
      <c r="O131" s="135">
        <v>0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523</v>
      </c>
      <c r="AT131" s="137" t="s">
        <v>137</v>
      </c>
      <c r="AU131" s="137" t="s">
        <v>81</v>
      </c>
      <c r="AY131" s="17" t="s">
        <v>136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7" t="s">
        <v>79</v>
      </c>
      <c r="BK131" s="138">
        <f>ROUND(I131*H131,2)</f>
        <v>0</v>
      </c>
      <c r="BL131" s="17" t="s">
        <v>523</v>
      </c>
      <c r="BM131" s="137" t="s">
        <v>550</v>
      </c>
    </row>
    <row r="132" spans="2:65" s="11" customFormat="1" ht="22.75" customHeight="1">
      <c r="B132" s="117"/>
      <c r="D132" s="118" t="s">
        <v>71</v>
      </c>
      <c r="E132" s="163" t="s">
        <v>551</v>
      </c>
      <c r="F132" s="163" t="s">
        <v>552</v>
      </c>
      <c r="J132" s="164">
        <f>BK132</f>
        <v>0</v>
      </c>
      <c r="L132" s="117"/>
      <c r="M132" s="121"/>
      <c r="P132" s="122">
        <f>P133</f>
        <v>0</v>
      </c>
      <c r="R132" s="122">
        <f>R133</f>
        <v>0</v>
      </c>
      <c r="T132" s="123">
        <f>T133</f>
        <v>0</v>
      </c>
      <c r="AR132" s="118" t="s">
        <v>174</v>
      </c>
      <c r="AT132" s="124" t="s">
        <v>71</v>
      </c>
      <c r="AU132" s="124" t="s">
        <v>79</v>
      </c>
      <c r="AY132" s="118" t="s">
        <v>136</v>
      </c>
      <c r="BK132" s="125">
        <f>BK133</f>
        <v>0</v>
      </c>
    </row>
    <row r="133" spans="2:65" s="1" customFormat="1" ht="21.75" customHeight="1">
      <c r="B133" s="126"/>
      <c r="C133" s="127" t="s">
        <v>179</v>
      </c>
      <c r="D133" s="127" t="s">
        <v>137</v>
      </c>
      <c r="E133" s="128" t="s">
        <v>553</v>
      </c>
      <c r="F133" s="129" t="s">
        <v>554</v>
      </c>
      <c r="G133" s="130" t="s">
        <v>522</v>
      </c>
      <c r="H133" s="131">
        <v>1</v>
      </c>
      <c r="I133" s="132">
        <v>0</v>
      </c>
      <c r="J133" s="132">
        <f>ROUND(I133*H133,2)</f>
        <v>0</v>
      </c>
      <c r="K133" s="129" t="s">
        <v>1</v>
      </c>
      <c r="L133" s="29"/>
      <c r="M133" s="133" t="s">
        <v>1</v>
      </c>
      <c r="N133" s="134" t="s">
        <v>37</v>
      </c>
      <c r="O133" s="135">
        <v>0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523</v>
      </c>
      <c r="AT133" s="137" t="s">
        <v>137</v>
      </c>
      <c r="AU133" s="137" t="s">
        <v>81</v>
      </c>
      <c r="AY133" s="17" t="s">
        <v>136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7" t="s">
        <v>79</v>
      </c>
      <c r="BK133" s="138">
        <f>ROUND(I133*H133,2)</f>
        <v>0</v>
      </c>
      <c r="BL133" s="17" t="s">
        <v>523</v>
      </c>
      <c r="BM133" s="137" t="s">
        <v>555</v>
      </c>
    </row>
    <row r="134" spans="2:65" s="11" customFormat="1" ht="22.75" customHeight="1">
      <c r="B134" s="117"/>
      <c r="D134" s="118" t="s">
        <v>71</v>
      </c>
      <c r="E134" s="163" t="s">
        <v>556</v>
      </c>
      <c r="F134" s="163" t="s">
        <v>557</v>
      </c>
      <c r="J134" s="164">
        <f>BK134</f>
        <v>0</v>
      </c>
      <c r="L134" s="117"/>
      <c r="M134" s="121"/>
      <c r="P134" s="122">
        <f>P135</f>
        <v>0</v>
      </c>
      <c r="R134" s="122">
        <f>R135</f>
        <v>0</v>
      </c>
      <c r="T134" s="123">
        <f>T135</f>
        <v>0</v>
      </c>
      <c r="AR134" s="118" t="s">
        <v>174</v>
      </c>
      <c r="AT134" s="124" t="s">
        <v>71</v>
      </c>
      <c r="AU134" s="124" t="s">
        <v>79</v>
      </c>
      <c r="AY134" s="118" t="s">
        <v>136</v>
      </c>
      <c r="BK134" s="125">
        <f>BK135</f>
        <v>0</v>
      </c>
    </row>
    <row r="135" spans="2:65" s="1" customFormat="1" ht="16.5" customHeight="1">
      <c r="B135" s="126"/>
      <c r="C135" s="127" t="s">
        <v>185</v>
      </c>
      <c r="D135" s="127" t="s">
        <v>137</v>
      </c>
      <c r="E135" s="128" t="s">
        <v>558</v>
      </c>
      <c r="F135" s="129" t="s">
        <v>559</v>
      </c>
      <c r="G135" s="130" t="s">
        <v>522</v>
      </c>
      <c r="H135" s="131">
        <v>1</v>
      </c>
      <c r="I135" s="132">
        <v>0</v>
      </c>
      <c r="J135" s="132">
        <f>ROUND(I135*H135,2)</f>
        <v>0</v>
      </c>
      <c r="K135" s="129" t="s">
        <v>1</v>
      </c>
      <c r="L135" s="29"/>
      <c r="M135" s="174" t="s">
        <v>1</v>
      </c>
      <c r="N135" s="175" t="s">
        <v>37</v>
      </c>
      <c r="O135" s="176">
        <v>0</v>
      </c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AR135" s="137" t="s">
        <v>523</v>
      </c>
      <c r="AT135" s="137" t="s">
        <v>137</v>
      </c>
      <c r="AU135" s="137" t="s">
        <v>81</v>
      </c>
      <c r="AY135" s="17" t="s">
        <v>136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7" t="s">
        <v>79</v>
      </c>
      <c r="BK135" s="138">
        <f>ROUND(I135*H135,2)</f>
        <v>0</v>
      </c>
      <c r="BL135" s="17" t="s">
        <v>523</v>
      </c>
      <c r="BM135" s="137" t="s">
        <v>560</v>
      </c>
    </row>
    <row r="136" spans="2:65" s="1" customFormat="1" ht="6.9" customHeight="1"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29"/>
    </row>
  </sheetData>
  <autoFilter ref="C121:K13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opLeftCell="A6" workbookViewId="0">
      <selection activeCell="D55" sqref="D55"/>
    </sheetView>
  </sheetViews>
  <sheetFormatPr defaultRowHeight="10"/>
  <cols>
    <col min="1" max="1" width="8.33203125" customWidth="1"/>
    <col min="2" max="2" width="1.6640625" customWidth="1"/>
    <col min="3" max="3" width="25" customWidth="1"/>
    <col min="4" max="4" width="75.8867187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561</v>
      </c>
      <c r="H4" s="20"/>
    </row>
    <row r="5" spans="2:8" ht="12" customHeight="1">
      <c r="B5" s="20"/>
      <c r="C5" s="23" t="s">
        <v>12</v>
      </c>
      <c r="D5" s="217" t="s">
        <v>13</v>
      </c>
      <c r="E5" s="207"/>
      <c r="F5" s="207"/>
      <c r="H5" s="20"/>
    </row>
    <row r="6" spans="2:8" ht="36.9" customHeight="1">
      <c r="B6" s="20"/>
      <c r="C6" s="25" t="s">
        <v>14</v>
      </c>
      <c r="D6" s="216" t="s">
        <v>15</v>
      </c>
      <c r="E6" s="207"/>
      <c r="F6" s="207"/>
      <c r="H6" s="20"/>
    </row>
    <row r="7" spans="2:8" ht="16.5" customHeight="1">
      <c r="B7" s="20"/>
      <c r="C7" s="26" t="s">
        <v>20</v>
      </c>
      <c r="D7" s="47" t="str">
        <f>'Rekapitulace stavby'!AN8</f>
        <v>9. 1. 2025</v>
      </c>
      <c r="H7" s="20"/>
    </row>
    <row r="8" spans="2:8" s="1" customFormat="1" ht="10.75" customHeight="1">
      <c r="B8" s="29"/>
      <c r="H8" s="29"/>
    </row>
    <row r="9" spans="2:8" s="10" customFormat="1" ht="29.25" customHeight="1">
      <c r="B9" s="109"/>
      <c r="C9" s="110" t="s">
        <v>53</v>
      </c>
      <c r="D9" s="111" t="s">
        <v>54</v>
      </c>
      <c r="E9" s="111" t="s">
        <v>123</v>
      </c>
      <c r="F9" s="112" t="s">
        <v>562</v>
      </c>
      <c r="H9" s="109"/>
    </row>
    <row r="10" spans="2:8" s="1" customFormat="1" ht="26.4" customHeight="1">
      <c r="B10" s="29"/>
      <c r="C10" s="178" t="s">
        <v>563</v>
      </c>
      <c r="D10" s="178" t="s">
        <v>84</v>
      </c>
      <c r="H10" s="29"/>
    </row>
    <row r="11" spans="2:8" s="1" customFormat="1" ht="16.75" customHeight="1">
      <c r="B11" s="29"/>
      <c r="C11" s="179" t="s">
        <v>90</v>
      </c>
      <c r="D11" s="180" t="s">
        <v>91</v>
      </c>
      <c r="E11" s="181" t="s">
        <v>92</v>
      </c>
      <c r="F11" s="182">
        <v>204.566</v>
      </c>
      <c r="H11" s="29"/>
    </row>
    <row r="12" spans="2:8" s="1" customFormat="1" ht="16.75" customHeight="1">
      <c r="B12" s="29"/>
      <c r="C12" s="183" t="s">
        <v>1</v>
      </c>
      <c r="D12" s="183" t="s">
        <v>144</v>
      </c>
      <c r="E12" s="17" t="s">
        <v>1</v>
      </c>
      <c r="F12" s="184">
        <v>0</v>
      </c>
      <c r="H12" s="29"/>
    </row>
    <row r="13" spans="2:8" s="1" customFormat="1" ht="16.75" customHeight="1">
      <c r="B13" s="29"/>
      <c r="C13" s="183" t="s">
        <v>1</v>
      </c>
      <c r="D13" s="183" t="s">
        <v>146</v>
      </c>
      <c r="E13" s="17" t="s">
        <v>1</v>
      </c>
      <c r="F13" s="184">
        <v>0</v>
      </c>
      <c r="H13" s="29"/>
    </row>
    <row r="14" spans="2:8" s="1" customFormat="1" ht="16.75" customHeight="1">
      <c r="B14" s="29"/>
      <c r="C14" s="183" t="s">
        <v>1</v>
      </c>
      <c r="D14" s="183" t="s">
        <v>147</v>
      </c>
      <c r="E14" s="17" t="s">
        <v>1</v>
      </c>
      <c r="F14" s="184">
        <v>8.8800000000000008</v>
      </c>
      <c r="H14" s="29"/>
    </row>
    <row r="15" spans="2:8" s="1" customFormat="1" ht="16.75" customHeight="1">
      <c r="B15" s="29"/>
      <c r="C15" s="183" t="s">
        <v>1</v>
      </c>
      <c r="D15" s="183" t="s">
        <v>148</v>
      </c>
      <c r="E15" s="17" t="s">
        <v>1</v>
      </c>
      <c r="F15" s="184">
        <v>0</v>
      </c>
      <c r="H15" s="29"/>
    </row>
    <row r="16" spans="2:8" s="1" customFormat="1" ht="16.75" customHeight="1">
      <c r="B16" s="29"/>
      <c r="C16" s="183" t="s">
        <v>1</v>
      </c>
      <c r="D16" s="183" t="s">
        <v>149</v>
      </c>
      <c r="E16" s="17" t="s">
        <v>1</v>
      </c>
      <c r="F16" s="184">
        <v>50.76</v>
      </c>
      <c r="H16" s="29"/>
    </row>
    <row r="17" spans="2:8" s="1" customFormat="1" ht="16.75" customHeight="1">
      <c r="B17" s="29"/>
      <c r="C17" s="183" t="s">
        <v>1</v>
      </c>
      <c r="D17" s="183" t="s">
        <v>150</v>
      </c>
      <c r="E17" s="17" t="s">
        <v>1</v>
      </c>
      <c r="F17" s="184">
        <v>0</v>
      </c>
      <c r="H17" s="29"/>
    </row>
    <row r="18" spans="2:8" s="1" customFormat="1" ht="16.75" customHeight="1">
      <c r="B18" s="29"/>
      <c r="C18" s="183" t="s">
        <v>1</v>
      </c>
      <c r="D18" s="183" t="s">
        <v>151</v>
      </c>
      <c r="E18" s="17" t="s">
        <v>1</v>
      </c>
      <c r="F18" s="184">
        <v>7.3259999999999996</v>
      </c>
      <c r="H18" s="29"/>
    </row>
    <row r="19" spans="2:8" s="1" customFormat="1" ht="16.75" customHeight="1">
      <c r="B19" s="29"/>
      <c r="C19" s="183" t="s">
        <v>1</v>
      </c>
      <c r="D19" s="183" t="s">
        <v>460</v>
      </c>
      <c r="E19" s="17" t="s">
        <v>1</v>
      </c>
      <c r="F19" s="184">
        <v>0</v>
      </c>
      <c r="H19" s="29"/>
    </row>
    <row r="20" spans="2:8" s="1" customFormat="1" ht="16.75" customHeight="1">
      <c r="B20" s="29"/>
      <c r="C20" s="183" t="s">
        <v>1</v>
      </c>
      <c r="D20" s="183" t="s">
        <v>146</v>
      </c>
      <c r="E20" s="17" t="s">
        <v>1</v>
      </c>
      <c r="F20" s="184">
        <v>0</v>
      </c>
      <c r="H20" s="29"/>
    </row>
    <row r="21" spans="2:8" s="1" customFormat="1" ht="16.75" customHeight="1">
      <c r="B21" s="29"/>
      <c r="C21" s="183" t="s">
        <v>1</v>
      </c>
      <c r="D21" s="183" t="s">
        <v>461</v>
      </c>
      <c r="E21" s="17" t="s">
        <v>1</v>
      </c>
      <c r="F21" s="184">
        <v>17.2</v>
      </c>
      <c r="H21" s="29"/>
    </row>
    <row r="22" spans="2:8" s="1" customFormat="1" ht="16.75" customHeight="1">
      <c r="B22" s="29"/>
      <c r="C22" s="183" t="s">
        <v>1</v>
      </c>
      <c r="D22" s="183" t="s">
        <v>148</v>
      </c>
      <c r="E22" s="17" t="s">
        <v>1</v>
      </c>
      <c r="F22" s="184">
        <v>0</v>
      </c>
      <c r="H22" s="29"/>
    </row>
    <row r="23" spans="2:8" s="1" customFormat="1" ht="16.75" customHeight="1">
      <c r="B23" s="29"/>
      <c r="C23" s="183" t="s">
        <v>1</v>
      </c>
      <c r="D23" s="183" t="s">
        <v>462</v>
      </c>
      <c r="E23" s="17" t="s">
        <v>1</v>
      </c>
      <c r="F23" s="184">
        <v>103.2</v>
      </c>
      <c r="H23" s="29"/>
    </row>
    <row r="24" spans="2:8" s="1" customFormat="1" ht="16.75" customHeight="1">
      <c r="B24" s="29"/>
      <c r="C24" s="183" t="s">
        <v>1</v>
      </c>
      <c r="D24" s="183" t="s">
        <v>150</v>
      </c>
      <c r="E24" s="17" t="s">
        <v>1</v>
      </c>
      <c r="F24" s="184">
        <v>0</v>
      </c>
      <c r="H24" s="29"/>
    </row>
    <row r="25" spans="2:8" s="1" customFormat="1" ht="16.75" customHeight="1">
      <c r="B25" s="29"/>
      <c r="C25" s="183" t="s">
        <v>1</v>
      </c>
      <c r="D25" s="183" t="s">
        <v>461</v>
      </c>
      <c r="E25" s="17" t="s">
        <v>1</v>
      </c>
      <c r="F25" s="184">
        <v>17.2</v>
      </c>
      <c r="H25" s="29"/>
    </row>
    <row r="26" spans="2:8" s="1" customFormat="1" ht="16.75" customHeight="1">
      <c r="B26" s="29"/>
      <c r="C26" s="183" t="s">
        <v>90</v>
      </c>
      <c r="D26" s="183" t="s">
        <v>154</v>
      </c>
      <c r="E26" s="17" t="s">
        <v>1</v>
      </c>
      <c r="F26" s="184">
        <v>204.566</v>
      </c>
      <c r="H26" s="29"/>
    </row>
    <row r="27" spans="2:8" s="1" customFormat="1" ht="16.75" customHeight="1">
      <c r="B27" s="29"/>
      <c r="C27" s="185" t="s">
        <v>564</v>
      </c>
      <c r="H27" s="29"/>
    </row>
    <row r="28" spans="2:8" s="1" customFormat="1" ht="16.75" customHeight="1">
      <c r="B28" s="29"/>
      <c r="C28" s="183" t="s">
        <v>457</v>
      </c>
      <c r="D28" s="183" t="s">
        <v>565</v>
      </c>
      <c r="E28" s="17" t="s">
        <v>92</v>
      </c>
      <c r="F28" s="184">
        <v>204.566</v>
      </c>
      <c r="H28" s="29"/>
    </row>
    <row r="29" spans="2:8" s="1" customFormat="1" ht="16.75" customHeight="1">
      <c r="B29" s="29"/>
      <c r="C29" s="183" t="s">
        <v>464</v>
      </c>
      <c r="D29" s="183" t="s">
        <v>566</v>
      </c>
      <c r="E29" s="17" t="s">
        <v>92</v>
      </c>
      <c r="F29" s="184">
        <v>204.566</v>
      </c>
      <c r="H29" s="29"/>
    </row>
    <row r="30" spans="2:8" s="1" customFormat="1" ht="16.75" customHeight="1">
      <c r="B30" s="29"/>
      <c r="C30" s="183" t="s">
        <v>468</v>
      </c>
      <c r="D30" s="183" t="s">
        <v>567</v>
      </c>
      <c r="E30" s="17" t="s">
        <v>92</v>
      </c>
      <c r="F30" s="184">
        <v>204.566</v>
      </c>
      <c r="H30" s="29"/>
    </row>
    <row r="31" spans="2:8" s="1" customFormat="1" ht="16.75" customHeight="1">
      <c r="B31" s="29"/>
      <c r="C31" s="183" t="s">
        <v>503</v>
      </c>
      <c r="D31" s="183" t="s">
        <v>568</v>
      </c>
      <c r="E31" s="17" t="s">
        <v>92</v>
      </c>
      <c r="F31" s="184">
        <v>204.566</v>
      </c>
      <c r="H31" s="29"/>
    </row>
    <row r="32" spans="2:8" s="1" customFormat="1">
      <c r="B32" s="29"/>
      <c r="C32" s="183" t="s">
        <v>507</v>
      </c>
      <c r="D32" s="183" t="s">
        <v>569</v>
      </c>
      <c r="E32" s="17" t="s">
        <v>92</v>
      </c>
      <c r="F32" s="184">
        <v>204.566</v>
      </c>
      <c r="H32" s="29"/>
    </row>
    <row r="33" spans="2:8" s="1" customFormat="1" ht="16.75" customHeight="1">
      <c r="B33" s="29"/>
      <c r="C33" s="179" t="s">
        <v>94</v>
      </c>
      <c r="D33" s="180" t="s">
        <v>95</v>
      </c>
      <c r="E33" s="181" t="s">
        <v>92</v>
      </c>
      <c r="F33" s="182">
        <v>66.965999999999994</v>
      </c>
      <c r="H33" s="29"/>
    </row>
    <row r="34" spans="2:8" s="1" customFormat="1" ht="16.75" customHeight="1">
      <c r="B34" s="29"/>
      <c r="C34" s="183" t="s">
        <v>1</v>
      </c>
      <c r="D34" s="183" t="s">
        <v>144</v>
      </c>
      <c r="E34" s="17" t="s">
        <v>1</v>
      </c>
      <c r="F34" s="184">
        <v>0</v>
      </c>
      <c r="H34" s="29"/>
    </row>
    <row r="35" spans="2:8" s="1" customFormat="1" ht="16.75" customHeight="1">
      <c r="B35" s="29"/>
      <c r="C35" s="183" t="s">
        <v>1</v>
      </c>
      <c r="D35" s="183" t="s">
        <v>146</v>
      </c>
      <c r="E35" s="17" t="s">
        <v>1</v>
      </c>
      <c r="F35" s="184">
        <v>0</v>
      </c>
      <c r="H35" s="29"/>
    </row>
    <row r="36" spans="2:8" s="1" customFormat="1" ht="16.75" customHeight="1">
      <c r="B36" s="29"/>
      <c r="C36" s="183" t="s">
        <v>1</v>
      </c>
      <c r="D36" s="183" t="s">
        <v>147</v>
      </c>
      <c r="E36" s="17" t="s">
        <v>1</v>
      </c>
      <c r="F36" s="184">
        <v>8.8800000000000008</v>
      </c>
      <c r="H36" s="29"/>
    </row>
    <row r="37" spans="2:8" s="1" customFormat="1" ht="16.75" customHeight="1">
      <c r="B37" s="29"/>
      <c r="C37" s="183" t="s">
        <v>1</v>
      </c>
      <c r="D37" s="183" t="s">
        <v>148</v>
      </c>
      <c r="E37" s="17" t="s">
        <v>1</v>
      </c>
      <c r="F37" s="184">
        <v>0</v>
      </c>
      <c r="H37" s="29"/>
    </row>
    <row r="38" spans="2:8" s="1" customFormat="1" ht="16.75" customHeight="1">
      <c r="B38" s="29"/>
      <c r="C38" s="183" t="s">
        <v>1</v>
      </c>
      <c r="D38" s="183" t="s">
        <v>149</v>
      </c>
      <c r="E38" s="17" t="s">
        <v>1</v>
      </c>
      <c r="F38" s="184">
        <v>50.76</v>
      </c>
      <c r="H38" s="29"/>
    </row>
    <row r="39" spans="2:8" s="1" customFormat="1" ht="16.75" customHeight="1">
      <c r="B39" s="29"/>
      <c r="C39" s="183" t="s">
        <v>1</v>
      </c>
      <c r="D39" s="183" t="s">
        <v>150</v>
      </c>
      <c r="E39" s="17" t="s">
        <v>1</v>
      </c>
      <c r="F39" s="184">
        <v>0</v>
      </c>
      <c r="H39" s="29"/>
    </row>
    <row r="40" spans="2:8" s="1" customFormat="1" ht="16.75" customHeight="1">
      <c r="B40" s="29"/>
      <c r="C40" s="183" t="s">
        <v>1</v>
      </c>
      <c r="D40" s="183" t="s">
        <v>151</v>
      </c>
      <c r="E40" s="17" t="s">
        <v>1</v>
      </c>
      <c r="F40" s="184">
        <v>7.3259999999999996</v>
      </c>
      <c r="H40" s="29"/>
    </row>
    <row r="41" spans="2:8" s="1" customFormat="1" ht="16.75" customHeight="1">
      <c r="B41" s="29"/>
      <c r="C41" s="183" t="s">
        <v>94</v>
      </c>
      <c r="D41" s="183" t="s">
        <v>154</v>
      </c>
      <c r="E41" s="17" t="s">
        <v>1</v>
      </c>
      <c r="F41" s="184">
        <v>66.965999999999994</v>
      </c>
      <c r="H41" s="29"/>
    </row>
    <row r="42" spans="2:8" s="1" customFormat="1" ht="16.75" customHeight="1">
      <c r="B42" s="29"/>
      <c r="C42" s="185" t="s">
        <v>564</v>
      </c>
      <c r="H42" s="29"/>
    </row>
    <row r="43" spans="2:8" s="1" customFormat="1" ht="20">
      <c r="B43" s="29"/>
      <c r="C43" s="183" t="s">
        <v>138</v>
      </c>
      <c r="D43" s="183" t="s">
        <v>570</v>
      </c>
      <c r="E43" s="17" t="s">
        <v>92</v>
      </c>
      <c r="F43" s="184">
        <v>66.965999999999994</v>
      </c>
      <c r="H43" s="29"/>
    </row>
    <row r="44" spans="2:8" s="1" customFormat="1" ht="20">
      <c r="B44" s="29"/>
      <c r="C44" s="183" t="s">
        <v>180</v>
      </c>
      <c r="D44" s="183" t="s">
        <v>571</v>
      </c>
      <c r="E44" s="17" t="s">
        <v>92</v>
      </c>
      <c r="F44" s="184">
        <v>66.965999999999994</v>
      </c>
      <c r="H44" s="29"/>
    </row>
    <row r="45" spans="2:8" s="1" customFormat="1" ht="7.4" customHeight="1">
      <c r="B45" s="41"/>
      <c r="C45" s="42"/>
      <c r="D45" s="42"/>
      <c r="E45" s="42"/>
      <c r="F45" s="42"/>
      <c r="G45" s="42"/>
      <c r="H45" s="29"/>
    </row>
    <row r="46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SO-01 - Výměna dveří na c...</vt:lpstr>
      <vt:lpstr>VRN - Vedlejší rozpočtové...</vt:lpstr>
      <vt:lpstr>Seznam figur</vt:lpstr>
      <vt:lpstr>'Rekapitulace stavby'!Názvy_tisku</vt:lpstr>
      <vt:lpstr>'Seznam figur'!Názvy_tisku</vt:lpstr>
      <vt:lpstr>'SO-01 - Výměna dveří na c...'!Názvy_tisku</vt:lpstr>
      <vt:lpstr>'VRN - Vedlejší rozpočtové...'!Názvy_tisku</vt:lpstr>
      <vt:lpstr>'Rekapitulace stavby'!Oblast_tisku</vt:lpstr>
      <vt:lpstr>'Seznam figur'!Oblast_tisku</vt:lpstr>
      <vt:lpstr>'SO-01 - Výměna dveří na c...'!Oblast_tisku</vt:lpstr>
      <vt:lpstr>'VRN - Vedlejší rozpočtové...'!Oblast_tisku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dell-supita\Supita</dc:creator>
  <cp:lastModifiedBy>klapalekp</cp:lastModifiedBy>
  <dcterms:created xsi:type="dcterms:W3CDTF">2025-02-03T19:36:25Z</dcterms:created>
  <dcterms:modified xsi:type="dcterms:W3CDTF">2025-10-20T10:28:01Z</dcterms:modified>
</cp:coreProperties>
</file>