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80" windowHeight="83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'Položky'!$A$1:$G$44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<sst xmlns="http://schemas.openxmlformats.org/spreadsheetml/2006/main" count="381" uniqueCount="240">
  <si>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</si>
  <si>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</si>
  <si>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</si>
  <si>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</si>
  <si>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</si>
  <si>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</si>
  <si>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</si>
  <si>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</si>
  <si>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</si>
  <si>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</si>
  <si>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</si>
  <si>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</si>
  <si>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</si>
  <si>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</si>
  <si>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</si>
  <si>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</si>
  <si>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</si>
  <si>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</si>
  <si>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</si>
  <si>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</si>
  <si>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</si>
  <si>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</si>
  <si>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</si>
  <si>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</si>
  <si>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</si>
  <si>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</si>
  <si>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</si>
  <si>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</si>
  <si>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</si>
  <si>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</si>
  <si>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</si>
  <si>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</si>
  <si>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</si>
  <si>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</si>
  <si>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</si>
  <si>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</si>
  <si>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</si>
  <si>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</si>
  <si>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</si>
  <si>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</si>
  <si>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</si>
  <si>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</si>
  <si>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</si>
  <si>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</si>
  <si>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</si>
  <si>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</si>
  <si>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</si>
  <si>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</si>
  <si>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</si>
  <si>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</si>
  <si>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</si>
  <si>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</si>
  <si>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</si>
  <si>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</si>
  <si>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</si>
  <si>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</si>
  <si>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</si>
  <si>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</si>
  <si>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</si>
  <si>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</si>
  <si>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</si>
  <si>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</si>
  <si>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</si>
  <si>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</si>
  <si>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</si>
  <si>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</si>
  <si>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</si>
  <si>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</si>
  <si>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</si>
  <si>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</si>
  <si>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</si>
  <si>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</si>
  <si>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</si>
  <si>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</si>
  <si>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</si>
  <si>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</si>
  <si>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</si>
  <si>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</si>
  <si>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B.12.8004</t>
  </si>
  <si>
    <t>Odstranění živičných vrstev komunikací, včetně stmelených podkladních vrstev, včetně naložení</t>
  </si>
  <si>
    <t>m3</t>
  </si>
  <si>
    <t xml:space="preserve"> a odvozu do 1km</t>
  </si>
  <si>
    <t>91,2400*0,20</t>
  </si>
  <si>
    <t>5</t>
  </si>
  <si>
    <t>Komunikace</t>
  </si>
  <si>
    <t>B.12.8016</t>
  </si>
  <si>
    <t>Oprava komunikací těžkých po překopech (třída zatížení S, I., II.), kompletní skladba,</t>
  </si>
  <si>
    <t>m2</t>
  </si>
  <si>
    <t>vč.podkladních vrstev</t>
  </si>
  <si>
    <t>280-188,7600</t>
  </si>
  <si>
    <t>9</t>
  </si>
  <si>
    <t>Ostatní konstrukce, bourání</t>
  </si>
  <si>
    <t>B.04.0052</t>
  </si>
  <si>
    <t>Vodorovná doprava suti po suchu na vzdálenost do 1000 m</t>
  </si>
  <si>
    <t>t</t>
  </si>
  <si>
    <t>B.04.0053</t>
  </si>
  <si>
    <t xml:space="preserve">Příplatek ZKD 1000 m u vodorovné dopravy suti </t>
  </si>
  <si>
    <t>19x81,9</t>
  </si>
  <si>
    <t>B.12.8002</t>
  </si>
  <si>
    <t>Poplatek za skládku - vybourané stavební hmoty (cihly, beton, asfalt)</t>
  </si>
  <si>
    <t>99</t>
  </si>
  <si>
    <t>Staveništní přesun hmot</t>
  </si>
  <si>
    <t>B.04.0055</t>
  </si>
  <si>
    <t xml:space="preserve">Přesun hmot pro pozemní komunikace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</si>
  <si>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</si>
  <si>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</si>
  <si>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</si>
  <si>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</si>
  <si>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</si>
  <si>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</si>
  <si>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</si>
  <si>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</si>
  <si>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8,90*6,80</t>
  </si>
  <si>
    <t>Úprava komunikace a vstupu do kaple FUD</t>
  </si>
  <si>
    <t>8</t>
  </si>
  <si>
    <t>Trubní vedení</t>
  </si>
  <si>
    <t>B.04.0042</t>
  </si>
  <si>
    <t xml:space="preserve">Výšková úprava poklopu </t>
  </si>
  <si>
    <t>kus</t>
  </si>
  <si>
    <t>B.07.0001</t>
  </si>
  <si>
    <t xml:space="preserve">uliční vtok DN200 s košem pro zachytávání nečistot </t>
  </si>
  <si>
    <t>ks</t>
  </si>
  <si>
    <t>B.07.0001a</t>
  </si>
  <si>
    <t xml:space="preserve">uliční vtok stávající - demontáž,přemístění,montáž </t>
  </si>
  <si>
    <t>kpl</t>
  </si>
  <si>
    <t>m</t>
  </si>
  <si>
    <t>Ostatní konstrukce a práce-bourání</t>
  </si>
  <si>
    <t>A.210.0171</t>
  </si>
  <si>
    <t>Přisekání plošné zdiva z cihel pálených na MV nebo MVC tl do 150 mm</t>
  </si>
  <si>
    <t>A.210.0184</t>
  </si>
  <si>
    <t>Odvoz suti a vybouraných hmot na skládku do 1 km</t>
  </si>
  <si>
    <t>A.210.0185</t>
  </si>
  <si>
    <t>Odvoz suti a vybouraných hmot na skládku ZKD 1 km přes 1 km</t>
  </si>
  <si>
    <t>A.210.0186</t>
  </si>
  <si>
    <t>Vnitrostaveništní vodorovná doprava suti a vybouraných hmot do 10 m</t>
  </si>
  <si>
    <t>A.210.0190</t>
  </si>
  <si>
    <t>Poplatek za uložení stavebního směsného odpadu na skládce (skládkovné)</t>
  </si>
  <si>
    <t>Úpravy povrchů, podlahy a osazování výplní</t>
  </si>
  <si>
    <t>771</t>
  </si>
  <si>
    <t>Podlahy z dlaždic</t>
  </si>
  <si>
    <t>A.210.0360</t>
  </si>
  <si>
    <t>Montáž soklíků z dlaždic keramických rovných flexibilní lepidlo v do 120 mm</t>
  </si>
  <si>
    <t>A.210.0361</t>
  </si>
  <si>
    <t>dlaždice keramické  - dle výběru investora -sokl</t>
  </si>
  <si>
    <t>A.210.0362</t>
  </si>
  <si>
    <t xml:space="preserve">Montáž podlah keramických protiskluzných lepených </t>
  </si>
  <si>
    <t>A.210.0363</t>
  </si>
  <si>
    <t>dlaždice keramické - dle výběru investora</t>
  </si>
  <si>
    <t>A.210.0364</t>
  </si>
  <si>
    <t>Přesun hmot procentní pro podlahy z dlaždic v objektech v do 24 m</t>
  </si>
  <si>
    <t>784</t>
  </si>
  <si>
    <t>Malby</t>
  </si>
  <si>
    <t>A.210.0393</t>
  </si>
  <si>
    <t>Malby otěruvzdorné stěn a stropů na omítku, včetně přípravy (penetrace) podkladu</t>
  </si>
  <si>
    <t>A.210.0169</t>
  </si>
  <si>
    <t>Bourání podlah z dlaždic keramických nebo xylolitových tl do 10 mm plochy přes 1 m2</t>
  </si>
  <si>
    <t>Vybourání plastových rámů dveří dvojitých včetně křídel pl do 4 m2</t>
  </si>
  <si>
    <t>Oprava vápenných omítek stěn do 10% pl. - štukových</t>
  </si>
  <si>
    <t>Zpětná montáž plastových dveří do 4 m2 plochy, včetně úprav</t>
  </si>
  <si>
    <t>Spec.</t>
  </si>
  <si>
    <t>6</t>
  </si>
  <si>
    <t>18x67,42</t>
  </si>
  <si>
    <t xml:space="preserve"> bez podkladních vrstev</t>
  </si>
  <si>
    <t>B.04.0004</t>
  </si>
  <si>
    <t>Odkopávky a prokopávky nezapažené pro silnice objemu do 1000 m3 v hornině tř. 3</t>
  </si>
  <si>
    <t>výkop svahu (posun komunikace) (o 0,5m):69,20*0,50*1,30</t>
  </si>
  <si>
    <t>svahování (1:1):69,20*0,50*1,30</t>
  </si>
  <si>
    <t>B.04.0005</t>
  </si>
  <si>
    <t>Příplatek k odkopávkám a prokopávkám pro silnice v hornině tř. 3 za lepivost</t>
  </si>
  <si>
    <t>B.04.0008</t>
  </si>
  <si>
    <t>Vodorovné přemístění do 10000 m výkopku z horniny tř. 1 až 4</t>
  </si>
  <si>
    <t>B.04.0009</t>
  </si>
  <si>
    <t>Příplatek k vodorovnému přemístění výkopku z horniny tř. 1 až 4 ZKD 1000 m přes 10000 m</t>
  </si>
  <si>
    <t>10x89,9600</t>
  </si>
  <si>
    <t>B.04.0010</t>
  </si>
  <si>
    <t>Poplatek za uložení odpadu ze sypaniny na skládce (skládkovné)</t>
  </si>
  <si>
    <t>B.04.0011</t>
  </si>
  <si>
    <t>Vykopávky v zemníku na suchu v hornině tř. 3 objem do 5000 m3</t>
  </si>
  <si>
    <t>B.04.0012</t>
  </si>
  <si>
    <t>B.04.0014</t>
  </si>
  <si>
    <t>Uložení sypaniny z hornin soudržných do násypů zhutněných do 103 % PS</t>
  </si>
  <si>
    <t>B.07.0006</t>
  </si>
  <si>
    <t xml:space="preserve">kanalizační hrdlová trubka DN150 </t>
  </si>
  <si>
    <t>dopojení na dešťový svod</t>
  </si>
  <si>
    <t>(7,35*0,5+1,17)*2</t>
  </si>
  <si>
    <t>B.07.0009</t>
  </si>
  <si>
    <t xml:space="preserve">Výkopy rýh, včetně přemístění na mezideponii </t>
  </si>
  <si>
    <t>(7,35*0,5+1,17)*2*0,60*1,50</t>
  </si>
  <si>
    <t>B.07.0011</t>
  </si>
  <si>
    <t xml:space="preserve">Odvoz přebytku zeminy, včetně poplatku za skládku </t>
  </si>
  <si>
    <t>-(7,35*0,5+1,17)*2*0,60*0,60</t>
  </si>
  <si>
    <t>B.07.0013</t>
  </si>
  <si>
    <t xml:space="preserve">pískové obsypy </t>
  </si>
  <si>
    <t>(7,35*0,5+1,17)*2*0,60*0,60</t>
  </si>
  <si>
    <t>130901102R00</t>
  </si>
  <si>
    <t>Bourání konstrukcí cihelných na maltu nastavovanou základová zeď</t>
  </si>
  <si>
    <t>šachta:(3+2)*2*1,8*0,3</t>
  </si>
  <si>
    <t>961041000U00</t>
  </si>
  <si>
    <t>Bourání základu betonového jímky v obj.SO 03</t>
  </si>
  <si>
    <t>šachta:(3*2)*0,3</t>
  </si>
  <si>
    <t>A.110.0139</t>
  </si>
  <si>
    <t>Svislá doprava suti a vybouraných hmot za prvé podlaží- cena z SOD</t>
  </si>
  <si>
    <t>A.110.0141</t>
  </si>
  <si>
    <t>Odvoz suti a vybouraných hmot na skládku do 1 km - cena z SOD</t>
  </si>
  <si>
    <t>A.110.0142</t>
  </si>
  <si>
    <t>Odvoz suti a vybouraných hmot na skládku ZKD 1 km přes 1 km- cena z SOD</t>
  </si>
  <si>
    <t>18 kmx(12,78)</t>
  </si>
  <si>
    <t>A.110.0143</t>
  </si>
  <si>
    <t>Vnitrostaveništní vodorovná doprava suti a vybouraných hmot do 10 m- cena z SOD</t>
  </si>
  <si>
    <t>A.110.0144</t>
  </si>
  <si>
    <t>Vnitrostaveništní vodorovná doprava suti a vybouraných hmot ZKD 5 m přes 10 m- cena z SOD</t>
  </si>
  <si>
    <t>3x(12,78)</t>
  </si>
  <si>
    <t>A.110.0147</t>
  </si>
  <si>
    <t>113106231R00</t>
  </si>
  <si>
    <t xml:space="preserve">Rozebrání dlažeb ze zámkové dlažby v kamenivu </t>
  </si>
  <si>
    <t>(11,00+4,50)*7,50*0,5</t>
  </si>
  <si>
    <t>9,00*0,80*3,00</t>
  </si>
  <si>
    <t>-9,00*0,80*0,30</t>
  </si>
  <si>
    <t>-9,00*0,80*2,40</t>
  </si>
  <si>
    <t>9,00*0,80*0,30</t>
  </si>
  <si>
    <t>B.07.0014</t>
  </si>
  <si>
    <t>Zásypy zeminou-hutněny po vrstvách podle normy ČSN 73 35 50 'Zemní práce' na 96% P.S., včetně nalože</t>
  </si>
  <si>
    <t>9,00*0,80*2,40</t>
  </si>
  <si>
    <t>B.12.8005</t>
  </si>
  <si>
    <t>Odstranění podkladních vrstev komunikací z nestmeleného kameniva, včetně naložení a odvozu</t>
  </si>
  <si>
    <t>B.04.0035</t>
  </si>
  <si>
    <t>Kladení betonové dlažby pozemních komunikací tl 80 mm do lože z kameniva</t>
  </si>
  <si>
    <t>B.04.0036</t>
  </si>
  <si>
    <t>Dlažba betonová 20x20x8 cm - dodávka část dlažby (většinou se použije rozebraná dlažba)</t>
  </si>
  <si>
    <t>B.04.0038</t>
  </si>
  <si>
    <t xml:space="preserve">Podklad ze štěrkodrtě ŠD tl 150 mm </t>
  </si>
  <si>
    <t>979082111R00</t>
  </si>
  <si>
    <t xml:space="preserve">Vnitrostaveništní doprava suti do 10 m </t>
  </si>
  <si>
    <t xml:space="preserve">Poplatek za skládku - vybourané stavební hmoty </t>
  </si>
  <si>
    <t>998223011R00</t>
  </si>
  <si>
    <t xml:space="preserve">Přesun hmot, pozemní komunikace, kryt dlážděný </t>
  </si>
  <si>
    <t>Ostaní konstrukce, bourání</t>
  </si>
  <si>
    <t>UJEP  - Zajištění vstupu do budovy FUD a úprava komunikace</t>
  </si>
  <si>
    <t>Dokumentace skutečného provedení</t>
  </si>
  <si>
    <t>Geometrický plán skutečného provedení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</si>
</sst>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;\-#,##0"/>
    <numFmt numFmtId="168" formatCode="#,##0.000;\-#,##0.000"/>
    <numFmt numFmtId="169" formatCode="#,##0.00;\-#,##0.00"/>
    <numFmt numFmtId="170" formatCode="#,##0.000"/>
  </numFmts>
  <fonts count="61">
    <font>
      <sz val="10"/>
      <name val="Arial CE"/>
      <family val="0"/>
    </font>
    <font>
      <sz val="10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8"/>
      <name val="MS Sans Serif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 CE"/>
      <family val="0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E"/>
      <family val="0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8"/>
      </right>
      <top style="dotted"/>
      <bottom style="dotted"/>
    </border>
    <border>
      <left>
        <color indexed="8"/>
      </left>
      <right style="thin"/>
      <top style="dotted"/>
      <bottom style="dotted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 applyAlignment="0">
      <protection locked="0"/>
    </xf>
    <xf numFmtId="0" fontId="3" fillId="0" borderId="0" applyAlignment="0">
      <protection locked="0"/>
    </xf>
    <xf numFmtId="0" fontId="0" fillId="0" borderId="0">
      <alignment/>
      <protection/>
    </xf>
    <xf numFmtId="0" fontId="23" fillId="0" borderId="0" applyAlignment="0">
      <protection locked="0"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9" applyNumberFormat="1" applyFont="1" applyBorder="1">
      <alignment/>
      <protection/>
    </xf>
    <xf numFmtId="49" fontId="3" fillId="0" borderId="49" xfId="49" applyNumberFormat="1" applyFont="1" applyBorder="1">
      <alignment/>
      <protection/>
    </xf>
    <xf numFmtId="49" fontId="3" fillId="0" borderId="49" xfId="49" applyNumberFormat="1" applyFont="1" applyBorder="1" applyAlignment="1">
      <alignment horizontal="right"/>
      <protection/>
    </xf>
    <xf numFmtId="0" fontId="3" fillId="0" borderId="50" xfId="49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9" applyNumberFormat="1" applyFont="1" applyBorder="1">
      <alignment/>
      <protection/>
    </xf>
    <xf numFmtId="49" fontId="3" fillId="0" borderId="52" xfId="49" applyNumberFormat="1" applyFont="1" applyBorder="1">
      <alignment/>
      <protection/>
    </xf>
    <xf numFmtId="49" fontId="3" fillId="0" borderId="52" xfId="49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9">
      <alignment/>
      <protection/>
    </xf>
    <xf numFmtId="0" fontId="3" fillId="0" borderId="0" xfId="49" applyFont="1">
      <alignment/>
      <protection/>
    </xf>
    <xf numFmtId="0" fontId="13" fillId="0" borderId="0" xfId="49" applyFont="1" applyAlignment="1">
      <alignment horizontal="centerContinuous"/>
      <protection/>
    </xf>
    <xf numFmtId="0" fontId="14" fillId="0" borderId="0" xfId="49" applyFont="1" applyAlignment="1">
      <alignment horizontal="centerContinuous"/>
      <protection/>
    </xf>
    <xf numFmtId="0" fontId="14" fillId="0" borderId="0" xfId="49" applyFont="1" applyAlignment="1">
      <alignment horizontal="right"/>
      <protection/>
    </xf>
    <xf numFmtId="0" fontId="3" fillId="0" borderId="49" xfId="49" applyFont="1" applyBorder="1">
      <alignment/>
      <protection/>
    </xf>
    <xf numFmtId="0" fontId="5" fillId="0" borderId="50" xfId="49" applyFont="1" applyBorder="1" applyAlignment="1">
      <alignment horizontal="right"/>
      <protection/>
    </xf>
    <xf numFmtId="49" fontId="3" fillId="0" borderId="49" xfId="49" applyNumberFormat="1" applyFont="1" applyBorder="1" applyAlignment="1">
      <alignment horizontal="left"/>
      <protection/>
    </xf>
    <xf numFmtId="0" fontId="3" fillId="0" borderId="51" xfId="49" applyFont="1" applyBorder="1">
      <alignment/>
      <protection/>
    </xf>
    <xf numFmtId="0" fontId="3" fillId="0" borderId="52" xfId="49" applyFont="1" applyBorder="1">
      <alignment/>
      <protection/>
    </xf>
    <xf numFmtId="0" fontId="5" fillId="0" borderId="0" xfId="49" applyFont="1">
      <alignment/>
      <protection/>
    </xf>
    <xf numFmtId="0" fontId="3" fillId="0" borderId="0" xfId="49" applyFont="1" applyAlignment="1">
      <alignment horizontal="right"/>
      <protection/>
    </xf>
    <xf numFmtId="0" fontId="3" fillId="0" borderId="0" xfId="49" applyFont="1" applyAlignment="1">
      <alignment/>
      <protection/>
    </xf>
    <xf numFmtId="49" fontId="5" fillId="33" borderId="19" xfId="49" applyNumberFormat="1" applyFont="1" applyFill="1" applyBorder="1">
      <alignment/>
      <protection/>
    </xf>
    <xf numFmtId="0" fontId="5" fillId="33" borderId="17" xfId="49" applyFont="1" applyFill="1" applyBorder="1" applyAlignment="1">
      <alignment horizontal="center"/>
      <protection/>
    </xf>
    <xf numFmtId="0" fontId="5" fillId="33" borderId="17" xfId="49" applyNumberFormat="1" applyFont="1" applyFill="1" applyBorder="1" applyAlignment="1">
      <alignment horizontal="center"/>
      <protection/>
    </xf>
    <xf numFmtId="0" fontId="5" fillId="33" borderId="19" xfId="49" applyFont="1" applyFill="1" applyBorder="1" applyAlignment="1">
      <alignment horizontal="center"/>
      <protection/>
    </xf>
    <xf numFmtId="0" fontId="4" fillId="0" borderId="58" xfId="49" applyFont="1" applyBorder="1" applyAlignment="1">
      <alignment horizontal="center"/>
      <protection/>
    </xf>
    <xf numFmtId="49" fontId="4" fillId="0" borderId="58" xfId="49" applyNumberFormat="1" applyFont="1" applyBorder="1" applyAlignment="1">
      <alignment horizontal="left"/>
      <protection/>
    </xf>
    <xf numFmtId="0" fontId="4" fillId="0" borderId="59" xfId="49" applyFont="1" applyBorder="1">
      <alignment/>
      <protection/>
    </xf>
    <xf numFmtId="0" fontId="3" fillId="0" borderId="18" xfId="49" applyFont="1" applyBorder="1" applyAlignment="1">
      <alignment horizontal="center"/>
      <protection/>
    </xf>
    <xf numFmtId="0" fontId="3" fillId="0" borderId="18" xfId="49" applyNumberFormat="1" applyFont="1" applyBorder="1" applyAlignment="1">
      <alignment horizontal="right"/>
      <protection/>
    </xf>
    <xf numFmtId="0" fontId="3" fillId="0" borderId="17" xfId="49" applyNumberFormat="1" applyFont="1" applyBorder="1">
      <alignment/>
      <protection/>
    </xf>
    <xf numFmtId="0" fontId="0" fillId="0" borderId="0" xfId="49" applyNumberFormat="1">
      <alignment/>
      <protection/>
    </xf>
    <xf numFmtId="0" fontId="15" fillId="0" borderId="0" xfId="49" applyFont="1">
      <alignment/>
      <protection/>
    </xf>
    <xf numFmtId="0" fontId="16" fillId="0" borderId="60" xfId="49" applyFont="1" applyBorder="1" applyAlignment="1">
      <alignment horizontal="center" vertical="top"/>
      <protection/>
    </xf>
    <xf numFmtId="49" fontId="16" fillId="0" borderId="60" xfId="49" applyNumberFormat="1" applyFont="1" applyBorder="1" applyAlignment="1">
      <alignment horizontal="left" vertical="top"/>
      <protection/>
    </xf>
    <xf numFmtId="0" fontId="16" fillId="0" borderId="60" xfId="49" applyFont="1" applyBorder="1" applyAlignment="1">
      <alignment vertical="top" wrapText="1"/>
      <protection/>
    </xf>
    <xf numFmtId="49" fontId="16" fillId="0" borderId="60" xfId="49" applyNumberFormat="1" applyFont="1" applyBorder="1" applyAlignment="1">
      <alignment horizontal="center" shrinkToFit="1"/>
      <protection/>
    </xf>
    <xf numFmtId="4" fontId="16" fillId="0" borderId="60" xfId="49" applyNumberFormat="1" applyFont="1" applyBorder="1" applyAlignment="1">
      <alignment horizontal="right"/>
      <protection/>
    </xf>
    <xf numFmtId="4" fontId="16" fillId="0" borderId="60" xfId="49" applyNumberFormat="1" applyFont="1" applyBorder="1">
      <alignment/>
      <protection/>
    </xf>
    <xf numFmtId="0" fontId="15" fillId="0" borderId="0" xfId="49" applyFont="1">
      <alignment/>
      <protection/>
    </xf>
    <xf numFmtId="0" fontId="5" fillId="0" borderId="58" xfId="49" applyFont="1" applyBorder="1" applyAlignment="1">
      <alignment horizontal="center"/>
      <protection/>
    </xf>
    <xf numFmtId="49" fontId="5" fillId="0" borderId="58" xfId="49" applyNumberFormat="1" applyFont="1" applyBorder="1" applyAlignment="1">
      <alignment horizontal="left"/>
      <protection/>
    </xf>
    <xf numFmtId="0" fontId="19" fillId="0" borderId="0" xfId="49" applyFont="1" applyAlignment="1">
      <alignment wrapText="1"/>
      <protection/>
    </xf>
    <xf numFmtId="49" fontId="5" fillId="0" borderId="58" xfId="49" applyNumberFormat="1" applyFont="1" applyBorder="1" applyAlignment="1">
      <alignment horizontal="right"/>
      <protection/>
    </xf>
    <xf numFmtId="4" fontId="20" fillId="34" borderId="61" xfId="49" applyNumberFormat="1" applyFont="1" applyFill="1" applyBorder="1" applyAlignment="1">
      <alignment horizontal="right" wrapText="1"/>
      <protection/>
    </xf>
    <xf numFmtId="0" fontId="20" fillId="34" borderId="42" xfId="49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33" borderId="19" xfId="49" applyFont="1" applyFill="1" applyBorder="1" applyAlignment="1">
      <alignment horizontal="center"/>
      <protection/>
    </xf>
    <xf numFmtId="49" fontId="22" fillId="33" borderId="19" xfId="49" applyNumberFormat="1" applyFont="1" applyFill="1" applyBorder="1" applyAlignment="1">
      <alignment horizontal="left"/>
      <protection/>
    </xf>
    <xf numFmtId="0" fontId="22" fillId="33" borderId="59" xfId="49" applyFont="1" applyFill="1" applyBorder="1">
      <alignment/>
      <protection/>
    </xf>
    <xf numFmtId="0" fontId="3" fillId="33" borderId="18" xfId="49" applyFont="1" applyFill="1" applyBorder="1" applyAlignment="1">
      <alignment horizontal="center"/>
      <protection/>
    </xf>
    <xf numFmtId="4" fontId="3" fillId="33" borderId="18" xfId="49" applyNumberFormat="1" applyFont="1" applyFill="1" applyBorder="1" applyAlignment="1">
      <alignment horizontal="right"/>
      <protection/>
    </xf>
    <xf numFmtId="4" fontId="3" fillId="33" borderId="17" xfId="49" applyNumberFormat="1" applyFont="1" applyFill="1" applyBorder="1" applyAlignment="1">
      <alignment horizontal="right"/>
      <protection/>
    </xf>
    <xf numFmtId="4" fontId="4" fillId="33" borderId="19" xfId="49" applyNumberFormat="1" applyFont="1" applyFill="1" applyBorder="1">
      <alignment/>
      <protection/>
    </xf>
    <xf numFmtId="3" fontId="0" fillId="0" borderId="0" xfId="49" applyNumberFormat="1">
      <alignment/>
      <protection/>
    </xf>
    <xf numFmtId="0" fontId="0" fillId="0" borderId="0" xfId="49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167" fontId="9" fillId="0" borderId="63" xfId="48" applyNumberFormat="1" applyFont="1" applyBorder="1" applyAlignment="1" applyProtection="1">
      <alignment horizontal="center" vertical="center" wrapText="1"/>
      <protection/>
    </xf>
    <xf numFmtId="0" fontId="9" fillId="0" borderId="64" xfId="48" applyFont="1" applyBorder="1" applyAlignment="1" applyProtection="1">
      <alignment horizontal="center" vertical="center" wrapText="1"/>
      <protection/>
    </xf>
    <xf numFmtId="0" fontId="16" fillId="0" borderId="19" xfId="47" applyFont="1" applyFill="1" applyBorder="1" applyAlignment="1" applyProtection="1">
      <alignment horizontal="left" vertical="center" wrapText="1"/>
      <protection/>
    </xf>
    <xf numFmtId="0" fontId="16" fillId="0" borderId="19" xfId="47" applyFont="1" applyFill="1" applyBorder="1" applyAlignment="1" applyProtection="1">
      <alignment horizontal="center" vertical="center"/>
      <protection/>
    </xf>
    <xf numFmtId="170" fontId="16" fillId="0" borderId="19" xfId="47" applyNumberFormat="1" applyFont="1" applyFill="1" applyBorder="1" applyAlignment="1" applyProtection="1">
      <alignment horizontal="right" vertical="center"/>
      <protection/>
    </xf>
    <xf numFmtId="169" fontId="16" fillId="0" borderId="19" xfId="47" applyNumberFormat="1" applyFont="1" applyFill="1" applyBorder="1" applyAlignment="1" applyProtection="1">
      <alignment horizontal="right" vertical="center" wrapText="1"/>
      <protection/>
    </xf>
    <xf numFmtId="4" fontId="16" fillId="0" borderId="19" xfId="47" applyNumberFormat="1" applyFont="1" applyFill="1" applyBorder="1" applyAlignment="1" applyProtection="1">
      <alignment horizontal="right" vertical="center"/>
      <protection/>
    </xf>
    <xf numFmtId="0" fontId="16" fillId="0" borderId="19" xfId="48" applyFont="1" applyFill="1" applyBorder="1" applyAlignment="1" applyProtection="1">
      <alignment horizontal="left" vertical="center" wrapText="1"/>
      <protection/>
    </xf>
    <xf numFmtId="169" fontId="16" fillId="0" borderId="19" xfId="47" applyNumberFormat="1" applyFont="1" applyFill="1" applyBorder="1" applyAlignment="1" applyProtection="1">
      <alignment horizontal="right" vertical="center"/>
      <protection/>
    </xf>
    <xf numFmtId="0" fontId="0" fillId="0" borderId="0" xfId="49" applyFill="1">
      <alignment/>
      <protection/>
    </xf>
    <xf numFmtId="0" fontId="16" fillId="0" borderId="14" xfId="47" applyFont="1" applyFill="1" applyBorder="1" applyAlignment="1" applyProtection="1">
      <alignment horizontal="center" vertical="center"/>
      <protection/>
    </xf>
    <xf numFmtId="170" fontId="16" fillId="0" borderId="14" xfId="47" applyNumberFormat="1" applyFont="1" applyFill="1" applyBorder="1" applyAlignment="1" applyProtection="1">
      <alignment horizontal="right" vertical="center"/>
      <protection/>
    </xf>
    <xf numFmtId="4" fontId="16" fillId="0" borderId="14" xfId="47" applyNumberFormat="1" applyFont="1" applyFill="1" applyBorder="1" applyAlignment="1" applyProtection="1">
      <alignment horizontal="right" vertical="center"/>
      <protection/>
    </xf>
    <xf numFmtId="0" fontId="4" fillId="0" borderId="19" xfId="49" applyFont="1" applyBorder="1" applyAlignment="1">
      <alignment horizontal="center"/>
      <protection/>
    </xf>
    <xf numFmtId="49" fontId="4" fillId="0" borderId="19" xfId="49" applyNumberFormat="1" applyFont="1" applyBorder="1" applyAlignment="1">
      <alignment horizontal="left"/>
      <protection/>
    </xf>
    <xf numFmtId="167" fontId="9" fillId="0" borderId="19" xfId="48" applyNumberFormat="1" applyFont="1" applyBorder="1" applyAlignment="1" applyProtection="1">
      <alignment horizontal="center" vertical="center" wrapText="1"/>
      <protection/>
    </xf>
    <xf numFmtId="0" fontId="9" fillId="0" borderId="19" xfId="48" applyFont="1" applyBorder="1" applyAlignment="1" applyProtection="1">
      <alignment horizontal="center" vertical="center" wrapText="1"/>
      <protection/>
    </xf>
    <xf numFmtId="0" fontId="16" fillId="0" borderId="19" xfId="48" applyFont="1" applyFill="1" applyBorder="1" applyAlignment="1" applyProtection="1">
      <alignment horizontal="left" vertical="center" wrapText="1"/>
      <protection/>
    </xf>
    <xf numFmtId="169" fontId="16" fillId="0" borderId="19" xfId="47" applyNumberFormat="1" applyFont="1" applyFill="1" applyBorder="1" applyAlignment="1" applyProtection="1">
      <alignment horizontal="right" vertical="center"/>
      <protection locked="0"/>
    </xf>
    <xf numFmtId="169" fontId="16" fillId="0" borderId="14" xfId="47" applyNumberFormat="1" applyFont="1" applyFill="1" applyBorder="1" applyAlignment="1" applyProtection="1">
      <alignment horizontal="right" vertical="center"/>
      <protection locked="0"/>
    </xf>
    <xf numFmtId="169" fontId="16" fillId="0" borderId="19" xfId="48" applyNumberFormat="1" applyFont="1" applyFill="1" applyBorder="1" applyAlignment="1" applyProtection="1">
      <alignment horizontal="right" vertical="center"/>
      <protection locked="0"/>
    </xf>
    <xf numFmtId="0" fontId="17" fillId="34" borderId="42" xfId="49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49" fontId="20" fillId="34" borderId="65" xfId="49" applyNumberFormat="1" applyFont="1" applyFill="1" applyBorder="1" applyAlignment="1">
      <alignment horizontal="left" wrapText="1"/>
      <protection/>
    </xf>
    <xf numFmtId="49" fontId="21" fillId="0" borderId="66" xfId="0" applyNumberFormat="1" applyFont="1" applyBorder="1" applyAlignment="1">
      <alignment horizontal="left" wrapText="1"/>
    </xf>
    <xf numFmtId="0" fontId="9" fillId="0" borderId="19" xfId="50" applyFont="1" applyFill="1" applyBorder="1" applyAlignment="1" applyProtection="1">
      <alignment horizontal="left" vertical="top" wrapText="1"/>
      <protection/>
    </xf>
    <xf numFmtId="0" fontId="9" fillId="0" borderId="19" xfId="50" applyFont="1" applyFill="1" applyBorder="1" applyAlignment="1" applyProtection="1">
      <alignment horizontal="center" vertical="top" wrapText="1"/>
      <protection/>
    </xf>
    <xf numFmtId="4" fontId="9" fillId="0" borderId="19" xfId="50" applyNumberFormat="1" applyFont="1" applyFill="1" applyBorder="1" applyAlignment="1" applyProtection="1">
      <alignment horizontal="right"/>
      <protection/>
    </xf>
    <xf numFmtId="4" fontId="9" fillId="0" borderId="19" xfId="50" applyNumberFormat="1" applyFont="1" applyFill="1" applyBorder="1" applyAlignment="1" applyProtection="1">
      <alignment horizontal="right"/>
      <protection locked="0"/>
    </xf>
    <xf numFmtId="49" fontId="20" fillId="34" borderId="67" xfId="49" applyNumberFormat="1" applyFont="1" applyFill="1" applyBorder="1" applyAlignment="1">
      <alignment horizontal="left" wrapText="1"/>
      <protection/>
    </xf>
    <xf numFmtId="49" fontId="20" fillId="34" borderId="68" xfId="49" applyNumberFormat="1" applyFont="1" applyFill="1" applyBorder="1" applyAlignment="1">
      <alignment horizontal="left" wrapText="1"/>
      <protection/>
    </xf>
    <xf numFmtId="0" fontId="17" fillId="34" borderId="45" xfId="49" applyNumberFormat="1" applyFont="1" applyFill="1" applyBorder="1" applyAlignment="1">
      <alignment horizontal="left" wrapText="1" indent="1"/>
      <protection/>
    </xf>
    <xf numFmtId="0" fontId="17" fillId="34" borderId="33" xfId="49" applyNumberFormat="1" applyFont="1" applyFill="1" applyBorder="1" applyAlignment="1">
      <alignment horizontal="left" wrapText="1" indent="1"/>
      <protection/>
    </xf>
    <xf numFmtId="0" fontId="17" fillId="34" borderId="44" xfId="49" applyNumberFormat="1" applyFont="1" applyFill="1" applyBorder="1" applyAlignment="1">
      <alignment horizontal="left" wrapText="1" indent="1"/>
      <protection/>
    </xf>
    <xf numFmtId="0" fontId="9" fillId="0" borderId="19" xfId="50" applyFont="1" applyBorder="1" applyAlignment="1" applyProtection="1">
      <alignment horizontal="center" vertical="top"/>
      <protection/>
    </xf>
    <xf numFmtId="0" fontId="9" fillId="0" borderId="19" xfId="50" applyFont="1" applyBorder="1" applyAlignment="1" applyProtection="1">
      <alignment horizontal="left" vertical="top"/>
      <protection/>
    </xf>
    <xf numFmtId="4" fontId="9" fillId="0" borderId="19" xfId="50" applyNumberFormat="1" applyFont="1" applyBorder="1" applyAlignment="1" applyProtection="1">
      <alignment horizontal="right"/>
      <protection/>
    </xf>
    <xf numFmtId="0" fontId="16" fillId="0" borderId="19" xfId="49" applyFont="1" applyBorder="1" applyAlignment="1">
      <alignment horizontal="center" vertical="top"/>
      <protection/>
    </xf>
    <xf numFmtId="49" fontId="16" fillId="0" borderId="19" xfId="49" applyNumberFormat="1" applyFont="1" applyBorder="1" applyAlignment="1">
      <alignment horizontal="left" vertical="top"/>
      <protection/>
    </xf>
    <xf numFmtId="4" fontId="16" fillId="0" borderId="19" xfId="49" applyNumberFormat="1" applyFont="1" applyBorder="1">
      <alignment/>
      <protection/>
    </xf>
    <xf numFmtId="49" fontId="16" fillId="0" borderId="19" xfId="49" applyNumberFormat="1" applyFont="1" applyBorder="1" applyAlignment="1">
      <alignment horizontal="center" shrinkToFit="1"/>
      <protection/>
    </xf>
    <xf numFmtId="4" fontId="16" fillId="0" borderId="19" xfId="49" applyNumberFormat="1" applyFont="1" applyBorder="1" applyAlignment="1">
      <alignment horizontal="right"/>
      <protection/>
    </xf>
    <xf numFmtId="0" fontId="16" fillId="0" borderId="14" xfId="49" applyFont="1" applyBorder="1" applyAlignment="1">
      <alignment horizontal="center" vertical="top"/>
      <protection/>
    </xf>
    <xf numFmtId="49" fontId="16" fillId="0" borderId="14" xfId="49" applyNumberFormat="1" applyFont="1" applyBorder="1" applyAlignment="1">
      <alignment horizontal="left" vertical="top"/>
      <protection/>
    </xf>
    <xf numFmtId="0" fontId="16" fillId="0" borderId="19" xfId="49" applyFont="1" applyBorder="1" applyAlignment="1">
      <alignment vertical="top" wrapText="1"/>
      <protection/>
    </xf>
    <xf numFmtId="0" fontId="20" fillId="34" borderId="19" xfId="49" applyFont="1" applyFill="1" applyBorder="1" applyAlignment="1">
      <alignment horizontal="left" wrapText="1"/>
      <protection/>
    </xf>
    <xf numFmtId="0" fontId="20" fillId="0" borderId="19" xfId="0" applyFont="1" applyBorder="1" applyAlignment="1">
      <alignment horizontal="right"/>
    </xf>
    <xf numFmtId="4" fontId="16" fillId="0" borderId="48" xfId="49" applyNumberFormat="1" applyFont="1" applyBorder="1">
      <alignment/>
      <protection/>
    </xf>
    <xf numFmtId="0" fontId="20" fillId="34" borderId="14" xfId="49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9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70" xfId="49" applyFont="1" applyBorder="1" applyAlignment="1">
      <alignment horizontal="center"/>
      <protection/>
    </xf>
    <xf numFmtId="0" fontId="3" fillId="0" borderId="71" xfId="49" applyFont="1" applyBorder="1" applyAlignment="1">
      <alignment horizontal="center"/>
      <protection/>
    </xf>
    <xf numFmtId="0" fontId="3" fillId="0" borderId="72" xfId="49" applyFont="1" applyBorder="1" applyAlignment="1">
      <alignment horizontal="center"/>
      <protection/>
    </xf>
    <xf numFmtId="0" fontId="3" fillId="0" borderId="73" xfId="49" applyFont="1" applyBorder="1" applyAlignment="1">
      <alignment horizontal="center"/>
      <protection/>
    </xf>
    <xf numFmtId="0" fontId="3" fillId="0" borderId="74" xfId="49" applyFont="1" applyBorder="1" applyAlignment="1">
      <alignment horizontal="left"/>
      <protection/>
    </xf>
    <xf numFmtId="0" fontId="3" fillId="0" borderId="52" xfId="49" applyFont="1" applyBorder="1" applyAlignment="1">
      <alignment horizontal="left"/>
      <protection/>
    </xf>
    <xf numFmtId="0" fontId="3" fillId="0" borderId="75" xfId="49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20" fillId="34" borderId="65" xfId="49" applyNumberFormat="1" applyFont="1" applyFill="1" applyBorder="1" applyAlignment="1">
      <alignment horizontal="left" wrapText="1"/>
      <protection/>
    </xf>
    <xf numFmtId="49" fontId="21" fillId="0" borderId="66" xfId="0" applyNumberFormat="1" applyFont="1" applyBorder="1" applyAlignment="1">
      <alignment horizontal="left" wrapText="1"/>
    </xf>
    <xf numFmtId="0" fontId="17" fillId="34" borderId="42" xfId="49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49" fontId="20" fillId="34" borderId="76" xfId="49" applyNumberFormat="1" applyFont="1" applyFill="1" applyBorder="1" applyAlignment="1">
      <alignment horizontal="left" wrapText="1"/>
      <protection/>
    </xf>
    <xf numFmtId="49" fontId="20" fillId="34" borderId="77" xfId="49" applyNumberFormat="1" applyFont="1" applyFill="1" applyBorder="1" applyAlignment="1">
      <alignment horizontal="left" wrapText="1"/>
      <protection/>
    </xf>
    <xf numFmtId="0" fontId="17" fillId="34" borderId="0" xfId="49" applyNumberFormat="1" applyFont="1" applyFill="1" applyBorder="1" applyAlignment="1">
      <alignment horizontal="left" wrapText="1" indent="1"/>
      <protection/>
    </xf>
    <xf numFmtId="0" fontId="17" fillId="34" borderId="22" xfId="49" applyNumberFormat="1" applyFont="1" applyFill="1" applyBorder="1" applyAlignment="1">
      <alignment horizontal="left" wrapText="1" indent="1"/>
      <protection/>
    </xf>
    <xf numFmtId="49" fontId="20" fillId="34" borderId="67" xfId="49" applyNumberFormat="1" applyFont="1" applyFill="1" applyBorder="1" applyAlignment="1">
      <alignment horizontal="left" wrapText="1"/>
      <protection/>
    </xf>
    <xf numFmtId="49" fontId="20" fillId="34" borderId="68" xfId="49" applyNumberFormat="1" applyFont="1" applyFill="1" applyBorder="1" applyAlignment="1">
      <alignment horizontal="left" wrapText="1"/>
      <protection/>
    </xf>
    <xf numFmtId="0" fontId="12" fillId="0" borderId="0" xfId="49" applyFont="1" applyAlignment="1">
      <alignment horizontal="center"/>
      <protection/>
    </xf>
    <xf numFmtId="49" fontId="3" fillId="0" borderId="72" xfId="49" applyNumberFormat="1" applyFont="1" applyBorder="1" applyAlignment="1">
      <alignment horizontal="center"/>
      <protection/>
    </xf>
    <xf numFmtId="0" fontId="3" fillId="0" borderId="74" xfId="49" applyFont="1" applyBorder="1" applyAlignment="1">
      <alignment horizontal="center" shrinkToFit="1"/>
      <protection/>
    </xf>
    <xf numFmtId="0" fontId="3" fillId="0" borderId="52" xfId="49" applyFont="1" applyBorder="1" applyAlignment="1">
      <alignment horizontal="center" shrinkToFit="1"/>
      <protection/>
    </xf>
    <xf numFmtId="0" fontId="3" fillId="0" borderId="75" xfId="49" applyFont="1" applyBorder="1" applyAlignment="1">
      <alignment horizontal="center" shrinkToFi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bjekt F2 a3 rozpočet2_UJEP_ROZPOČET S KÓDY_12_02_20" xfId="47"/>
    <cellStyle name="normální_Objekt SO1 - rozpočet" xfId="48"/>
    <cellStyle name="normální_POL.XLS" xfId="49"/>
    <cellStyle name="normální_Troja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26.87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 t="str">
        <f>Rekapitulace!G2</f>
        <v>Úprava komunikace a vstupu do kaple FUD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/>
      <c r="B5" s="18"/>
      <c r="C5" s="19"/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/>
      <c r="B7" s="25"/>
      <c r="C7" s="26" t="s">
        <v>237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54"/>
      <c r="D8" s="254"/>
      <c r="E8" s="255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54">
        <f>Projektant</f>
        <v>0</v>
      </c>
      <c r="D9" s="254"/>
      <c r="E9" s="255"/>
      <c r="F9" s="13"/>
      <c r="G9" s="34"/>
      <c r="H9" s="35"/>
    </row>
    <row r="10" spans="1:8" ht="12.75">
      <c r="A10" s="29" t="s">
        <v>15</v>
      </c>
      <c r="B10" s="13"/>
      <c r="C10" s="254"/>
      <c r="D10" s="254"/>
      <c r="E10" s="254"/>
      <c r="F10" s="36"/>
      <c r="G10" s="37"/>
      <c r="H10" s="38"/>
    </row>
    <row r="11" spans="1:57" ht="13.5" customHeight="1">
      <c r="A11" s="29" t="s">
        <v>16</v>
      </c>
      <c r="B11" s="13"/>
      <c r="C11" s="254"/>
      <c r="D11" s="254"/>
      <c r="E11" s="254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56"/>
      <c r="D12" s="256"/>
      <c r="E12" s="256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Rekapitulace!A25</f>
        <v>Ztížené výrobní podmínky</v>
      </c>
      <c r="E15" s="58"/>
      <c r="F15" s="59"/>
      <c r="G15" s="56">
        <f>Rekapitulace!I25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Rekapitulace!A26</f>
        <v>Oborová přirážka</v>
      </c>
      <c r="E16" s="60"/>
      <c r="F16" s="61"/>
      <c r="G16" s="56">
        <f>Rekapitulace!I26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Rekapitulace!A27</f>
        <v>Přesun stavebních kapacit</v>
      </c>
      <c r="E17" s="60"/>
      <c r="F17" s="61"/>
      <c r="G17" s="56">
        <f>Rekapitulace!I27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Rekapitulace!A28</f>
        <v>Mimostaveništní doprava</v>
      </c>
      <c r="E18" s="60"/>
      <c r="F18" s="61"/>
      <c r="G18" s="56">
        <f>Rekapitulace!I28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Rekapitulace!A29</f>
        <v>Zařízení staveniště</v>
      </c>
      <c r="E19" s="60"/>
      <c r="F19" s="61"/>
      <c r="G19" s="56">
        <f>Rekapitulace!I29</f>
        <v>0</v>
      </c>
    </row>
    <row r="20" spans="1:7" ht="15.75" customHeight="1">
      <c r="A20" s="64"/>
      <c r="B20" s="55"/>
      <c r="C20" s="56"/>
      <c r="D20" s="9" t="str">
        <f>Rekapitulace!A30</f>
        <v>Provoz investora</v>
      </c>
      <c r="E20" s="60"/>
      <c r="F20" s="61"/>
      <c r="G20" s="56">
        <f>Rekapitulace!I30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Rekapitulace!A31</f>
        <v>Kompletační činnost (IČD)</v>
      </c>
      <c r="E21" s="60"/>
      <c r="F21" s="61"/>
      <c r="G21" s="56">
        <f>Rekapitulace!I31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57" t="s">
        <v>34</v>
      </c>
      <c r="B23" s="258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49">
        <f>C23-F32</f>
        <v>0</v>
      </c>
      <c r="G30" s="250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49">
        <f>ROUND(PRODUCT(F30,C31/100),0)</f>
        <v>0</v>
      </c>
      <c r="G31" s="250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49">
        <v>0</v>
      </c>
      <c r="G32" s="250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49">
        <f>ROUND(PRODUCT(F32,C33/100),0)</f>
        <v>0</v>
      </c>
      <c r="G33" s="250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51">
        <f>ROUND(SUM(F30:F33),0)</f>
        <v>0</v>
      </c>
      <c r="G34" s="252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53"/>
      <c r="C37" s="253"/>
      <c r="D37" s="253"/>
      <c r="E37" s="253"/>
      <c r="F37" s="253"/>
      <c r="G37" s="253"/>
      <c r="H37" t="s">
        <v>6</v>
      </c>
    </row>
    <row r="38" spans="1:8" ht="12.75" customHeight="1">
      <c r="A38" s="96"/>
      <c r="B38" s="253"/>
      <c r="C38" s="253"/>
      <c r="D38" s="253"/>
      <c r="E38" s="253"/>
      <c r="F38" s="253"/>
      <c r="G38" s="253"/>
      <c r="H38" t="s">
        <v>6</v>
      </c>
    </row>
    <row r="39" spans="1:8" ht="12.75">
      <c r="A39" s="96"/>
      <c r="B39" s="253"/>
      <c r="C39" s="253"/>
      <c r="D39" s="253"/>
      <c r="E39" s="253"/>
      <c r="F39" s="253"/>
      <c r="G39" s="253"/>
      <c r="H39" t="s">
        <v>6</v>
      </c>
    </row>
    <row r="40" spans="1:8" ht="12.75">
      <c r="A40" s="96"/>
      <c r="B40" s="253"/>
      <c r="C40" s="253"/>
      <c r="D40" s="253"/>
      <c r="E40" s="253"/>
      <c r="F40" s="253"/>
      <c r="G40" s="253"/>
      <c r="H40" t="s">
        <v>6</v>
      </c>
    </row>
    <row r="41" spans="1:8" ht="12.75">
      <c r="A41" s="96"/>
      <c r="B41" s="253"/>
      <c r="C41" s="253"/>
      <c r="D41" s="253"/>
      <c r="E41" s="253"/>
      <c r="F41" s="253"/>
      <c r="G41" s="253"/>
      <c r="H41" t="s">
        <v>6</v>
      </c>
    </row>
    <row r="42" spans="1:8" ht="12.75">
      <c r="A42" s="96"/>
      <c r="B42" s="253"/>
      <c r="C42" s="253"/>
      <c r="D42" s="253"/>
      <c r="E42" s="253"/>
      <c r="F42" s="253"/>
      <c r="G42" s="253"/>
      <c r="H42" t="s">
        <v>6</v>
      </c>
    </row>
    <row r="43" spans="1:8" ht="12.75">
      <c r="A43" s="96"/>
      <c r="B43" s="253"/>
      <c r="C43" s="253"/>
      <c r="D43" s="253"/>
      <c r="E43" s="253"/>
      <c r="F43" s="253"/>
      <c r="G43" s="253"/>
      <c r="H43" t="s">
        <v>6</v>
      </c>
    </row>
    <row r="44" spans="1:8" ht="12.75">
      <c r="A44" s="96"/>
      <c r="B44" s="253"/>
      <c r="C44" s="253"/>
      <c r="D44" s="253"/>
      <c r="E44" s="253"/>
      <c r="F44" s="253"/>
      <c r="G44" s="253"/>
      <c r="H44" t="s">
        <v>6</v>
      </c>
    </row>
    <row r="45" spans="1:8" ht="0.75" customHeight="1">
      <c r="A45" s="96"/>
      <c r="B45" s="253"/>
      <c r="C45" s="253"/>
      <c r="D45" s="253"/>
      <c r="E45" s="253"/>
      <c r="F45" s="253"/>
      <c r="G45" s="253"/>
      <c r="H45" t="s">
        <v>6</v>
      </c>
    </row>
    <row r="46" spans="2:7" ht="12.75">
      <c r="B46" s="248"/>
      <c r="C46" s="248"/>
      <c r="D46" s="248"/>
      <c r="E46" s="248"/>
      <c r="F46" s="248"/>
      <c r="G46" s="248"/>
    </row>
    <row r="47" spans="2:7" ht="12.75">
      <c r="B47" s="248"/>
      <c r="C47" s="248"/>
      <c r="D47" s="248"/>
      <c r="E47" s="248"/>
      <c r="F47" s="248"/>
      <c r="G47" s="248"/>
    </row>
    <row r="48" spans="2:7" ht="12.75">
      <c r="B48" s="248"/>
      <c r="C48" s="248"/>
      <c r="D48" s="248"/>
      <c r="E48" s="248"/>
      <c r="F48" s="248"/>
      <c r="G48" s="248"/>
    </row>
    <row r="49" spans="2:7" ht="12.75">
      <c r="B49" s="248"/>
      <c r="C49" s="248"/>
      <c r="D49" s="248"/>
      <c r="E49" s="248"/>
      <c r="F49" s="248"/>
      <c r="G49" s="248"/>
    </row>
    <row r="50" spans="2:7" ht="12.75">
      <c r="B50" s="248"/>
      <c r="C50" s="248"/>
      <c r="D50" s="248"/>
      <c r="E50" s="248"/>
      <c r="F50" s="248"/>
      <c r="G50" s="248"/>
    </row>
    <row r="51" spans="2:7" ht="12.75">
      <c r="B51" s="248"/>
      <c r="C51" s="248"/>
      <c r="D51" s="248"/>
      <c r="E51" s="248"/>
      <c r="F51" s="248"/>
      <c r="G51" s="248"/>
    </row>
    <row r="52" spans="2:7" ht="12.75">
      <c r="B52" s="248"/>
      <c r="C52" s="248"/>
      <c r="D52" s="248"/>
      <c r="E52" s="248"/>
      <c r="F52" s="248"/>
      <c r="G52" s="248"/>
    </row>
    <row r="53" spans="2:7" ht="12.75">
      <c r="B53" s="248"/>
      <c r="C53" s="248"/>
      <c r="D53" s="248"/>
      <c r="E53" s="248"/>
      <c r="F53" s="248"/>
      <c r="G53" s="248"/>
    </row>
    <row r="54" spans="2:7" ht="12.75">
      <c r="B54" s="248"/>
      <c r="C54" s="248"/>
      <c r="D54" s="248"/>
      <c r="E54" s="248"/>
      <c r="F54" s="248"/>
      <c r="G54" s="248"/>
    </row>
    <row r="55" spans="2:7" ht="12.75">
      <c r="B55" s="248"/>
      <c r="C55" s="248"/>
      <c r="D55" s="248"/>
      <c r="E55" s="248"/>
      <c r="F55" s="248"/>
      <c r="G55" s="248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8.75390625" style="0" customWidth="1"/>
    <col min="7" max="7" width="11.00390625" style="0" customWidth="1"/>
    <col min="8" max="8" width="11.125" style="0" customWidth="1"/>
    <col min="9" max="9" width="14.75390625" style="0" customWidth="1"/>
  </cols>
  <sheetData>
    <row r="1" spans="1:9" ht="13.5" thickTop="1">
      <c r="A1" s="259" t="s">
        <v>49</v>
      </c>
      <c r="B1" s="260"/>
      <c r="C1" s="97" t="str">
        <f>CONCATENATE(cislostavby," ",nazevstavby)</f>
        <v> UJEP  - Zajištění vstupu do budovy FUD a úprava komunikace</v>
      </c>
      <c r="D1" s="98"/>
      <c r="E1" s="99"/>
      <c r="F1" s="98"/>
      <c r="G1" s="100" t="s">
        <v>50</v>
      </c>
      <c r="H1" s="101"/>
      <c r="I1" s="102"/>
    </row>
    <row r="2" spans="1:9" ht="13.5" thickBot="1">
      <c r="A2" s="261" t="s">
        <v>51</v>
      </c>
      <c r="B2" s="262"/>
      <c r="C2" s="103" t="str">
        <f>CONCATENATE(cisloobjektu," ",nazevobjektu)</f>
        <v> </v>
      </c>
      <c r="D2" s="104"/>
      <c r="E2" s="105"/>
      <c r="F2" s="104"/>
      <c r="G2" s="263" t="s">
        <v>113</v>
      </c>
      <c r="H2" s="264"/>
      <c r="I2" s="26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Položky!G26</f>
        <v>0</v>
      </c>
      <c r="F7" s="196">
        <f>Položky!BB26</f>
        <v>0</v>
      </c>
      <c r="G7" s="196">
        <f>Položky!BC26</f>
        <v>0</v>
      </c>
      <c r="H7" s="196">
        <f>Položky!BD26</f>
        <v>0</v>
      </c>
      <c r="I7" s="197">
        <f>Položky!BE26</f>
        <v>0</v>
      </c>
    </row>
    <row r="8" spans="1:9" s="35" customFormat="1" ht="12.75">
      <c r="A8" s="194" t="str">
        <f>Položky!B27</f>
        <v>5</v>
      </c>
      <c r="B8" s="115" t="str">
        <f>Položky!C27</f>
        <v>Komunikace</v>
      </c>
      <c r="C8" s="66"/>
      <c r="D8" s="116"/>
      <c r="E8" s="195">
        <f>Položky!G35</f>
        <v>0</v>
      </c>
      <c r="F8" s="196">
        <f>Položky!BB31</f>
        <v>0</v>
      </c>
      <c r="G8" s="196">
        <f>Položky!BC31</f>
        <v>0</v>
      </c>
      <c r="H8" s="196">
        <f>Položky!BD31</f>
        <v>0</v>
      </c>
      <c r="I8" s="197">
        <f>Položky!BE31</f>
        <v>0</v>
      </c>
    </row>
    <row r="9" spans="1:9" s="35" customFormat="1" ht="12.75">
      <c r="A9" s="194" t="str">
        <f>Položky!B36</f>
        <v>9</v>
      </c>
      <c r="B9" s="115" t="str">
        <f>Položky!C36</f>
        <v>Ostatní konstrukce, bourání</v>
      </c>
      <c r="C9" s="66"/>
      <c r="D9" s="116"/>
      <c r="E9" s="195">
        <f>Položky!G41</f>
        <v>0</v>
      </c>
      <c r="F9" s="196">
        <f>Položky!BB37</f>
        <v>0</v>
      </c>
      <c r="G9" s="196">
        <f>Položky!BC37</f>
        <v>0</v>
      </c>
      <c r="H9" s="196">
        <f>Položky!BD37</f>
        <v>0</v>
      </c>
      <c r="I9" s="197">
        <f>Položky!BE37</f>
        <v>0</v>
      </c>
    </row>
    <row r="10" spans="1:9" s="35" customFormat="1" ht="12.75">
      <c r="A10" s="194" t="str">
        <f>Položky!B42</f>
        <v>99</v>
      </c>
      <c r="B10" s="115" t="str">
        <f>Položky!C42</f>
        <v>Staveništní přesun hmot</v>
      </c>
      <c r="C10" s="66"/>
      <c r="D10" s="116"/>
      <c r="E10" s="195">
        <f>Položky!G44</f>
        <v>0</v>
      </c>
      <c r="F10" s="196">
        <f>Položky!BB40</f>
        <v>0</v>
      </c>
      <c r="G10" s="196">
        <f>Položky!BC40</f>
        <v>0</v>
      </c>
      <c r="H10" s="196">
        <f>Položky!BD40</f>
        <v>0</v>
      </c>
      <c r="I10" s="197">
        <f>Položky!BE40</f>
        <v>0</v>
      </c>
    </row>
    <row r="11" spans="1:9" s="35" customFormat="1" ht="12.75">
      <c r="A11" s="194" t="s">
        <v>114</v>
      </c>
      <c r="B11" s="115" t="s">
        <v>115</v>
      </c>
      <c r="C11" s="66"/>
      <c r="D11" s="116"/>
      <c r="E11" s="195">
        <f>Položky!G63</f>
        <v>0</v>
      </c>
      <c r="F11" s="196">
        <v>0</v>
      </c>
      <c r="G11" s="196">
        <v>0</v>
      </c>
      <c r="H11" s="196">
        <v>0</v>
      </c>
      <c r="I11" s="197">
        <v>0</v>
      </c>
    </row>
    <row r="12" spans="1:9" s="35" customFormat="1" ht="12.75">
      <c r="A12" s="194" t="s">
        <v>90</v>
      </c>
      <c r="B12" s="115" t="str">
        <f>Položky!C64</f>
        <v>Ostatní konstrukce a práce-bourání</v>
      </c>
      <c r="C12" s="66"/>
      <c r="D12" s="116"/>
      <c r="E12" s="195">
        <f>Položky!G83</f>
        <v>0</v>
      </c>
      <c r="F12" s="196">
        <v>0</v>
      </c>
      <c r="G12" s="196">
        <v>0</v>
      </c>
      <c r="H12" s="196">
        <v>0</v>
      </c>
      <c r="I12" s="197">
        <v>0</v>
      </c>
    </row>
    <row r="13" spans="1:9" s="35" customFormat="1" ht="12.75">
      <c r="A13" s="194" t="s">
        <v>160</v>
      </c>
      <c r="B13" s="115" t="str">
        <f>Položky!C84</f>
        <v>Úpravy povrchů, podlahy a osazování výplní</v>
      </c>
      <c r="C13" s="66"/>
      <c r="D13" s="116"/>
      <c r="E13" s="195">
        <f>Položky!G87</f>
        <v>0</v>
      </c>
      <c r="F13" s="196">
        <v>0</v>
      </c>
      <c r="G13" s="196">
        <v>0</v>
      </c>
      <c r="H13" s="196">
        <v>0</v>
      </c>
      <c r="I13" s="197">
        <v>0</v>
      </c>
    </row>
    <row r="14" spans="1:9" s="35" customFormat="1" ht="12.75">
      <c r="A14" s="194" t="s">
        <v>138</v>
      </c>
      <c r="B14" s="115" t="str">
        <f>Položky!C88</f>
        <v>Podlahy z dlaždic</v>
      </c>
      <c r="C14" s="66"/>
      <c r="D14" s="116"/>
      <c r="E14" s="195">
        <f>Položky!G95</f>
        <v>0</v>
      </c>
      <c r="F14" s="196">
        <v>0</v>
      </c>
      <c r="G14" s="196">
        <v>0</v>
      </c>
      <c r="H14" s="196">
        <v>0</v>
      </c>
      <c r="I14" s="197">
        <v>0</v>
      </c>
    </row>
    <row r="15" spans="1:9" s="35" customFormat="1" ht="12.75">
      <c r="A15" s="194" t="s">
        <v>150</v>
      </c>
      <c r="B15" s="115" t="str">
        <f>Položky!C96</f>
        <v>Malby</v>
      </c>
      <c r="C15" s="66"/>
      <c r="D15" s="116"/>
      <c r="E15" s="195">
        <f>Položky!G98</f>
        <v>0</v>
      </c>
      <c r="F15" s="196">
        <v>0</v>
      </c>
      <c r="G15" s="196">
        <v>0</v>
      </c>
      <c r="H15" s="196">
        <v>0</v>
      </c>
      <c r="I15" s="197">
        <v>0</v>
      </c>
    </row>
    <row r="16" spans="1:9" s="35" customFormat="1" ht="12.75">
      <c r="A16" s="194" t="s">
        <v>75</v>
      </c>
      <c r="B16" s="115" t="s">
        <v>76</v>
      </c>
      <c r="C16" s="66"/>
      <c r="D16" s="116"/>
      <c r="E16" s="195">
        <f>Položky!G113</f>
        <v>0</v>
      </c>
      <c r="F16" s="196">
        <v>0</v>
      </c>
      <c r="G16" s="196">
        <v>0</v>
      </c>
      <c r="H16" s="196">
        <v>0</v>
      </c>
      <c r="I16" s="197">
        <v>0</v>
      </c>
    </row>
    <row r="17" spans="1:9" s="35" customFormat="1" ht="12.75">
      <c r="A17" s="194" t="s">
        <v>90</v>
      </c>
      <c r="B17" s="115" t="s">
        <v>236</v>
      </c>
      <c r="C17" s="66"/>
      <c r="D17" s="116"/>
      <c r="E17" s="195">
        <f>Položky!G117</f>
        <v>0</v>
      </c>
      <c r="F17" s="196">
        <v>0</v>
      </c>
      <c r="G17" s="196">
        <v>0</v>
      </c>
      <c r="H17" s="196">
        <v>0</v>
      </c>
      <c r="I17" s="197">
        <v>0</v>
      </c>
    </row>
    <row r="18" spans="1:9" s="35" customFormat="1" ht="12.75">
      <c r="A18" s="194" t="s">
        <v>100</v>
      </c>
      <c r="B18" s="115" t="s">
        <v>101</v>
      </c>
      <c r="C18" s="66"/>
      <c r="D18" s="116"/>
      <c r="E18" s="195">
        <f>Položky!G120</f>
        <v>0</v>
      </c>
      <c r="F18" s="196">
        <v>0</v>
      </c>
      <c r="G18" s="196">
        <v>0</v>
      </c>
      <c r="H18" s="196">
        <v>0</v>
      </c>
      <c r="I18" s="197">
        <v>0</v>
      </c>
    </row>
    <row r="19" spans="1:9" s="35" customFormat="1" ht="13.5" thickBot="1">
      <c r="A19" s="194"/>
      <c r="B19" s="115" t="s">
        <v>238</v>
      </c>
      <c r="C19" s="66"/>
      <c r="D19" s="116"/>
      <c r="E19" s="195">
        <f>Položky!G123</f>
        <v>0</v>
      </c>
      <c r="F19" s="196">
        <v>0</v>
      </c>
      <c r="G19" s="196">
        <v>0</v>
      </c>
      <c r="H19" s="196">
        <v>0</v>
      </c>
      <c r="I19" s="197">
        <v>0</v>
      </c>
    </row>
    <row r="20" spans="1:9" s="123" customFormat="1" ht="13.5" thickBot="1">
      <c r="A20" s="117"/>
      <c r="B20" s="118" t="s">
        <v>58</v>
      </c>
      <c r="C20" s="118"/>
      <c r="D20" s="119"/>
      <c r="E20" s="120">
        <f>SUM(E7:E19)</f>
        <v>0</v>
      </c>
      <c r="F20" s="121">
        <f>SUM(F7:F10)</f>
        <v>0</v>
      </c>
      <c r="G20" s="121">
        <f>SUM(G7:G10)</f>
        <v>0</v>
      </c>
      <c r="H20" s="121">
        <f>SUM(H7:H10)</f>
        <v>0</v>
      </c>
      <c r="I20" s="122">
        <f>SUM(I7:I10)</f>
        <v>0</v>
      </c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>
      <c r="A22" s="107" t="s">
        <v>59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60</v>
      </c>
      <c r="B24" s="72"/>
      <c r="C24" s="72"/>
      <c r="D24" s="125"/>
      <c r="E24" s="126" t="s">
        <v>61</v>
      </c>
      <c r="F24" s="127" t="s">
        <v>62</v>
      </c>
      <c r="G24" s="128" t="s">
        <v>63</v>
      </c>
      <c r="H24" s="129"/>
      <c r="I24" s="130" t="s">
        <v>61</v>
      </c>
    </row>
    <row r="25" spans="1:53" ht="12.75">
      <c r="A25" s="64" t="s">
        <v>104</v>
      </c>
      <c r="B25" s="55"/>
      <c r="C25" s="55"/>
      <c r="D25" s="131"/>
      <c r="E25" s="132">
        <v>0</v>
      </c>
      <c r="F25" s="133">
        <v>0</v>
      </c>
      <c r="G25" s="134">
        <f aca="true" t="shared" si="0" ref="G25:G32">CHOOSE(BA25+1,HSV+PSV,HSV+PSV+Mont,HSV+PSV+Dodavka+Mont,HSV,PSV,Mont,Dodavka,Mont+Dodavka,0)</f>
        <v>0</v>
      </c>
      <c r="H25" s="135"/>
      <c r="I25" s="136">
        <f aca="true" t="shared" si="1" ref="I25:I32">E25+F25*G25/100</f>
        <v>0</v>
      </c>
      <c r="BA25">
        <v>0</v>
      </c>
    </row>
    <row r="26" spans="1:53" ht="12.75">
      <c r="A26" s="64" t="s">
        <v>105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106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107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3" ht="12.75">
      <c r="A29" s="64" t="s">
        <v>108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3" ht="12.75">
      <c r="A30" s="64" t="s">
        <v>109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1</v>
      </c>
    </row>
    <row r="31" spans="1:53" ht="12.75">
      <c r="A31" s="64" t="s">
        <v>110</v>
      </c>
      <c r="B31" s="55"/>
      <c r="C31" s="55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3" ht="12.75">
      <c r="A32" s="64" t="s">
        <v>111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9" ht="13.5" thickBot="1">
      <c r="A33" s="137"/>
      <c r="B33" s="138" t="s">
        <v>64</v>
      </c>
      <c r="C33" s="139"/>
      <c r="D33" s="140"/>
      <c r="E33" s="141"/>
      <c r="F33" s="142"/>
      <c r="G33" s="142"/>
      <c r="H33" s="266">
        <f>SUM(I25:I32)</f>
        <v>0</v>
      </c>
      <c r="I33" s="267"/>
    </row>
    <row r="35" spans="2:9" ht="12.75">
      <c r="B35" s="123"/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</sheetData>
  <sheetProtection/>
  <mergeCells count="4">
    <mergeCell ref="A1:B1"/>
    <mergeCell ref="A2:B2"/>
    <mergeCell ref="G2:I2"/>
    <mergeCell ref="H33:I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3"/>
  <sheetViews>
    <sheetView showGridLines="0" showZeros="0" zoomScalePageLayoutView="0" workbookViewId="0" topLeftCell="A82">
      <selection activeCell="G123" sqref="G12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1.2539062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79" t="s">
        <v>65</v>
      </c>
      <c r="B1" s="279"/>
      <c r="C1" s="279"/>
      <c r="D1" s="279"/>
      <c r="E1" s="279"/>
      <c r="F1" s="279"/>
      <c r="G1" s="27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59" t="s">
        <v>49</v>
      </c>
      <c r="B3" s="260"/>
      <c r="C3" s="97" t="str">
        <f>CONCATENATE(cislostavby," ",nazevstavby)</f>
        <v> UJEP  - Zajištění vstupu do budovy FUD a úprava komunikace</v>
      </c>
      <c r="D3" s="151"/>
      <c r="E3" s="152" t="s">
        <v>66</v>
      </c>
      <c r="F3" s="153">
        <f>Rekapitulace!H1</f>
        <v>0</v>
      </c>
      <c r="G3" s="154"/>
    </row>
    <row r="4" spans="1:7" ht="13.5" thickBot="1">
      <c r="A4" s="280" t="s">
        <v>51</v>
      </c>
      <c r="B4" s="262"/>
      <c r="C4" s="103" t="str">
        <f>CONCATENATE(cisloobjektu," ",nazevobjektu)</f>
        <v> </v>
      </c>
      <c r="D4" s="155"/>
      <c r="E4" s="281" t="str">
        <f>Rekapitulace!G2</f>
        <v>Úprava komunikace a vstupu do kaple FUD</v>
      </c>
      <c r="F4" s="282"/>
      <c r="G4" s="283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78</v>
      </c>
      <c r="C8" s="173" t="s">
        <v>79</v>
      </c>
      <c r="D8" s="239" t="s">
        <v>80</v>
      </c>
      <c r="E8" s="240">
        <f>E10</f>
        <v>60.52</v>
      </c>
      <c r="F8" s="240"/>
      <c r="G8" s="238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79"/>
      <c r="C9" s="270" t="s">
        <v>81</v>
      </c>
      <c r="D9" s="271"/>
      <c r="E9" s="271"/>
      <c r="F9" s="271"/>
      <c r="G9" s="272"/>
      <c r="L9" s="180" t="s">
        <v>81</v>
      </c>
      <c r="O9" s="170">
        <v>3</v>
      </c>
    </row>
    <row r="10" spans="1:15" ht="12.75">
      <c r="A10" s="178"/>
      <c r="B10" s="179"/>
      <c r="C10" s="277" t="s">
        <v>112</v>
      </c>
      <c r="D10" s="278"/>
      <c r="E10" s="182">
        <f>8.9*6.8</f>
        <v>60.52</v>
      </c>
      <c r="F10" s="220"/>
      <c r="G10" s="221"/>
      <c r="L10" s="180"/>
      <c r="O10" s="170"/>
    </row>
    <row r="11" spans="1:15" ht="22.5">
      <c r="A11" s="171">
        <v>2</v>
      </c>
      <c r="B11" s="172" t="s">
        <v>163</v>
      </c>
      <c r="C11" s="173" t="s">
        <v>164</v>
      </c>
      <c r="D11" s="174" t="s">
        <v>80</v>
      </c>
      <c r="E11" s="175">
        <v>89.96</v>
      </c>
      <c r="F11" s="240"/>
      <c r="G11" s="238">
        <f>E11*F11</f>
        <v>0</v>
      </c>
      <c r="M11" s="180" t="s">
        <v>82</v>
      </c>
      <c r="O11" s="170"/>
    </row>
    <row r="12" spans="1:15" ht="12.75" customHeight="1">
      <c r="A12" s="178"/>
      <c r="B12" s="181"/>
      <c r="C12" s="273" t="s">
        <v>165</v>
      </c>
      <c r="D12" s="274"/>
      <c r="E12" s="182">
        <v>44.98</v>
      </c>
      <c r="F12" s="183"/>
      <c r="G12" s="184"/>
      <c r="M12" s="180"/>
      <c r="O12" s="170"/>
    </row>
    <row r="13" spans="1:15" ht="12.75">
      <c r="A13" s="178"/>
      <c r="B13" s="181"/>
      <c r="C13" s="268" t="s">
        <v>166</v>
      </c>
      <c r="D13" s="269"/>
      <c r="E13" s="182">
        <v>44.98</v>
      </c>
      <c r="F13" s="183"/>
      <c r="G13" s="184"/>
      <c r="M13" s="180"/>
      <c r="O13" s="170"/>
    </row>
    <row r="14" spans="1:15" ht="22.5">
      <c r="A14" s="171">
        <v>3</v>
      </c>
      <c r="B14" s="172" t="s">
        <v>167</v>
      </c>
      <c r="C14" s="173" t="s">
        <v>168</v>
      </c>
      <c r="D14" s="174" t="s">
        <v>80</v>
      </c>
      <c r="E14" s="175">
        <v>89.96</v>
      </c>
      <c r="F14" s="240"/>
      <c r="G14" s="238">
        <f>E14*F14</f>
        <v>0</v>
      </c>
      <c r="M14" s="180"/>
      <c r="O14" s="170"/>
    </row>
    <row r="15" spans="1:15" ht="12.75" customHeight="1">
      <c r="A15" s="178"/>
      <c r="B15" s="181"/>
      <c r="C15" s="273" t="s">
        <v>165</v>
      </c>
      <c r="D15" s="274"/>
      <c r="E15" s="182">
        <v>44.98</v>
      </c>
      <c r="F15" s="183"/>
      <c r="G15" s="184"/>
      <c r="M15" s="180"/>
      <c r="O15" s="170"/>
    </row>
    <row r="16" spans="1:15" ht="12.75">
      <c r="A16" s="178"/>
      <c r="B16" s="181"/>
      <c r="C16" s="268" t="s">
        <v>166</v>
      </c>
      <c r="D16" s="269"/>
      <c r="E16" s="182">
        <v>44.98</v>
      </c>
      <c r="F16" s="183"/>
      <c r="G16" s="184"/>
      <c r="M16" s="180"/>
      <c r="O16" s="170"/>
    </row>
    <row r="17" spans="1:15" ht="22.5">
      <c r="A17" s="171">
        <v>4</v>
      </c>
      <c r="B17" s="172" t="s">
        <v>169</v>
      </c>
      <c r="C17" s="173" t="s">
        <v>170</v>
      </c>
      <c r="D17" s="174" t="s">
        <v>80</v>
      </c>
      <c r="E17" s="175">
        <v>89.96</v>
      </c>
      <c r="F17" s="240"/>
      <c r="G17" s="238">
        <f>E17*F17</f>
        <v>0</v>
      </c>
      <c r="M17" s="180"/>
      <c r="O17" s="170"/>
    </row>
    <row r="18" spans="1:15" ht="12.75">
      <c r="A18" s="178"/>
      <c r="B18" s="181"/>
      <c r="C18" s="273" t="s">
        <v>165</v>
      </c>
      <c r="D18" s="274"/>
      <c r="E18" s="182">
        <v>44.98</v>
      </c>
      <c r="F18" s="183"/>
      <c r="G18" s="184"/>
      <c r="M18" s="180"/>
      <c r="O18" s="170"/>
    </row>
    <row r="19" spans="1:15" ht="12.75" customHeight="1">
      <c r="A19" s="178"/>
      <c r="B19" s="181"/>
      <c r="C19" s="268" t="s">
        <v>166</v>
      </c>
      <c r="D19" s="269"/>
      <c r="E19" s="182">
        <v>44.98</v>
      </c>
      <c r="F19" s="183"/>
      <c r="G19" s="184"/>
      <c r="M19" s="180"/>
      <c r="O19" s="170"/>
    </row>
    <row r="20" spans="1:15" ht="22.5">
      <c r="A20" s="171">
        <v>5</v>
      </c>
      <c r="B20" s="172" t="s">
        <v>171</v>
      </c>
      <c r="C20" s="243" t="s">
        <v>172</v>
      </c>
      <c r="D20" s="239" t="s">
        <v>80</v>
      </c>
      <c r="E20" s="240">
        <f>E17*10</f>
        <v>899.5999999999999</v>
      </c>
      <c r="F20" s="240"/>
      <c r="G20" s="238">
        <f>E20*F20</f>
        <v>0</v>
      </c>
      <c r="M20" s="180"/>
      <c r="O20" s="170"/>
    </row>
    <row r="21" spans="1:15" ht="12.75">
      <c r="A21" s="178"/>
      <c r="B21" s="179"/>
      <c r="C21" s="270" t="s">
        <v>173</v>
      </c>
      <c r="D21" s="271"/>
      <c r="E21" s="271"/>
      <c r="F21" s="271"/>
      <c r="G21" s="272"/>
      <c r="M21" s="180"/>
      <c r="O21" s="170"/>
    </row>
    <row r="22" spans="1:15" ht="22.5">
      <c r="A22" s="171">
        <v>6</v>
      </c>
      <c r="B22" s="172" t="s">
        <v>174</v>
      </c>
      <c r="C22" s="173" t="s">
        <v>175</v>
      </c>
      <c r="D22" s="174" t="s">
        <v>80</v>
      </c>
      <c r="E22" s="175">
        <v>89.96</v>
      </c>
      <c r="F22" s="175"/>
      <c r="G22" s="176">
        <f>E22*F22</f>
        <v>0</v>
      </c>
      <c r="M22" s="180"/>
      <c r="O22" s="170"/>
    </row>
    <row r="23" spans="1:15" ht="22.5">
      <c r="A23" s="233">
        <f>MAX(A18:A22)+1</f>
        <v>7</v>
      </c>
      <c r="B23" s="234" t="s">
        <v>176</v>
      </c>
      <c r="C23" s="224" t="s">
        <v>177</v>
      </c>
      <c r="D23" s="225" t="s">
        <v>80</v>
      </c>
      <c r="E23" s="226">
        <v>12.6</v>
      </c>
      <c r="F23" s="227"/>
      <c r="G23" s="235">
        <f>E23*F23</f>
        <v>0</v>
      </c>
      <c r="M23" s="180"/>
      <c r="O23" s="170"/>
    </row>
    <row r="24" spans="1:15" ht="22.5">
      <c r="A24" s="233">
        <f>MAX(A18:A23)+1</f>
        <v>8</v>
      </c>
      <c r="B24" s="234" t="s">
        <v>178</v>
      </c>
      <c r="C24" s="224" t="s">
        <v>170</v>
      </c>
      <c r="D24" s="225" t="s">
        <v>80</v>
      </c>
      <c r="E24" s="226">
        <v>12.6</v>
      </c>
      <c r="F24" s="227"/>
      <c r="G24" s="235">
        <f>E24*F24</f>
        <v>0</v>
      </c>
      <c r="M24" s="180"/>
      <c r="O24" s="170"/>
    </row>
    <row r="25" spans="1:15" ht="22.5">
      <c r="A25" s="233">
        <f>MAX(A19:A24)+1</f>
        <v>9</v>
      </c>
      <c r="B25" s="234" t="s">
        <v>179</v>
      </c>
      <c r="C25" s="224" t="s">
        <v>180</v>
      </c>
      <c r="D25" s="225" t="s">
        <v>80</v>
      </c>
      <c r="E25" s="226">
        <v>12.6</v>
      </c>
      <c r="F25" s="227"/>
      <c r="G25" s="235">
        <f>E25*F25</f>
        <v>0</v>
      </c>
      <c r="M25" s="180"/>
      <c r="O25" s="170"/>
    </row>
    <row r="26" spans="1:57" ht="12.75" customHeight="1">
      <c r="A26" s="185"/>
      <c r="B26" s="186" t="s">
        <v>77</v>
      </c>
      <c r="C26" s="187" t="str">
        <f>CONCATENATE(B7," ",C7)</f>
        <v>1 Zemní práce</v>
      </c>
      <c r="D26" s="188"/>
      <c r="E26" s="189"/>
      <c r="F26" s="190"/>
      <c r="G26" s="191">
        <f>SUM(G7:G25)</f>
        <v>0</v>
      </c>
      <c r="O26" s="170">
        <v>4</v>
      </c>
      <c r="BA26" s="192">
        <f>SUM(BA7:BA11)</f>
        <v>0</v>
      </c>
      <c r="BB26" s="192">
        <f>SUM(BB7:BB11)</f>
        <v>0</v>
      </c>
      <c r="BC26" s="192">
        <f>SUM(BC7:BC11)</f>
        <v>0</v>
      </c>
      <c r="BD26" s="192">
        <f>SUM(BD7:BD11)</f>
        <v>0</v>
      </c>
      <c r="BE26" s="192">
        <f>SUM(BE7:BE11)</f>
        <v>0</v>
      </c>
    </row>
    <row r="27" spans="1:15" ht="12.75">
      <c r="A27" s="163" t="s">
        <v>74</v>
      </c>
      <c r="B27" s="164" t="s">
        <v>83</v>
      </c>
      <c r="C27" s="165" t="s">
        <v>84</v>
      </c>
      <c r="D27" s="166"/>
      <c r="E27" s="167"/>
      <c r="F27" s="167"/>
      <c r="G27" s="168"/>
      <c r="H27" s="169"/>
      <c r="I27" s="169"/>
      <c r="O27" s="170">
        <v>1</v>
      </c>
    </row>
    <row r="28" spans="1:104" ht="22.5">
      <c r="A28" s="171">
        <v>2</v>
      </c>
      <c r="B28" s="172" t="s">
        <v>85</v>
      </c>
      <c r="C28" s="243" t="s">
        <v>86</v>
      </c>
      <c r="D28" s="239" t="s">
        <v>87</v>
      </c>
      <c r="E28" s="240">
        <f>E30</f>
        <v>60.52</v>
      </c>
      <c r="F28" s="240"/>
      <c r="G28" s="238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</v>
      </c>
    </row>
    <row r="29" spans="1:15" ht="12.75" customHeight="1">
      <c r="A29" s="178"/>
      <c r="B29" s="179"/>
      <c r="C29" s="270" t="s">
        <v>162</v>
      </c>
      <c r="D29" s="275"/>
      <c r="E29" s="275"/>
      <c r="F29" s="275"/>
      <c r="G29" s="276"/>
      <c r="L29" s="180" t="s">
        <v>88</v>
      </c>
      <c r="O29" s="170">
        <v>3</v>
      </c>
    </row>
    <row r="30" spans="1:15" ht="12.75">
      <c r="A30" s="178"/>
      <c r="B30" s="181"/>
      <c r="C30" s="277" t="s">
        <v>112</v>
      </c>
      <c r="D30" s="278"/>
      <c r="E30" s="182">
        <f>8.9*6.8</f>
        <v>60.52</v>
      </c>
      <c r="F30" s="183"/>
      <c r="G30" s="184"/>
      <c r="M30" s="180" t="s">
        <v>89</v>
      </c>
      <c r="O30" s="170"/>
    </row>
    <row r="31" spans="1:57" ht="22.5">
      <c r="A31" s="171">
        <v>7</v>
      </c>
      <c r="B31" s="172" t="s">
        <v>225</v>
      </c>
      <c r="C31" s="173" t="s">
        <v>226</v>
      </c>
      <c r="D31" s="174" t="s">
        <v>87</v>
      </c>
      <c r="E31" s="175">
        <f>E32</f>
        <v>58.125</v>
      </c>
      <c r="F31" s="240"/>
      <c r="G31" s="238">
        <f>E31*F31</f>
        <v>0</v>
      </c>
      <c r="O31" s="170">
        <v>4</v>
      </c>
      <c r="BA31" s="192">
        <f>SUM(BA27:BA30)</f>
        <v>0</v>
      </c>
      <c r="BB31" s="192">
        <f>SUM(BB27:BB30)</f>
        <v>0</v>
      </c>
      <c r="BC31" s="192">
        <f>SUM(BC27:BC30)</f>
        <v>0</v>
      </c>
      <c r="BD31" s="192">
        <f>SUM(BD27:BD30)</f>
        <v>0</v>
      </c>
      <c r="BE31" s="192">
        <f>SUM(BE27:BE30)</f>
        <v>0</v>
      </c>
    </row>
    <row r="32" spans="1:15" ht="12.75" customHeight="1">
      <c r="A32" s="178"/>
      <c r="B32" s="181"/>
      <c r="C32" s="268" t="s">
        <v>215</v>
      </c>
      <c r="D32" s="269"/>
      <c r="E32" s="182">
        <v>58.125</v>
      </c>
      <c r="F32" s="183"/>
      <c r="G32" s="184"/>
      <c r="H32" s="169"/>
      <c r="I32" s="169"/>
      <c r="O32" s="170">
        <v>1</v>
      </c>
    </row>
    <row r="33" spans="1:104" ht="22.5">
      <c r="A33" s="171">
        <v>8</v>
      </c>
      <c r="B33" s="172" t="s">
        <v>227</v>
      </c>
      <c r="C33" s="173" t="s">
        <v>228</v>
      </c>
      <c r="D33" s="174" t="s">
        <v>87</v>
      </c>
      <c r="E33" s="175">
        <v>6</v>
      </c>
      <c r="F33" s="175"/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IF(AZ33=1,G37,0)</f>
        <v>0</v>
      </c>
      <c r="BB33" s="146">
        <f>IF(AZ33=2,G37,0)</f>
        <v>0</v>
      </c>
      <c r="BC33" s="146">
        <f>IF(AZ33=3,G37,0)</f>
        <v>0</v>
      </c>
      <c r="BD33" s="146">
        <f>IF(AZ33=4,G37,0)</f>
        <v>0</v>
      </c>
      <c r="BE33" s="146">
        <f>IF(AZ33=5,G37,0)</f>
        <v>0</v>
      </c>
      <c r="CA33" s="177">
        <v>1</v>
      </c>
      <c r="CB33" s="177">
        <v>1</v>
      </c>
      <c r="CZ33" s="146">
        <v>0</v>
      </c>
    </row>
    <row r="34" spans="1:104" ht="12.75">
      <c r="A34" s="171">
        <v>9</v>
      </c>
      <c r="B34" s="172" t="s">
        <v>229</v>
      </c>
      <c r="C34" s="173" t="s">
        <v>230</v>
      </c>
      <c r="D34" s="174" t="s">
        <v>87</v>
      </c>
      <c r="E34" s="175">
        <f>E31</f>
        <v>58.125</v>
      </c>
      <c r="F34" s="175"/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IF(AZ34=1,G38,0)</f>
        <v>0</v>
      </c>
      <c r="BB34" s="146">
        <f>IF(AZ34=2,G38,0)</f>
        <v>0</v>
      </c>
      <c r="BC34" s="146">
        <f>IF(AZ34=3,G38,0)</f>
        <v>0</v>
      </c>
      <c r="BD34" s="146">
        <f>IF(AZ34=4,G38,0)</f>
        <v>0</v>
      </c>
      <c r="BE34" s="146">
        <f>IF(AZ34=5,G38,0)</f>
        <v>0</v>
      </c>
      <c r="CA34" s="177">
        <v>1</v>
      </c>
      <c r="CB34" s="177">
        <v>1</v>
      </c>
      <c r="CZ34" s="146">
        <v>0</v>
      </c>
    </row>
    <row r="35" spans="1:15" ht="12.75">
      <c r="A35" s="185"/>
      <c r="B35" s="186" t="s">
        <v>77</v>
      </c>
      <c r="C35" s="187" t="str">
        <f>CONCATENATE(B27," ",C27)</f>
        <v>5 Komunikace</v>
      </c>
      <c r="D35" s="188"/>
      <c r="E35" s="189"/>
      <c r="F35" s="190"/>
      <c r="G35" s="191">
        <f>SUM(G27:G34)</f>
        <v>0</v>
      </c>
      <c r="L35" s="180" t="s">
        <v>97</v>
      </c>
      <c r="O35" s="170">
        <v>3</v>
      </c>
    </row>
    <row r="36" spans="1:104" ht="12.75">
      <c r="A36" s="163" t="s">
        <v>74</v>
      </c>
      <c r="B36" s="164" t="s">
        <v>90</v>
      </c>
      <c r="C36" s="165" t="s">
        <v>91</v>
      </c>
      <c r="D36" s="166"/>
      <c r="E36" s="167"/>
      <c r="F36" s="167"/>
      <c r="G36" s="168"/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IF(AZ36=1,G40,0)</f>
        <v>0</v>
      </c>
      <c r="BB36" s="146">
        <f>IF(AZ36=2,G40,0)</f>
        <v>0</v>
      </c>
      <c r="BC36" s="146">
        <f>IF(AZ36=3,G40,0)</f>
        <v>0</v>
      </c>
      <c r="BD36" s="146">
        <f>IF(AZ36=4,G40,0)</f>
        <v>0</v>
      </c>
      <c r="BE36" s="146">
        <f>IF(AZ36=5,G40,0)</f>
        <v>0</v>
      </c>
      <c r="CA36" s="177">
        <v>1</v>
      </c>
      <c r="CB36" s="177">
        <v>1</v>
      </c>
      <c r="CZ36" s="146">
        <v>0</v>
      </c>
    </row>
    <row r="37" spans="1:57" ht="22.5">
      <c r="A37" s="171">
        <v>3</v>
      </c>
      <c r="B37" s="172" t="s">
        <v>92</v>
      </c>
      <c r="C37" s="173" t="s">
        <v>93</v>
      </c>
      <c r="D37" s="174" t="s">
        <v>94</v>
      </c>
      <c r="E37" s="175">
        <f>91.24/81.9*60.52</f>
        <v>67.42179242979242</v>
      </c>
      <c r="F37" s="175"/>
      <c r="G37" s="176">
        <f>E37*F37</f>
        <v>0</v>
      </c>
      <c r="O37" s="170">
        <v>4</v>
      </c>
      <c r="BA37" s="192">
        <f>SUM(BA32:BA36)</f>
        <v>0</v>
      </c>
      <c r="BB37" s="192">
        <f>SUM(BB32:BB36)</f>
        <v>0</v>
      </c>
      <c r="BC37" s="192">
        <f>SUM(BC32:BC36)</f>
        <v>0</v>
      </c>
      <c r="BD37" s="192">
        <f>SUM(BD32:BD36)</f>
        <v>0</v>
      </c>
      <c r="BE37" s="192">
        <f>SUM(BE32:BE36)</f>
        <v>0</v>
      </c>
    </row>
    <row r="38" spans="1:15" ht="12.75">
      <c r="A38" s="171">
        <v>4</v>
      </c>
      <c r="B38" s="172" t="s">
        <v>95</v>
      </c>
      <c r="C38" s="173" t="s">
        <v>96</v>
      </c>
      <c r="D38" s="239" t="s">
        <v>94</v>
      </c>
      <c r="E38" s="240">
        <f>E37*18</f>
        <v>1213.5922637362635</v>
      </c>
      <c r="F38" s="240"/>
      <c r="G38" s="238">
        <f>E38*F38</f>
        <v>0</v>
      </c>
      <c r="H38" s="169"/>
      <c r="I38" s="169"/>
      <c r="O38" s="170">
        <v>1</v>
      </c>
    </row>
    <row r="39" spans="1:104" ht="12.75">
      <c r="A39" s="178"/>
      <c r="B39" s="179"/>
      <c r="C39" s="230" t="s">
        <v>161</v>
      </c>
      <c r="D39" s="231"/>
      <c r="E39" s="231"/>
      <c r="F39" s="231"/>
      <c r="G39" s="232"/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IF(AZ39=1,G43,0)</f>
        <v>0</v>
      </c>
      <c r="BB39" s="146">
        <f>IF(AZ39=2,G43,0)</f>
        <v>0</v>
      </c>
      <c r="BC39" s="146">
        <f>IF(AZ39=3,G43,0)</f>
        <v>0</v>
      </c>
      <c r="BD39" s="146">
        <f>IF(AZ39=4,G43,0)</f>
        <v>0</v>
      </c>
      <c r="BE39" s="146">
        <f>IF(AZ39=5,G43,0)</f>
        <v>0</v>
      </c>
      <c r="CA39" s="177">
        <v>1</v>
      </c>
      <c r="CB39" s="177">
        <v>1</v>
      </c>
      <c r="CZ39" s="146">
        <v>0</v>
      </c>
    </row>
    <row r="40" spans="1:57" ht="22.5">
      <c r="A40" s="171">
        <v>5</v>
      </c>
      <c r="B40" s="172" t="s">
        <v>98</v>
      </c>
      <c r="C40" s="173" t="s">
        <v>99</v>
      </c>
      <c r="D40" s="174" t="s">
        <v>94</v>
      </c>
      <c r="E40" s="175">
        <f>E37</f>
        <v>67.42179242979242</v>
      </c>
      <c r="F40" s="175"/>
      <c r="G40" s="176">
        <f>E40*F40</f>
        <v>0</v>
      </c>
      <c r="O40" s="170">
        <v>4</v>
      </c>
      <c r="BA40" s="192">
        <f>SUM(BA38:BA39)</f>
        <v>0</v>
      </c>
      <c r="BB40" s="192">
        <f>SUM(BB38:BB39)</f>
        <v>0</v>
      </c>
      <c r="BC40" s="192">
        <f>SUM(BC38:BC39)</f>
        <v>0</v>
      </c>
      <c r="BD40" s="192">
        <f>SUM(BD38:BD39)</f>
        <v>0</v>
      </c>
      <c r="BE40" s="192">
        <f>SUM(BE38:BE39)</f>
        <v>0</v>
      </c>
    </row>
    <row r="41" spans="1:15" ht="12.75">
      <c r="A41" s="185"/>
      <c r="B41" s="186" t="s">
        <v>77</v>
      </c>
      <c r="C41" s="187" t="str">
        <f>CONCATENATE(B36," ",C36)</f>
        <v>9 Ostatní konstrukce, bourání</v>
      </c>
      <c r="D41" s="188"/>
      <c r="E41" s="189"/>
      <c r="F41" s="190"/>
      <c r="G41" s="191">
        <f>SUM(G36:G40)</f>
        <v>0</v>
      </c>
      <c r="H41" s="169"/>
      <c r="I41" s="169"/>
      <c r="O41" s="170">
        <v>1</v>
      </c>
    </row>
    <row r="42" spans="1:104" ht="12.75">
      <c r="A42" s="163" t="s">
        <v>74</v>
      </c>
      <c r="B42" s="164" t="s">
        <v>100</v>
      </c>
      <c r="C42" s="165" t="s">
        <v>101</v>
      </c>
      <c r="D42" s="166"/>
      <c r="E42" s="167"/>
      <c r="F42" s="167"/>
      <c r="G42" s="168"/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IF(AZ42=1,G46,0)</f>
        <v>0</v>
      </c>
      <c r="BB42" s="146">
        <f>IF(AZ42=2,G46,0)</f>
        <v>0</v>
      </c>
      <c r="BC42" s="146">
        <f>IF(AZ42=3,G46,0)</f>
        <v>0</v>
      </c>
      <c r="BD42" s="146">
        <f>IF(AZ42=4,G46,0)</f>
        <v>0</v>
      </c>
      <c r="BE42" s="146">
        <f>IF(AZ42=5,G46,0)</f>
        <v>0</v>
      </c>
      <c r="CA42" s="177">
        <v>1</v>
      </c>
      <c r="CB42" s="177">
        <v>1</v>
      </c>
      <c r="CZ42" s="146">
        <v>0</v>
      </c>
    </row>
    <row r="43" spans="1:104" ht="12.75">
      <c r="A43" s="171">
        <v>6</v>
      </c>
      <c r="B43" s="172" t="s">
        <v>102</v>
      </c>
      <c r="C43" s="173" t="s">
        <v>103</v>
      </c>
      <c r="D43" s="174" t="s">
        <v>94</v>
      </c>
      <c r="E43" s="175">
        <v>111.37606</v>
      </c>
      <c r="F43" s="175"/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IF(AZ43=1,G47,0)</f>
        <v>0</v>
      </c>
      <c r="BB43" s="146">
        <f>IF(AZ43=2,G47,0)</f>
        <v>0</v>
      </c>
      <c r="BC43" s="146">
        <f>IF(AZ43=3,G47,0)</f>
        <v>0</v>
      </c>
      <c r="BD43" s="146">
        <f>IF(AZ43=4,G47,0)</f>
        <v>0</v>
      </c>
      <c r="BE43" s="146">
        <f>IF(AZ43=5,G47,0)</f>
        <v>0</v>
      </c>
      <c r="CA43" s="177">
        <v>1</v>
      </c>
      <c r="CB43" s="177">
        <v>1</v>
      </c>
      <c r="CZ43" s="146">
        <v>0</v>
      </c>
    </row>
    <row r="44" spans="1:104" ht="12.75">
      <c r="A44" s="185"/>
      <c r="B44" s="186" t="s">
        <v>77</v>
      </c>
      <c r="C44" s="187" t="str">
        <f>CONCATENATE(B42," ",C42)</f>
        <v>99 Staveništní přesun hmot</v>
      </c>
      <c r="D44" s="188"/>
      <c r="E44" s="189"/>
      <c r="F44" s="190"/>
      <c r="G44" s="191">
        <f>SUM(G42:G43)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IF(AZ44=1,G48,0)</f>
        <v>0</v>
      </c>
      <c r="BB44" s="146">
        <f>IF(AZ44=2,G48,0)</f>
        <v>0</v>
      </c>
      <c r="BC44" s="146">
        <f>IF(AZ44=3,G48,0)</f>
        <v>0</v>
      </c>
      <c r="BD44" s="146">
        <f>IF(AZ44=4,G48,0)</f>
        <v>0</v>
      </c>
      <c r="BE44" s="146">
        <f>IF(AZ44=5,G48,0)</f>
        <v>0</v>
      </c>
      <c r="CA44" s="177">
        <v>1</v>
      </c>
      <c r="CB44" s="177">
        <v>1</v>
      </c>
      <c r="CZ44" s="146">
        <v>0</v>
      </c>
    </row>
    <row r="45" spans="1:57" ht="12.75">
      <c r="A45" s="163" t="s">
        <v>74</v>
      </c>
      <c r="B45" s="164" t="s">
        <v>114</v>
      </c>
      <c r="C45" s="165" t="s">
        <v>115</v>
      </c>
      <c r="D45" s="166"/>
      <c r="E45" s="167"/>
      <c r="F45" s="167"/>
      <c r="G45" s="168"/>
      <c r="O45" s="170">
        <v>4</v>
      </c>
      <c r="BA45" s="192">
        <f>SUM(BA41:BA44)</f>
        <v>0</v>
      </c>
      <c r="BB45" s="192">
        <f>SUM(BB41:BB44)</f>
        <v>0</v>
      </c>
      <c r="BC45" s="192">
        <f>SUM(BC41:BC44)</f>
        <v>0</v>
      </c>
      <c r="BD45" s="192">
        <f>SUM(BD41:BD44)</f>
        <v>0</v>
      </c>
      <c r="BE45" s="192">
        <f>SUM(BE41:BE44)</f>
        <v>0</v>
      </c>
    </row>
    <row r="46" spans="1:15" ht="12.75">
      <c r="A46" s="171">
        <v>7</v>
      </c>
      <c r="B46" s="172" t="s">
        <v>116</v>
      </c>
      <c r="C46" s="173" t="s">
        <v>117</v>
      </c>
      <c r="D46" s="174" t="s">
        <v>118</v>
      </c>
      <c r="E46" s="175">
        <v>1</v>
      </c>
      <c r="F46" s="175"/>
      <c r="G46" s="176">
        <f>E46*F46</f>
        <v>0</v>
      </c>
      <c r="H46" s="169"/>
      <c r="I46" s="169"/>
      <c r="O46" s="170">
        <v>1</v>
      </c>
    </row>
    <row r="47" spans="1:7" ht="12.75">
      <c r="A47" s="171">
        <v>8</v>
      </c>
      <c r="B47" s="172" t="s">
        <v>119</v>
      </c>
      <c r="C47" s="173" t="s">
        <v>120</v>
      </c>
      <c r="D47" s="174" t="s">
        <v>121</v>
      </c>
      <c r="E47" s="175">
        <v>1</v>
      </c>
      <c r="F47" s="175"/>
      <c r="G47" s="176">
        <f>E47*F47</f>
        <v>0</v>
      </c>
    </row>
    <row r="48" spans="1:7" ht="12.75">
      <c r="A48" s="171">
        <v>9</v>
      </c>
      <c r="B48" s="172" t="s">
        <v>122</v>
      </c>
      <c r="C48" s="173" t="s">
        <v>123</v>
      </c>
      <c r="D48" s="174" t="s">
        <v>124</v>
      </c>
      <c r="E48" s="175">
        <v>1</v>
      </c>
      <c r="F48" s="175"/>
      <c r="G48" s="176">
        <f>E48*F48</f>
        <v>0</v>
      </c>
    </row>
    <row r="49" spans="1:7" ht="12.75">
      <c r="A49" s="171">
        <v>9</v>
      </c>
      <c r="B49" s="172" t="s">
        <v>119</v>
      </c>
      <c r="C49" s="173" t="s">
        <v>120</v>
      </c>
      <c r="D49" s="174" t="s">
        <v>121</v>
      </c>
      <c r="E49" s="175">
        <v>1</v>
      </c>
      <c r="F49" s="175"/>
      <c r="G49" s="176">
        <f>E49*F49</f>
        <v>0</v>
      </c>
    </row>
    <row r="50" spans="1:7" ht="12.75">
      <c r="A50" s="171">
        <v>10</v>
      </c>
      <c r="B50" s="172" t="s">
        <v>181</v>
      </c>
      <c r="C50" s="173" t="s">
        <v>182</v>
      </c>
      <c r="D50" s="239" t="s">
        <v>125</v>
      </c>
      <c r="E50" s="240">
        <v>9.69</v>
      </c>
      <c r="F50" s="240"/>
      <c r="G50" s="238">
        <f>E50*F50</f>
        <v>0</v>
      </c>
    </row>
    <row r="51" spans="1:7" ht="12.75">
      <c r="A51" s="178"/>
      <c r="B51" s="179"/>
      <c r="C51" s="219" t="s">
        <v>183</v>
      </c>
      <c r="D51" s="220"/>
      <c r="E51" s="220"/>
      <c r="F51" s="220"/>
      <c r="G51" s="221"/>
    </row>
    <row r="52" spans="1:7" ht="12.75">
      <c r="A52" s="178"/>
      <c r="B52" s="181"/>
      <c r="C52" s="222" t="s">
        <v>184</v>
      </c>
      <c r="D52" s="223"/>
      <c r="E52" s="182">
        <v>9.69</v>
      </c>
      <c r="F52" s="183"/>
      <c r="G52" s="184"/>
    </row>
    <row r="53" spans="1:57" ht="12.75">
      <c r="A53" s="171">
        <v>11</v>
      </c>
      <c r="B53" s="172" t="s">
        <v>185</v>
      </c>
      <c r="C53" s="173" t="s">
        <v>186</v>
      </c>
      <c r="D53" s="239" t="s">
        <v>80</v>
      </c>
      <c r="E53" s="240">
        <v>8.721</v>
      </c>
      <c r="F53" s="240"/>
      <c r="G53" s="238">
        <f>E53*F53</f>
        <v>0</v>
      </c>
      <c r="O53" s="170">
        <v>4</v>
      </c>
      <c r="BA53" s="192">
        <f>SUM(BA51:BA52)</f>
        <v>0</v>
      </c>
      <c r="BB53" s="192">
        <f>SUM(BB51:BB52)</f>
        <v>0</v>
      </c>
      <c r="BC53" s="192">
        <f>SUM(BC51:BC52)</f>
        <v>0</v>
      </c>
      <c r="BD53" s="192">
        <f>SUM(BD51:BD52)</f>
        <v>0</v>
      </c>
      <c r="BE53" s="192">
        <f>SUM(BE51:BE52)</f>
        <v>0</v>
      </c>
    </row>
    <row r="54" spans="1:15" ht="12.75">
      <c r="A54" s="178"/>
      <c r="B54" s="179"/>
      <c r="C54" s="219" t="s">
        <v>183</v>
      </c>
      <c r="D54" s="220"/>
      <c r="E54" s="220"/>
      <c r="F54" s="220"/>
      <c r="G54" s="221"/>
      <c r="H54" s="169"/>
      <c r="I54" s="169"/>
      <c r="O54" s="170">
        <v>1</v>
      </c>
    </row>
    <row r="55" spans="1:15" ht="12.75">
      <c r="A55" s="178"/>
      <c r="B55" s="181"/>
      <c r="C55" s="222" t="s">
        <v>187</v>
      </c>
      <c r="D55" s="223"/>
      <c r="E55" s="182">
        <v>8.721</v>
      </c>
      <c r="F55" s="183"/>
      <c r="G55" s="184"/>
      <c r="H55" s="169"/>
      <c r="I55" s="169"/>
      <c r="O55" s="170"/>
    </row>
    <row r="56" spans="1:7" ht="12.75">
      <c r="A56" s="171">
        <v>12</v>
      </c>
      <c r="B56" s="172" t="s">
        <v>188</v>
      </c>
      <c r="C56" s="173" t="s">
        <v>189</v>
      </c>
      <c r="D56" s="239" t="s">
        <v>80</v>
      </c>
      <c r="E56" s="240">
        <v>5.2326</v>
      </c>
      <c r="F56" s="240"/>
      <c r="G56" s="238">
        <f>E56*F56</f>
        <v>0</v>
      </c>
    </row>
    <row r="57" spans="1:57" ht="12.75">
      <c r="A57" s="178"/>
      <c r="B57" s="179"/>
      <c r="C57" s="219" t="s">
        <v>183</v>
      </c>
      <c r="D57" s="220"/>
      <c r="E57" s="220"/>
      <c r="F57" s="220"/>
      <c r="G57" s="221"/>
      <c r="O57" s="170">
        <v>4</v>
      </c>
      <c r="BA57" s="192">
        <f>SUM(BA56:BA56)</f>
        <v>0</v>
      </c>
      <c r="BB57" s="192">
        <f>SUM(BB56:BB56)</f>
        <v>0</v>
      </c>
      <c r="BC57" s="192">
        <f>SUM(BC56:BC56)</f>
        <v>0</v>
      </c>
      <c r="BD57" s="192">
        <f>SUM(BD56:BD56)</f>
        <v>0</v>
      </c>
      <c r="BE57" s="192">
        <f>SUM(BE56:BE56)</f>
        <v>0</v>
      </c>
    </row>
    <row r="58" spans="1:15" ht="12.75">
      <c r="A58" s="178"/>
      <c r="B58" s="181"/>
      <c r="C58" s="222" t="s">
        <v>190</v>
      </c>
      <c r="D58" s="223"/>
      <c r="E58" s="182">
        <v>-3.4884</v>
      </c>
      <c r="F58" s="183"/>
      <c r="G58" s="184"/>
      <c r="H58" s="169"/>
      <c r="I58" s="169"/>
      <c r="O58" s="170">
        <v>1</v>
      </c>
    </row>
    <row r="59" spans="1:7" s="207" customFormat="1" ht="12.75">
      <c r="A59" s="178"/>
      <c r="B59" s="181"/>
      <c r="C59" s="222" t="s">
        <v>187</v>
      </c>
      <c r="D59" s="223"/>
      <c r="E59" s="182">
        <v>8.721</v>
      </c>
      <c r="F59" s="183"/>
      <c r="G59" s="184"/>
    </row>
    <row r="60" spans="1:7" ht="12.75">
      <c r="A60" s="171">
        <v>13</v>
      </c>
      <c r="B60" s="172" t="s">
        <v>191</v>
      </c>
      <c r="C60" s="173" t="s">
        <v>192</v>
      </c>
      <c r="D60" s="239" t="s">
        <v>80</v>
      </c>
      <c r="E60" s="240">
        <v>3.4884</v>
      </c>
      <c r="F60" s="240"/>
      <c r="G60" s="238">
        <f>E60*F60</f>
        <v>0</v>
      </c>
    </row>
    <row r="61" spans="1:7" ht="12.75">
      <c r="A61" s="178"/>
      <c r="B61" s="179"/>
      <c r="C61" s="219" t="s">
        <v>183</v>
      </c>
      <c r="D61" s="220"/>
      <c r="E61" s="220"/>
      <c r="F61" s="220"/>
      <c r="G61" s="221"/>
    </row>
    <row r="62" spans="1:7" ht="12.75">
      <c r="A62" s="178"/>
      <c r="B62" s="181"/>
      <c r="C62" s="228" t="s">
        <v>193</v>
      </c>
      <c r="D62" s="229"/>
      <c r="E62" s="182">
        <v>3.4884</v>
      </c>
      <c r="F62" s="244"/>
      <c r="G62" s="245"/>
    </row>
    <row r="63" spans="1:7" ht="12.75">
      <c r="A63" s="185"/>
      <c r="B63" s="186" t="s">
        <v>77</v>
      </c>
      <c r="C63" s="187" t="str">
        <f>CONCATENATE(B45," ",C45)</f>
        <v>8 Trubní vedení</v>
      </c>
      <c r="D63" s="188"/>
      <c r="E63" s="189"/>
      <c r="F63" s="190"/>
      <c r="G63" s="191">
        <f>SUM(G45:G62)</f>
        <v>0</v>
      </c>
    </row>
    <row r="64" spans="1:7" ht="12.75">
      <c r="A64" s="211" t="s">
        <v>74</v>
      </c>
      <c r="B64" s="212" t="s">
        <v>90</v>
      </c>
      <c r="C64" s="165" t="s">
        <v>126</v>
      </c>
      <c r="D64" s="166"/>
      <c r="E64" s="167"/>
      <c r="F64" s="167"/>
      <c r="G64" s="168"/>
    </row>
    <row r="65" spans="1:57" ht="22.5">
      <c r="A65" s="171">
        <v>15</v>
      </c>
      <c r="B65" s="172" t="s">
        <v>194</v>
      </c>
      <c r="C65" s="173" t="s">
        <v>195</v>
      </c>
      <c r="D65" s="174" t="s">
        <v>80</v>
      </c>
      <c r="E65" s="175">
        <v>5.4</v>
      </c>
      <c r="F65" s="240"/>
      <c r="G65" s="238">
        <f>E65*F65</f>
        <v>0</v>
      </c>
      <c r="O65" s="170">
        <v>4</v>
      </c>
      <c r="BA65" s="192">
        <f>SUM(BA63:BA64)</f>
        <v>0</v>
      </c>
      <c r="BB65" s="192">
        <f>SUM(BB63:BB64)</f>
        <v>0</v>
      </c>
      <c r="BC65" s="192">
        <f>SUM(BC63:BC64)</f>
        <v>0</v>
      </c>
      <c r="BD65" s="192">
        <f>SUM(BD63:BD64)</f>
        <v>0</v>
      </c>
      <c r="BE65" s="192">
        <f>SUM(BE63:BE64)</f>
        <v>0</v>
      </c>
    </row>
    <row r="66" spans="1:15" ht="12.75">
      <c r="A66" s="241"/>
      <c r="B66" s="242"/>
      <c r="C66" s="228" t="s">
        <v>196</v>
      </c>
      <c r="D66" s="229"/>
      <c r="E66" s="182">
        <v>5.4</v>
      </c>
      <c r="F66" s="183"/>
      <c r="G66" s="184"/>
      <c r="H66" s="169"/>
      <c r="I66" s="169"/>
      <c r="O66" s="170">
        <v>1</v>
      </c>
    </row>
    <row r="67" spans="1:7" ht="12.75">
      <c r="A67" s="171">
        <v>16</v>
      </c>
      <c r="B67" s="172" t="s">
        <v>197</v>
      </c>
      <c r="C67" s="173" t="s">
        <v>198</v>
      </c>
      <c r="D67" s="174" t="s">
        <v>80</v>
      </c>
      <c r="E67" s="175">
        <v>1.8</v>
      </c>
      <c r="F67" s="175"/>
      <c r="G67" s="246">
        <f>E67*F67</f>
        <v>0</v>
      </c>
    </row>
    <row r="68" spans="1:57" ht="12.75">
      <c r="A68" s="178"/>
      <c r="B68" s="181"/>
      <c r="C68" s="228" t="s">
        <v>199</v>
      </c>
      <c r="D68" s="229"/>
      <c r="E68" s="182">
        <v>1.8</v>
      </c>
      <c r="F68" s="247"/>
      <c r="G68" s="184"/>
      <c r="O68" s="170">
        <v>4</v>
      </c>
      <c r="BA68" s="192">
        <f>SUM(BA67:BA67)</f>
        <v>0</v>
      </c>
      <c r="BB68" s="192">
        <f>SUM(BB67:BB67)</f>
        <v>0</v>
      </c>
      <c r="BC68" s="192">
        <f>SUM(BC67:BC67)</f>
        <v>0</v>
      </c>
      <c r="BD68" s="192">
        <f>SUM(BD67:BD67)</f>
        <v>0</v>
      </c>
      <c r="BE68" s="192">
        <f>SUM(BE67:BE67)</f>
        <v>0</v>
      </c>
    </row>
    <row r="69" spans="1:7" ht="22.5">
      <c r="A69" s="171">
        <v>17</v>
      </c>
      <c r="B69" s="172" t="s">
        <v>200</v>
      </c>
      <c r="C69" s="173" t="s">
        <v>201</v>
      </c>
      <c r="D69" s="174" t="s">
        <v>94</v>
      </c>
      <c r="E69" s="175">
        <v>12.78</v>
      </c>
      <c r="F69" s="175"/>
      <c r="G69" s="176">
        <f>E69*F69</f>
        <v>0</v>
      </c>
    </row>
    <row r="70" spans="1:7" ht="22.5">
      <c r="A70" s="171">
        <v>18</v>
      </c>
      <c r="B70" s="172" t="s">
        <v>202</v>
      </c>
      <c r="C70" s="173" t="s">
        <v>203</v>
      </c>
      <c r="D70" s="174" t="s">
        <v>94</v>
      </c>
      <c r="E70" s="175">
        <v>12.78</v>
      </c>
      <c r="F70" s="175"/>
      <c r="G70" s="176">
        <f>E70*F70</f>
        <v>0</v>
      </c>
    </row>
    <row r="71" spans="1:7" ht="22.5">
      <c r="A71" s="171">
        <v>19</v>
      </c>
      <c r="B71" s="172" t="s">
        <v>204</v>
      </c>
      <c r="C71" s="173" t="s">
        <v>205</v>
      </c>
      <c r="D71" s="239" t="s">
        <v>94</v>
      </c>
      <c r="E71" s="240">
        <f>12.78*18</f>
        <v>230.04</v>
      </c>
      <c r="F71" s="240"/>
      <c r="G71" s="238">
        <f>E71*F71</f>
        <v>0</v>
      </c>
    </row>
    <row r="72" spans="1:7" ht="12.75">
      <c r="A72" s="178"/>
      <c r="B72" s="179"/>
      <c r="C72" s="230" t="s">
        <v>206</v>
      </c>
      <c r="D72" s="231"/>
      <c r="E72" s="231"/>
      <c r="F72" s="231"/>
      <c r="G72" s="232"/>
    </row>
    <row r="73" spans="1:7" ht="22.5">
      <c r="A73" s="171">
        <v>20</v>
      </c>
      <c r="B73" s="172" t="s">
        <v>207</v>
      </c>
      <c r="C73" s="173" t="s">
        <v>208</v>
      </c>
      <c r="D73" s="174" t="s">
        <v>94</v>
      </c>
      <c r="E73" s="175">
        <v>12.78</v>
      </c>
      <c r="F73" s="175"/>
      <c r="G73" s="176">
        <f>E73*F73</f>
        <v>0</v>
      </c>
    </row>
    <row r="74" spans="1:7" ht="22.5">
      <c r="A74" s="171">
        <v>21</v>
      </c>
      <c r="B74" s="172" t="s">
        <v>209</v>
      </c>
      <c r="C74" s="173" t="s">
        <v>210</v>
      </c>
      <c r="D74" s="239" t="s">
        <v>94</v>
      </c>
      <c r="E74" s="240">
        <f>12.78*3</f>
        <v>38.339999999999996</v>
      </c>
      <c r="F74" s="240"/>
      <c r="G74" s="238">
        <f>E74*F74</f>
        <v>0</v>
      </c>
    </row>
    <row r="75" spans="1:7" ht="12.75">
      <c r="A75" s="178"/>
      <c r="B75" s="179"/>
      <c r="C75" s="230" t="s">
        <v>211</v>
      </c>
      <c r="D75" s="231"/>
      <c r="E75" s="231"/>
      <c r="F75" s="231"/>
      <c r="G75" s="232"/>
    </row>
    <row r="76" spans="1:7" ht="22.5">
      <c r="A76" s="236">
        <v>22</v>
      </c>
      <c r="B76" s="237" t="s">
        <v>212</v>
      </c>
      <c r="C76" s="173" t="s">
        <v>136</v>
      </c>
      <c r="D76" s="174" t="s">
        <v>94</v>
      </c>
      <c r="E76" s="175">
        <v>12.78</v>
      </c>
      <c r="F76" s="175"/>
      <c r="G76" s="176">
        <f>E76*F76</f>
        <v>0</v>
      </c>
    </row>
    <row r="77" spans="1:7" ht="22.5">
      <c r="A77" s="198">
        <v>10</v>
      </c>
      <c r="B77" s="199" t="s">
        <v>127</v>
      </c>
      <c r="C77" s="200" t="s">
        <v>128</v>
      </c>
      <c r="D77" s="201" t="s">
        <v>87</v>
      </c>
      <c r="E77" s="202">
        <v>0.2</v>
      </c>
      <c r="F77" s="216"/>
      <c r="G77" s="203">
        <f aca="true" t="shared" si="0" ref="G77:G82">E77*F77</f>
        <v>0</v>
      </c>
    </row>
    <row r="78" spans="1:7" ht="22.5">
      <c r="A78" s="198">
        <v>11</v>
      </c>
      <c r="B78" s="199" t="s">
        <v>159</v>
      </c>
      <c r="C78" s="200" t="s">
        <v>156</v>
      </c>
      <c r="D78" s="201" t="s">
        <v>87</v>
      </c>
      <c r="E78" s="202">
        <v>3.248</v>
      </c>
      <c r="F78" s="216"/>
      <c r="G78" s="203">
        <f t="shared" si="0"/>
        <v>0</v>
      </c>
    </row>
    <row r="79" spans="1:7" ht="12.75">
      <c r="A79" s="198">
        <v>12</v>
      </c>
      <c r="B79" s="199" t="s">
        <v>129</v>
      </c>
      <c r="C79" s="200" t="s">
        <v>130</v>
      </c>
      <c r="D79" s="201" t="s">
        <v>94</v>
      </c>
      <c r="E79" s="202">
        <v>0.165</v>
      </c>
      <c r="F79" s="216"/>
      <c r="G79" s="203">
        <f t="shared" si="0"/>
        <v>0</v>
      </c>
    </row>
    <row r="80" spans="1:7" ht="22.5">
      <c r="A80" s="198">
        <v>13</v>
      </c>
      <c r="B80" s="199" t="s">
        <v>131</v>
      </c>
      <c r="C80" s="200" t="s">
        <v>132</v>
      </c>
      <c r="D80" s="201" t="s">
        <v>94</v>
      </c>
      <c r="E80" s="202">
        <f>E79*18</f>
        <v>2.97</v>
      </c>
      <c r="F80" s="216"/>
      <c r="G80" s="203">
        <f t="shared" si="0"/>
        <v>0</v>
      </c>
    </row>
    <row r="81" spans="1:7" ht="22.5">
      <c r="A81" s="198">
        <v>14</v>
      </c>
      <c r="B81" s="199" t="s">
        <v>133</v>
      </c>
      <c r="C81" s="200" t="s">
        <v>134</v>
      </c>
      <c r="D81" s="201" t="s">
        <v>94</v>
      </c>
      <c r="E81" s="202">
        <f>E79</f>
        <v>0.165</v>
      </c>
      <c r="F81" s="216"/>
      <c r="G81" s="203">
        <f t="shared" si="0"/>
        <v>0</v>
      </c>
    </row>
    <row r="82" spans="1:7" ht="22.5">
      <c r="A82" s="198">
        <v>15</v>
      </c>
      <c r="B82" s="199" t="s">
        <v>135</v>
      </c>
      <c r="C82" s="200" t="s">
        <v>136</v>
      </c>
      <c r="D82" s="201" t="s">
        <v>94</v>
      </c>
      <c r="E82" s="202">
        <f>E79</f>
        <v>0.165</v>
      </c>
      <c r="F82" s="218"/>
      <c r="G82" s="203">
        <f t="shared" si="0"/>
        <v>0</v>
      </c>
    </row>
    <row r="83" spans="1:7" ht="12.75">
      <c r="A83" s="185"/>
      <c r="B83" s="186" t="s">
        <v>77</v>
      </c>
      <c r="C83" s="187" t="str">
        <f>CONCATENATE(B64," ",C64)</f>
        <v>9 Ostatní konstrukce a práce-bourání</v>
      </c>
      <c r="D83" s="188"/>
      <c r="E83" s="189"/>
      <c r="F83" s="190"/>
      <c r="G83" s="191">
        <f>SUM(G64:G82)</f>
        <v>0</v>
      </c>
    </row>
    <row r="84" spans="1:7" ht="12.75">
      <c r="A84" s="211" t="s">
        <v>74</v>
      </c>
      <c r="B84" s="212" t="s">
        <v>160</v>
      </c>
      <c r="C84" s="165" t="s">
        <v>137</v>
      </c>
      <c r="D84" s="166"/>
      <c r="E84" s="167"/>
      <c r="F84" s="167"/>
      <c r="G84" s="168"/>
    </row>
    <row r="85" spans="1:7" ht="22.5">
      <c r="A85" s="198">
        <v>21</v>
      </c>
      <c r="B85" s="199" t="s">
        <v>159</v>
      </c>
      <c r="C85" s="200" t="s">
        <v>158</v>
      </c>
      <c r="D85" s="201" t="s">
        <v>87</v>
      </c>
      <c r="E85" s="202">
        <v>3.248</v>
      </c>
      <c r="F85" s="218"/>
      <c r="G85" s="203">
        <f>E85*F85</f>
        <v>0</v>
      </c>
    </row>
    <row r="86" spans="1:7" ht="12.75">
      <c r="A86" s="198">
        <v>22</v>
      </c>
      <c r="B86" s="199" t="s">
        <v>135</v>
      </c>
      <c r="C86" s="200" t="s">
        <v>157</v>
      </c>
      <c r="D86" s="201" t="s">
        <v>87</v>
      </c>
      <c r="E86" s="202">
        <v>38</v>
      </c>
      <c r="F86" s="218"/>
      <c r="G86" s="203">
        <f>E86*F86</f>
        <v>0</v>
      </c>
    </row>
    <row r="87" spans="1:7" ht="12.75">
      <c r="A87" s="185"/>
      <c r="B87" s="186" t="s">
        <v>77</v>
      </c>
      <c r="C87" s="187" t="str">
        <f>CONCATENATE(B84," ",C84)</f>
        <v>6 Úpravy povrchů, podlahy a osazování výplní</v>
      </c>
      <c r="D87" s="188"/>
      <c r="E87" s="189"/>
      <c r="F87" s="190"/>
      <c r="G87" s="191">
        <f>SUM(G85:G86)</f>
        <v>0</v>
      </c>
    </row>
    <row r="88" spans="1:7" ht="12.75">
      <c r="A88" s="211" t="s">
        <v>74</v>
      </c>
      <c r="B88" s="212" t="s">
        <v>138</v>
      </c>
      <c r="C88" s="165" t="s">
        <v>139</v>
      </c>
      <c r="D88" s="166"/>
      <c r="E88" s="167"/>
      <c r="F88" s="167"/>
      <c r="G88" s="168"/>
    </row>
    <row r="89" spans="1:7" ht="22.5">
      <c r="A89" s="213">
        <v>23</v>
      </c>
      <c r="B89" s="214" t="s">
        <v>154</v>
      </c>
      <c r="C89" s="200" t="s">
        <v>155</v>
      </c>
      <c r="D89" s="201" t="s">
        <v>87</v>
      </c>
      <c r="E89" s="202">
        <v>7.5</v>
      </c>
      <c r="F89" s="216"/>
      <c r="G89" s="203">
        <f>E89*F89</f>
        <v>0</v>
      </c>
    </row>
    <row r="90" spans="1:7" ht="22.5">
      <c r="A90" s="198">
        <v>24</v>
      </c>
      <c r="B90" s="199" t="s">
        <v>140</v>
      </c>
      <c r="C90" s="215" t="s">
        <v>141</v>
      </c>
      <c r="D90" s="208" t="s">
        <v>125</v>
      </c>
      <c r="E90" s="209">
        <v>7.8</v>
      </c>
      <c r="F90" s="217"/>
      <c r="G90" s="210">
        <f>F90*E90</f>
        <v>0</v>
      </c>
    </row>
    <row r="91" spans="1:7" ht="12.75">
      <c r="A91" s="198">
        <v>25</v>
      </c>
      <c r="B91" s="199" t="s">
        <v>142</v>
      </c>
      <c r="C91" s="205" t="s">
        <v>143</v>
      </c>
      <c r="D91" s="201" t="s">
        <v>125</v>
      </c>
      <c r="E91" s="202">
        <v>8.58</v>
      </c>
      <c r="F91" s="216"/>
      <c r="G91" s="204">
        <f>F91*E91</f>
        <v>0</v>
      </c>
    </row>
    <row r="92" spans="1:7" ht="12.75">
      <c r="A92" s="198">
        <v>26</v>
      </c>
      <c r="B92" s="199" t="s">
        <v>144</v>
      </c>
      <c r="C92" s="200" t="s">
        <v>145</v>
      </c>
      <c r="D92" s="201" t="s">
        <v>87</v>
      </c>
      <c r="E92" s="202">
        <v>7.5</v>
      </c>
      <c r="F92" s="216"/>
      <c r="G92" s="204">
        <f>F92*E92</f>
        <v>0</v>
      </c>
    </row>
    <row r="93" spans="1:7" ht="12.75">
      <c r="A93" s="198">
        <v>27</v>
      </c>
      <c r="B93" s="199" t="s">
        <v>146</v>
      </c>
      <c r="C93" s="205" t="s">
        <v>147</v>
      </c>
      <c r="D93" s="201" t="s">
        <v>87</v>
      </c>
      <c r="E93" s="202">
        <v>8.25</v>
      </c>
      <c r="F93" s="216"/>
      <c r="G93" s="204">
        <f>F93*E93</f>
        <v>0</v>
      </c>
    </row>
    <row r="94" spans="1:7" ht="22.5">
      <c r="A94" s="198">
        <v>28</v>
      </c>
      <c r="B94" s="199" t="s">
        <v>148</v>
      </c>
      <c r="C94" s="200" t="s">
        <v>149</v>
      </c>
      <c r="D94" s="201" t="s">
        <v>62</v>
      </c>
      <c r="E94" s="202">
        <f>SUM(G90:G93)/100</f>
        <v>0</v>
      </c>
      <c r="F94" s="216"/>
      <c r="G94" s="204">
        <f>F94*E94</f>
        <v>0</v>
      </c>
    </row>
    <row r="95" spans="1:7" ht="12.75">
      <c r="A95" s="185"/>
      <c r="B95" s="186" t="s">
        <v>77</v>
      </c>
      <c r="C95" s="187" t="str">
        <f>CONCATENATE(B88," ",C88)</f>
        <v>771 Podlahy z dlaždic</v>
      </c>
      <c r="D95" s="188"/>
      <c r="E95" s="189"/>
      <c r="F95" s="190"/>
      <c r="G95" s="191">
        <f>SUM(G88:G94)</f>
        <v>0</v>
      </c>
    </row>
    <row r="96" spans="1:7" ht="12.75">
      <c r="A96" s="211" t="s">
        <v>74</v>
      </c>
      <c r="B96" s="212" t="s">
        <v>150</v>
      </c>
      <c r="C96" s="165" t="s">
        <v>151</v>
      </c>
      <c r="D96" s="166"/>
      <c r="E96" s="167"/>
      <c r="F96" s="167"/>
      <c r="G96" s="168"/>
    </row>
    <row r="97" spans="1:7" ht="22.5">
      <c r="A97" s="198">
        <v>29</v>
      </c>
      <c r="B97" s="199" t="s">
        <v>152</v>
      </c>
      <c r="C97" s="205" t="s">
        <v>153</v>
      </c>
      <c r="D97" s="201" t="s">
        <v>87</v>
      </c>
      <c r="E97" s="202">
        <v>45.5</v>
      </c>
      <c r="F97" s="216"/>
      <c r="G97" s="206">
        <f>ROUND(E97*F97,2)</f>
        <v>0</v>
      </c>
    </row>
    <row r="98" spans="1:7" ht="12.75">
      <c r="A98" s="185"/>
      <c r="B98" s="186" t="s">
        <v>77</v>
      </c>
      <c r="C98" s="187" t="str">
        <f>CONCATENATE(B96," ",C96)</f>
        <v>784 Malby</v>
      </c>
      <c r="D98" s="188"/>
      <c r="E98" s="189"/>
      <c r="F98" s="190"/>
      <c r="G98" s="191">
        <f>SUM(G96:G97)</f>
        <v>0</v>
      </c>
    </row>
    <row r="99" spans="1:7" ht="12.75">
      <c r="A99" s="163" t="s">
        <v>74</v>
      </c>
      <c r="B99" s="164" t="s">
        <v>75</v>
      </c>
      <c r="C99" s="165" t="s">
        <v>76</v>
      </c>
      <c r="D99" s="166"/>
      <c r="E99" s="167"/>
      <c r="F99" s="167"/>
      <c r="G99" s="168"/>
    </row>
    <row r="100" spans="1:7" ht="12.75">
      <c r="A100" s="171">
        <v>1</v>
      </c>
      <c r="B100" s="172" t="s">
        <v>213</v>
      </c>
      <c r="C100" s="173" t="s">
        <v>214</v>
      </c>
      <c r="D100" s="174" t="s">
        <v>87</v>
      </c>
      <c r="E100" s="175">
        <f>E101</f>
        <v>58.125</v>
      </c>
      <c r="F100" s="240"/>
      <c r="G100" s="238">
        <f>E100*F100</f>
        <v>0</v>
      </c>
    </row>
    <row r="101" spans="1:7" ht="12.75">
      <c r="A101" s="178"/>
      <c r="B101" s="181"/>
      <c r="C101" s="222" t="s">
        <v>215</v>
      </c>
      <c r="D101" s="223"/>
      <c r="E101" s="182">
        <v>58.125</v>
      </c>
      <c r="F101" s="183"/>
      <c r="G101" s="184"/>
    </row>
    <row r="102" spans="1:7" ht="12.75">
      <c r="A102" s="171">
        <v>2</v>
      </c>
      <c r="B102" s="172" t="s">
        <v>185</v>
      </c>
      <c r="C102" s="173" t="s">
        <v>186</v>
      </c>
      <c r="D102" s="174" t="s">
        <v>80</v>
      </c>
      <c r="E102" s="175">
        <v>21.6</v>
      </c>
      <c r="F102" s="240"/>
      <c r="G102" s="238">
        <f>E102*F102</f>
        <v>0</v>
      </c>
    </row>
    <row r="103" spans="1:7" ht="12.75">
      <c r="A103" s="178"/>
      <c r="B103" s="181"/>
      <c r="C103" s="222" t="s">
        <v>216</v>
      </c>
      <c r="D103" s="223"/>
      <c r="E103" s="182">
        <v>21.6</v>
      </c>
      <c r="F103" s="183"/>
      <c r="G103" s="184"/>
    </row>
    <row r="104" spans="1:7" ht="12.75">
      <c r="A104" s="171">
        <v>3</v>
      </c>
      <c r="B104" s="172" t="s">
        <v>188</v>
      </c>
      <c r="C104" s="173" t="s">
        <v>189</v>
      </c>
      <c r="D104" s="174" t="s">
        <v>80</v>
      </c>
      <c r="E104" s="175">
        <v>2.16</v>
      </c>
      <c r="F104" s="240"/>
      <c r="G104" s="238">
        <f>E104*F104</f>
        <v>0</v>
      </c>
    </row>
    <row r="105" spans="1:7" ht="12.75">
      <c r="A105" s="178"/>
      <c r="B105" s="181"/>
      <c r="C105" s="222" t="s">
        <v>216</v>
      </c>
      <c r="D105" s="223"/>
      <c r="E105" s="182">
        <v>21.6</v>
      </c>
      <c r="F105" s="183"/>
      <c r="G105" s="184"/>
    </row>
    <row r="106" spans="1:7" ht="12.75">
      <c r="A106" s="178"/>
      <c r="B106" s="181"/>
      <c r="C106" s="222" t="s">
        <v>217</v>
      </c>
      <c r="D106" s="223"/>
      <c r="E106" s="182">
        <v>-2.16</v>
      </c>
      <c r="F106" s="183"/>
      <c r="G106" s="184"/>
    </row>
    <row r="107" spans="1:7" ht="12.75">
      <c r="A107" s="178"/>
      <c r="B107" s="181"/>
      <c r="C107" s="222" t="s">
        <v>218</v>
      </c>
      <c r="D107" s="223"/>
      <c r="E107" s="182">
        <v>-17.28</v>
      </c>
      <c r="F107" s="183"/>
      <c r="G107" s="184"/>
    </row>
    <row r="108" spans="1:7" ht="12.75">
      <c r="A108" s="171">
        <v>4</v>
      </c>
      <c r="B108" s="172" t="s">
        <v>191</v>
      </c>
      <c r="C108" s="173" t="s">
        <v>192</v>
      </c>
      <c r="D108" s="174" t="s">
        <v>80</v>
      </c>
      <c r="E108" s="175">
        <v>2.16</v>
      </c>
      <c r="F108" s="240"/>
      <c r="G108" s="238">
        <f>E108*F108</f>
        <v>0</v>
      </c>
    </row>
    <row r="109" spans="1:7" ht="12.75">
      <c r="A109" s="178"/>
      <c r="B109" s="181"/>
      <c r="C109" s="222" t="s">
        <v>219</v>
      </c>
      <c r="D109" s="223"/>
      <c r="E109" s="182">
        <v>2.16</v>
      </c>
      <c r="F109" s="183"/>
      <c r="G109" s="184"/>
    </row>
    <row r="110" spans="1:7" ht="22.5">
      <c r="A110" s="171">
        <v>5</v>
      </c>
      <c r="B110" s="172" t="s">
        <v>220</v>
      </c>
      <c r="C110" s="173" t="s">
        <v>221</v>
      </c>
      <c r="D110" s="174" t="s">
        <v>80</v>
      </c>
      <c r="E110" s="175">
        <v>17.28</v>
      </c>
      <c r="F110" s="240"/>
      <c r="G110" s="238">
        <f>E110*F110</f>
        <v>0</v>
      </c>
    </row>
    <row r="111" spans="1:7" ht="12.75">
      <c r="A111" s="178"/>
      <c r="B111" s="181"/>
      <c r="C111" s="222" t="s">
        <v>222</v>
      </c>
      <c r="D111" s="223"/>
      <c r="E111" s="182">
        <v>17.28</v>
      </c>
      <c r="F111" s="183"/>
      <c r="G111" s="184"/>
    </row>
    <row r="112" spans="1:7" ht="22.5">
      <c r="A112" s="171">
        <v>6</v>
      </c>
      <c r="B112" s="172" t="s">
        <v>223</v>
      </c>
      <c r="C112" s="173" t="s">
        <v>224</v>
      </c>
      <c r="D112" s="174" t="s">
        <v>80</v>
      </c>
      <c r="E112" s="175">
        <v>10.8</v>
      </c>
      <c r="F112" s="175"/>
      <c r="G112" s="176">
        <f>E112*F112</f>
        <v>0</v>
      </c>
    </row>
    <row r="113" spans="1:7" ht="12.75">
      <c r="A113" s="185"/>
      <c r="B113" s="186" t="s">
        <v>77</v>
      </c>
      <c r="C113" s="187" t="str">
        <f>CONCATENATE(B99," ",C99)</f>
        <v>1 Zemní práce</v>
      </c>
      <c r="D113" s="188"/>
      <c r="E113" s="189"/>
      <c r="F113" s="190"/>
      <c r="G113" s="191">
        <f>SUM(G99:G112)</f>
        <v>0</v>
      </c>
    </row>
    <row r="114" spans="1:7" ht="12.75">
      <c r="A114" s="163" t="s">
        <v>74</v>
      </c>
      <c r="B114" s="164" t="s">
        <v>90</v>
      </c>
      <c r="C114" s="165" t="s">
        <v>91</v>
      </c>
      <c r="D114" s="166"/>
      <c r="E114" s="167"/>
      <c r="F114" s="167"/>
      <c r="G114" s="168"/>
    </row>
    <row r="115" spans="1:7" ht="12.75">
      <c r="A115" s="171">
        <v>15</v>
      </c>
      <c r="B115" s="172" t="s">
        <v>231</v>
      </c>
      <c r="C115" s="173" t="s">
        <v>232</v>
      </c>
      <c r="D115" s="174" t="s">
        <v>94</v>
      </c>
      <c r="E115" s="175">
        <v>4.5</v>
      </c>
      <c r="F115" s="175"/>
      <c r="G115" s="176">
        <f>E115*F115</f>
        <v>0</v>
      </c>
    </row>
    <row r="116" spans="1:7" ht="12.75">
      <c r="A116" s="171">
        <v>16</v>
      </c>
      <c r="B116" s="172" t="s">
        <v>98</v>
      </c>
      <c r="C116" s="173" t="s">
        <v>233</v>
      </c>
      <c r="D116" s="174" t="s">
        <v>94</v>
      </c>
      <c r="E116" s="175">
        <v>4.5</v>
      </c>
      <c r="F116" s="175"/>
      <c r="G116" s="176">
        <f>E116*F116</f>
        <v>0</v>
      </c>
    </row>
    <row r="117" spans="1:7" ht="12.75">
      <c r="A117" s="185"/>
      <c r="B117" s="186" t="s">
        <v>77</v>
      </c>
      <c r="C117" s="187" t="str">
        <f>CONCATENATE(B114," ",C114)</f>
        <v>9 Ostatní konstrukce, bourání</v>
      </c>
      <c r="D117" s="188"/>
      <c r="E117" s="189"/>
      <c r="F117" s="190"/>
      <c r="G117" s="191">
        <f>SUM(G114:G116)</f>
        <v>0</v>
      </c>
    </row>
    <row r="118" spans="1:7" ht="12.75">
      <c r="A118" s="163" t="s">
        <v>74</v>
      </c>
      <c r="B118" s="164" t="s">
        <v>100</v>
      </c>
      <c r="C118" s="165" t="s">
        <v>101</v>
      </c>
      <c r="D118" s="166"/>
      <c r="E118" s="167"/>
      <c r="F118" s="167"/>
      <c r="G118" s="168"/>
    </row>
    <row r="119" spans="1:7" ht="12.75">
      <c r="A119" s="171">
        <v>18</v>
      </c>
      <c r="B119" s="172" t="s">
        <v>234</v>
      </c>
      <c r="C119" s="173" t="s">
        <v>235</v>
      </c>
      <c r="D119" s="174" t="s">
        <v>94</v>
      </c>
      <c r="E119" s="175">
        <v>23.605404999999998</v>
      </c>
      <c r="F119" s="175"/>
      <c r="G119" s="176">
        <f>E119*F119</f>
        <v>0</v>
      </c>
    </row>
    <row r="120" spans="1:7" ht="12.75">
      <c r="A120" s="185"/>
      <c r="B120" s="186" t="s">
        <v>77</v>
      </c>
      <c r="C120" s="187" t="str">
        <f>CONCATENATE(B118," ",C118)</f>
        <v>99 Staveništní přesun hmot</v>
      </c>
      <c r="D120" s="188"/>
      <c r="E120" s="189"/>
      <c r="F120" s="190"/>
      <c r="G120" s="191">
        <f>SUM(G118:G119)</f>
        <v>0</v>
      </c>
    </row>
    <row r="121" spans="1:7" ht="12.75">
      <c r="A121" s="163" t="s">
        <v>74</v>
      </c>
      <c r="B121" s="164"/>
      <c r="C121" s="165" t="s">
        <v>238</v>
      </c>
      <c r="D121" s="166"/>
      <c r="E121" s="167"/>
      <c r="F121" s="167"/>
      <c r="G121" s="168"/>
    </row>
    <row r="122" spans="1:7" ht="14.25" customHeight="1">
      <c r="A122" s="171">
        <v>1</v>
      </c>
      <c r="B122" s="172"/>
      <c r="C122" s="173" t="s">
        <v>239</v>
      </c>
      <c r="D122" s="174" t="s">
        <v>121</v>
      </c>
      <c r="E122" s="175">
        <v>1</v>
      </c>
      <c r="F122" s="175"/>
      <c r="G122" s="176">
        <f>E122*F122</f>
        <v>0</v>
      </c>
    </row>
    <row r="123" spans="1:7" ht="12.75">
      <c r="A123" s="185"/>
      <c r="B123" s="186" t="s">
        <v>77</v>
      </c>
      <c r="C123" s="187" t="str">
        <f>CONCATENATE(B121," ",C121)</f>
        <v> Dokumentace skutečného provedení</v>
      </c>
      <c r="D123" s="188"/>
      <c r="E123" s="189"/>
      <c r="F123" s="190"/>
      <c r="G123" s="191">
        <f>SUM(G122)</f>
        <v>0</v>
      </c>
    </row>
  </sheetData>
  <sheetProtection/>
  <mergeCells count="16">
    <mergeCell ref="C12:D12"/>
    <mergeCell ref="C18:D18"/>
    <mergeCell ref="C29:G29"/>
    <mergeCell ref="C30:D30"/>
    <mergeCell ref="A1:G1"/>
    <mergeCell ref="A3:B3"/>
    <mergeCell ref="A4:B4"/>
    <mergeCell ref="E4:G4"/>
    <mergeCell ref="C9:G9"/>
    <mergeCell ref="C10:D10"/>
    <mergeCell ref="C32:D32"/>
    <mergeCell ref="C19:D19"/>
    <mergeCell ref="C21:G21"/>
    <mergeCell ref="C13:D13"/>
    <mergeCell ref="C15:D15"/>
    <mergeCell ref="C16:D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Pavel Klapálek</cp:lastModifiedBy>
  <cp:lastPrinted>2014-11-03T07:17:23Z</cp:lastPrinted>
  <dcterms:created xsi:type="dcterms:W3CDTF">2014-04-16T15:37:00Z</dcterms:created>
  <dcterms:modified xsi:type="dcterms:W3CDTF">2015-03-23T08:07:12Z</dcterms:modified>
  <cp:category/>
  <cp:version/>
  <cp:contentType/>
  <cp:contentStatus/>
</cp:coreProperties>
</file>