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Q:\PTO\Investicni akce 2025\2024_REK_Dětská skupina\02_Nabidky_vyberove rizeni\DNS NÁBYTEK\"/>
    </mc:Choice>
  </mc:AlternateContent>
  <xr:revisionPtr revIDLastSave="0" documentId="13_ncr:1_{81D73F48-A0C3-4D44-BF5E-E6AE356B4ABE}" xr6:coauthVersionLast="36" xr6:coauthVersionMax="36" xr10:uidLastSave="{00000000-0000-0000-0000-000000000000}"/>
  <bookViews>
    <workbookView xWindow="0" yWindow="0" windowWidth="28800" windowHeight="10950" xr2:uid="{00000000-000D-0000-FFFF-FFFF00000000}"/>
  </bookViews>
  <sheets>
    <sheet name="Vnitřní mobiliář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7" i="1" l="1"/>
  <c r="F104" i="1"/>
  <c r="N161" i="1" l="1"/>
  <c r="N115" i="1" l="1"/>
  <c r="F103" i="1" l="1"/>
  <c r="BJ187" i="1"/>
  <c r="BJ186" i="1" s="1"/>
  <c r="BH187" i="1"/>
  <c r="BG187" i="1"/>
  <c r="BF187" i="1"/>
  <c r="BE187" i="1"/>
  <c r="Z187" i="1"/>
  <c r="Z186" i="1" s="1"/>
  <c r="Z185" i="1" s="1"/>
  <c r="X187" i="1"/>
  <c r="V187" i="1"/>
  <c r="V186" i="1" s="1"/>
  <c r="V185" i="1" s="1"/>
  <c r="N169" i="1"/>
  <c r="BD187" i="1" s="1"/>
  <c r="X186" i="1"/>
  <c r="X185" i="1" s="1"/>
  <c r="BJ183" i="1"/>
  <c r="BJ182" i="1" s="1"/>
  <c r="N165" i="1" s="1"/>
  <c r="N90" i="1" s="1"/>
  <c r="BH183" i="1"/>
  <c r="BG183" i="1"/>
  <c r="BF183" i="1"/>
  <c r="BE183" i="1"/>
  <c r="Z183" i="1"/>
  <c r="Z182" i="1" s="1"/>
  <c r="X183" i="1"/>
  <c r="X182" i="1" s="1"/>
  <c r="V183" i="1"/>
  <c r="V182" i="1" s="1"/>
  <c r="N166" i="1"/>
  <c r="BD183" i="1" s="1"/>
  <c r="BJ173" i="1"/>
  <c r="BH173" i="1"/>
  <c r="BG173" i="1"/>
  <c r="BF173" i="1"/>
  <c r="BE173" i="1"/>
  <c r="Z173" i="1"/>
  <c r="X173" i="1"/>
  <c r="V173" i="1"/>
  <c r="BD173" i="1"/>
  <c r="BJ171" i="1"/>
  <c r="BH171" i="1"/>
  <c r="BG171" i="1"/>
  <c r="BF171" i="1"/>
  <c r="BE171" i="1"/>
  <c r="Z171" i="1"/>
  <c r="X171" i="1"/>
  <c r="V171" i="1"/>
  <c r="BD171" i="1"/>
  <c r="BJ169" i="1"/>
  <c r="BH169" i="1"/>
  <c r="BG169" i="1"/>
  <c r="BF169" i="1"/>
  <c r="BE169" i="1"/>
  <c r="Z169" i="1"/>
  <c r="X169" i="1"/>
  <c r="V169" i="1"/>
  <c r="BD169" i="1"/>
  <c r="BJ167" i="1"/>
  <c r="BH167" i="1"/>
  <c r="BG167" i="1"/>
  <c r="BF167" i="1"/>
  <c r="BE167" i="1"/>
  <c r="BD167" i="1"/>
  <c r="Z167" i="1"/>
  <c r="X167" i="1"/>
  <c r="V167" i="1"/>
  <c r="BJ165" i="1"/>
  <c r="BH165" i="1"/>
  <c r="BG165" i="1"/>
  <c r="BF165" i="1"/>
  <c r="BE165" i="1"/>
  <c r="BD165" i="1"/>
  <c r="Z165" i="1"/>
  <c r="X165" i="1"/>
  <c r="V165" i="1"/>
  <c r="BJ161" i="1"/>
  <c r="BH161" i="1"/>
  <c r="BG161" i="1"/>
  <c r="BF161" i="1"/>
  <c r="BE161" i="1"/>
  <c r="Z161" i="1"/>
  <c r="X161" i="1"/>
  <c r="V161" i="1"/>
  <c r="N163" i="1"/>
  <c r="BD161" i="1" s="1"/>
  <c r="BJ159" i="1"/>
  <c r="BH159" i="1"/>
  <c r="BG159" i="1"/>
  <c r="BF159" i="1"/>
  <c r="BE159" i="1"/>
  <c r="Z159" i="1"/>
  <c r="X159" i="1"/>
  <c r="V159" i="1"/>
  <c r="N159" i="1"/>
  <c r="BD159" i="1" s="1"/>
  <c r="BJ157" i="1"/>
  <c r="BH157" i="1"/>
  <c r="BG157" i="1"/>
  <c r="BF157" i="1"/>
  <c r="BE157" i="1"/>
  <c r="Z157" i="1"/>
  <c r="X157" i="1"/>
  <c r="V157" i="1"/>
  <c r="N157" i="1"/>
  <c r="BD157" i="1" s="1"/>
  <c r="N155" i="1"/>
  <c r="BJ153" i="1"/>
  <c r="BH153" i="1"/>
  <c r="BG153" i="1"/>
  <c r="BF153" i="1"/>
  <c r="BE153" i="1"/>
  <c r="Z153" i="1"/>
  <c r="X153" i="1"/>
  <c r="V153" i="1"/>
  <c r="N153" i="1"/>
  <c r="BD153" i="1" s="1"/>
  <c r="BJ151" i="1"/>
  <c r="BH151" i="1"/>
  <c r="BG151" i="1"/>
  <c r="BF151" i="1"/>
  <c r="BE151" i="1"/>
  <c r="Z151" i="1"/>
  <c r="X151" i="1"/>
  <c r="V151" i="1"/>
  <c r="N151" i="1"/>
  <c r="BD151" i="1" s="1"/>
  <c r="N149" i="1"/>
  <c r="N147" i="1"/>
  <c r="BJ145" i="1"/>
  <c r="BH145" i="1"/>
  <c r="BG145" i="1"/>
  <c r="BF145" i="1"/>
  <c r="BE145" i="1"/>
  <c r="Z145" i="1"/>
  <c r="X145" i="1"/>
  <c r="V145" i="1"/>
  <c r="N145" i="1"/>
  <c r="BD145" i="1" s="1"/>
  <c r="BI143" i="1"/>
  <c r="BG143" i="1"/>
  <c r="BF143" i="1"/>
  <c r="BE143" i="1"/>
  <c r="BD143" i="1"/>
  <c r="Z143" i="1"/>
  <c r="X143" i="1"/>
  <c r="V143" i="1"/>
  <c r="N143" i="1"/>
  <c r="BC143" i="1" s="1"/>
  <c r="BJ141" i="1"/>
  <c r="BH141" i="1"/>
  <c r="BG141" i="1"/>
  <c r="BF141" i="1"/>
  <c r="BE141" i="1"/>
  <c r="Z141" i="1"/>
  <c r="X141" i="1"/>
  <c r="V141" i="1"/>
  <c r="N141" i="1"/>
  <c r="BD141" i="1" s="1"/>
  <c r="N139" i="1"/>
  <c r="N137" i="1"/>
  <c r="N135" i="1"/>
  <c r="BJ133" i="1"/>
  <c r="BH133" i="1"/>
  <c r="BG133" i="1"/>
  <c r="BF133" i="1"/>
  <c r="BE133" i="1"/>
  <c r="Z133" i="1"/>
  <c r="X133" i="1"/>
  <c r="V133" i="1"/>
  <c r="N133" i="1"/>
  <c r="BD133" i="1" s="1"/>
  <c r="BJ131" i="1"/>
  <c r="BH131" i="1"/>
  <c r="BG131" i="1"/>
  <c r="BF131" i="1"/>
  <c r="BE131" i="1"/>
  <c r="Z131" i="1"/>
  <c r="X131" i="1"/>
  <c r="V131" i="1"/>
  <c r="N131" i="1"/>
  <c r="BD131" i="1" s="1"/>
  <c r="N129" i="1"/>
  <c r="N127" i="1"/>
  <c r="N125" i="1"/>
  <c r="BJ123" i="1"/>
  <c r="BH123" i="1"/>
  <c r="BG123" i="1"/>
  <c r="BF123" i="1"/>
  <c r="BE123" i="1"/>
  <c r="Z123" i="1"/>
  <c r="X123" i="1"/>
  <c r="V123" i="1"/>
  <c r="N123" i="1"/>
  <c r="BD123" i="1" s="1"/>
  <c r="BJ121" i="1"/>
  <c r="BH121" i="1"/>
  <c r="BG121" i="1"/>
  <c r="BF121" i="1"/>
  <c r="BE121" i="1"/>
  <c r="Z121" i="1"/>
  <c r="X121" i="1"/>
  <c r="V121" i="1"/>
  <c r="N121" i="1"/>
  <c r="BD121" i="1" s="1"/>
  <c r="BJ119" i="1"/>
  <c r="BH119" i="1"/>
  <c r="BG119" i="1"/>
  <c r="BF119" i="1"/>
  <c r="BE119" i="1"/>
  <c r="Z119" i="1"/>
  <c r="X119" i="1"/>
  <c r="V119" i="1"/>
  <c r="N119" i="1"/>
  <c r="BD119" i="1" s="1"/>
  <c r="N117" i="1"/>
  <c r="BJ115" i="1"/>
  <c r="BH115" i="1"/>
  <c r="BG115" i="1"/>
  <c r="BF115" i="1"/>
  <c r="BE115" i="1"/>
  <c r="Z115" i="1"/>
  <c r="X115" i="1"/>
  <c r="V115" i="1"/>
  <c r="F108" i="1"/>
  <c r="M106" i="1"/>
  <c r="F106" i="1"/>
  <c r="F81" i="1"/>
  <c r="F79" i="1"/>
  <c r="O13" i="1"/>
  <c r="E13" i="1"/>
  <c r="F109" i="1" s="1"/>
  <c r="O12" i="1"/>
  <c r="H31" i="1" l="1"/>
  <c r="N114" i="1"/>
  <c r="N113" i="1" s="1"/>
  <c r="M31" i="1"/>
  <c r="V114" i="1"/>
  <c r="V113" i="1" s="1"/>
  <c r="V112" i="1" s="1"/>
  <c r="X114" i="1"/>
  <c r="X113" i="1" s="1"/>
  <c r="X112" i="1" s="1"/>
  <c r="BJ114" i="1"/>
  <c r="BJ113" i="1" s="1"/>
  <c r="H32" i="1"/>
  <c r="Z114" i="1"/>
  <c r="Z113" i="1" s="1"/>
  <c r="Z112" i="1" s="1"/>
  <c r="H33" i="1"/>
  <c r="H34" i="1"/>
  <c r="BJ185" i="1"/>
  <c r="N168" i="1" s="1"/>
  <c r="N91" i="1" s="1"/>
  <c r="F76" i="1"/>
  <c r="BD115" i="1"/>
  <c r="F82" i="1"/>
  <c r="N112" i="1" l="1"/>
  <c r="N86" i="1" s="1"/>
  <c r="L95" i="1" s="1"/>
  <c r="N87" i="1"/>
  <c r="N88" i="1"/>
  <c r="BJ112" i="1"/>
  <c r="H30" i="1" l="1"/>
  <c r="M30" i="1" s="1"/>
  <c r="M25" i="1"/>
  <c r="M28" i="1" s="1"/>
  <c r="L36" i="1" l="1"/>
</calcChain>
</file>

<file path=xl/sharedStrings.xml><?xml version="1.0" encoding="utf-8"?>
<sst xmlns="http://schemas.openxmlformats.org/spreadsheetml/2006/main" count="499" uniqueCount="181">
  <si>
    <t>2</t>
  </si>
  <si>
    <t>KRYCÍ LIST ROZPOČTU</t>
  </si>
  <si>
    <t>v ---  níže se nacházejí doplnkové a pomocné údaje k sestavám  --- v</t>
  </si>
  <si>
    <t>False</t>
  </si>
  <si>
    <t>Stavba:</t>
  </si>
  <si>
    <t>Objekt:</t>
  </si>
  <si>
    <t>JKSO:</t>
  </si>
  <si>
    <t>CC-CZ:</t>
  </si>
  <si>
    <t/>
  </si>
  <si>
    <t>Místo:</t>
  </si>
  <si>
    <t>Ústí nad Labem</t>
  </si>
  <si>
    <t>Datum:</t>
  </si>
  <si>
    <t>Objednatel:</t>
  </si>
  <si>
    <t>IČ:</t>
  </si>
  <si>
    <t>44555601</t>
  </si>
  <si>
    <t>UJEP Pasteurova 3544/1, 400 96 ÚnL</t>
  </si>
  <si>
    <t>DIČ:</t>
  </si>
  <si>
    <t>CZ44555601</t>
  </si>
  <si>
    <t>Zhotovitel:</t>
  </si>
  <si>
    <t>Projektant:</t>
  </si>
  <si>
    <t>Zpracovatel:</t>
  </si>
  <si>
    <t>Poznámka:</t>
  </si>
  <si>
    <t>Náklady z rozpočtu</t>
  </si>
  <si>
    <t>Ostatní náklady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</si>
  <si>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</si>
  <si>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</si>
  <si>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</si>
  <si>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</si>
  <si>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</si>
  <si>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</si>
  <si>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</si>
  <si>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</si>
  <si>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</si>
  <si>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</si>
  <si>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</si>
  <si>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</si>
  <si>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</si>
  <si>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</si>
  <si>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</si>
  <si>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</si>
  <si>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</si>
  <si>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</si>
  <si>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</si>
  <si>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</si>
  <si>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</si>
  <si>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</si>
  <si>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</si>
  <si>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766 - Konstrukce truhlářské</t>
  </si>
  <si>
    <t>ROZPOČET</t>
  </si>
  <si>
    <t>PČ</t>
  </si>
  <si>
    <t>Typ</t>
  </si>
  <si>
    <t>Kód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</si>
  <si>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</si>
  <si>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</si>
  <si>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</si>
  <si>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</si>
  <si>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</si>
  <si>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</si>
  <si>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</si>
  <si>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</si>
  <si>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</si>
  <si>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</si>
  <si>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</si>
  <si>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D</t>
  </si>
  <si>
    <t>0</t>
  </si>
  <si>
    <t>ROZPOCET</t>
  </si>
  <si>
    <t>1</t>
  </si>
  <si>
    <t>M</t>
  </si>
  <si>
    <t>kus</t>
  </si>
  <si>
    <t>32</t>
  </si>
  <si>
    <t>16</t>
  </si>
  <si>
    <t>-1268909813</t>
  </si>
  <si>
    <t>P</t>
  </si>
  <si>
    <t>3</t>
  </si>
  <si>
    <t>217631758</t>
  </si>
  <si>
    <t>4</t>
  </si>
  <si>
    <t>-1582332126</t>
  </si>
  <si>
    <t>5</t>
  </si>
  <si>
    <t>1021059102</t>
  </si>
  <si>
    <t>6</t>
  </si>
  <si>
    <t>7</t>
  </si>
  <si>
    <t>8</t>
  </si>
  <si>
    <t>9</t>
  </si>
  <si>
    <t>489863081</t>
  </si>
  <si>
    <t>10</t>
  </si>
  <si>
    <t>-2141215056</t>
  </si>
  <si>
    <t>11</t>
  </si>
  <si>
    <t>12</t>
  </si>
  <si>
    <t>13</t>
  </si>
  <si>
    <t>14</t>
  </si>
  <si>
    <t>1102013809</t>
  </si>
  <si>
    <t>15</t>
  </si>
  <si>
    <t>109771756</t>
  </si>
  <si>
    <t>17</t>
  </si>
  <si>
    <t>kpl</t>
  </si>
  <si>
    <t>616942246</t>
  </si>
  <si>
    <t>18</t>
  </si>
  <si>
    <t>19</t>
  </si>
  <si>
    <t>20</t>
  </si>
  <si>
    <t>-1505888961</t>
  </si>
  <si>
    <t>21</t>
  </si>
  <si>
    <t>257027069</t>
  </si>
  <si>
    <t>22</t>
  </si>
  <si>
    <t>23</t>
  </si>
  <si>
    <t>-1175646687</t>
  </si>
  <si>
    <t>24</t>
  </si>
  <si>
    <t>-937901440</t>
  </si>
  <si>
    <t>25</t>
  </si>
  <si>
    <t>-1867175339</t>
  </si>
  <si>
    <t>-1003391001</t>
  </si>
  <si>
    <t>-1113812611</t>
  </si>
  <si>
    <t>687175688</t>
  </si>
  <si>
    <t>1441765268</t>
  </si>
  <si>
    <t>620208205</t>
  </si>
  <si>
    <t>K</t>
  </si>
  <si>
    <t>512</t>
  </si>
  <si>
    <t>511332061</t>
  </si>
  <si>
    <t>VV</t>
  </si>
  <si>
    <t>True</t>
  </si>
  <si>
    <t>262144</t>
  </si>
  <si>
    <t>-1517943018</t>
  </si>
  <si>
    <t>STOLOVÁ DESKA BUK – ČTVEREC</t>
  </si>
  <si>
    <t>STOLOVÉ NOHY KULATÉ – BUK (SADA 4 KS)</t>
  </si>
  <si>
    <t>ŽIDLE DĚTSKÁ DŘEVĚNÁ – BUK PŘÍRODNÍ (VÝŠKA SEDU 26 CM)</t>
  </si>
  <si>
    <t>ŽIDLE DĚTSKÁ DŘEVĚNÁ  – BUK PŘÍRODNÍ (VÝŠKA SEDU 31 CM)</t>
  </si>
  <si>
    <t>KOVOVÁ MOBILNÍ SKŘÍŇKA</t>
  </si>
  <si>
    <t>DĚTSKÝ STŮL – KRUHOVÝ, VELIKOSTNÍ SKUPINA 2 DLE ČSN EN 1729-1</t>
  </si>
  <si>
    <t>ŠATNÍ SKŘÍŇKA OTEVŘENÁ ČTYŘODDÍLOVÁ S LAVICÍ</t>
  </si>
  <si>
    <t>SKŘÍŇ S DVÍŘKY 2 VNITŘNÍ POLICE</t>
  </si>
  <si>
    <t>SKŘÍŇ S DVÍŘKY 1 VNITŘNÍ POLICE</t>
  </si>
  <si>
    <t>SKŘÍŇ NA MATRACE A LŮŽKOVINY pro 12 dětí VČ LEHÁTEK, PROSTĚRADEL A LIŠTY NA ZÁVĚS</t>
  </si>
  <si>
    <t>SKŘÍŇ  OTEVŘENÁ</t>
  </si>
  <si>
    <t>SKŘÍŇ OTEVŘENÁ S VODICÍMI LIŠTAMI PRO BOXY vč. BOXŮ</t>
  </si>
  <si>
    <t>Matrace na plastové postýlky</t>
  </si>
  <si>
    <t>ROZMĚRY: 127 × 520 × 45 mm (D × Š × V)
MATERIÁL: vyrobena z pevného molitanu potaženého kvalitní barevnou látkou
PROVEDENÍ: spodní část matrace opatřena dvěma pružnými gumami, které zabraňují sklouznutí matrace z lehátka
POTAH: snímatelný potah se zapínáním na zip, možnost praní v pračce</t>
  </si>
  <si>
    <t xml:space="preserve">KANCELÁŘSKÁ ŽIDLE </t>
  </si>
  <si>
    <t>NIZKÁ SKŘÍŇ OTEVŘENÁ</t>
  </si>
  <si>
    <t>VYSOKÁ SKŘÍŇ OTEVŘENÁ</t>
  </si>
  <si>
    <t>ŽIDLE DĚTSKÁ DŘEVĚNÁ – BUK PŘÍRODNÍ (VÝŠKA SEDU 35 CM)</t>
  </si>
  <si>
    <t>Celkové náklady za stavbu</t>
  </si>
  <si>
    <t>STŮL NA MÍRU</t>
  </si>
  <si>
    <t>Montáž</t>
  </si>
  <si>
    <t>R001</t>
  </si>
  <si>
    <t>Doprava</t>
  </si>
  <si>
    <t>R002</t>
  </si>
  <si>
    <t>Doprava dodávek</t>
  </si>
  <si>
    <t>"Kompletní montáž v místě dodávky, včetně kotvení ke stěnám, veškerého spotřebního materiálu a úklidu"</t>
  </si>
  <si>
    <t>DĚTSKÝ STŮL – KRUHOVÝ, VELIKOSTNÍ SKUPINA 1 DLE ČSN EN 1729-1</t>
  </si>
  <si>
    <t>ŽIDLE PRO PEČUJÍCÍ OSOBY</t>
  </si>
  <si>
    <t>PRACOVNÍ STŮL - KANCELÁŘ</t>
  </si>
  <si>
    <t>2- MÍSTNÍ POHOVKA - KANCELÁŘ</t>
  </si>
  <si>
    <t>PLASTOVÝ STOLEK - KANCELÁŘ</t>
  </si>
  <si>
    <t>ARCHIVAČNÍ SKŘÍŇ - KANCELÁŘ</t>
  </si>
  <si>
    <t>ROZMĚRY: 800 × 800 × 18 mm
MATERIÁL: kvalitní buková laminovaná dřevotříska (LTD) s povrchem vysoce odolným proti poškrábání, hraněná ABS hranou (min. tl. 2 mm) ve zvolené barvě.
POVRCH: laminovaný, hladký, omyvatelný, matný, odolný proti běžným chemikáliím a vlhkosti.
BEZPEČNOST: všechny hrany a rohy zaoblené; vhodné pro použití v dětských zařízeních.
KOMPATIBILITA: určeno pro kombinaci s výškově nastavitelnými nohami z masivního dřeva.
Před dodáním bude vyvzorkováno k odsouhlasení investorem a uživatelem stavby.</t>
  </si>
  <si>
    <t>ROZMĚRY: výška nastavitelná 400–580 mm (3 stupně nastavení)
MATERIÁL: masivní bukové dřevo
POVRCH: hladce broušený, lakovaný ekologickým bezbarvým lakem na vodní bázi
TVAR: kulatý profil, zakončení s plastovými kluzáky proti poškození podlahy
POUŽITÍ: kompatibilní se  stolovými deskami, určeno pro dětské stoly v interiéru
BEZPEČNOST: stabilní konstrukce, všechny hrany a přechody zaoblené; odpovídá požadavkům na nábytek pro děti 
Před dodáním bude vyvzorkováno k odsouhlasení investorem a uživatelem stavby.</t>
  </si>
  <si>
    <t>ROZMĚRY: výška sedu 260 mm (celková výška přiměřená konstrukci)
MATERIÁL: konstrukce z masivního bukového dřeva, sedák a opěradlo z ergonomicky tvarované překližky
POVRCH: mořené – barva se neloupe, zachována přírodní kresba dřeva, lakování ekologickým bezbarvým lakem na vodní bázi
KONSTRUKCE: pevná, plastové patky chránící podlahu proti poškrábání
ERGONOMIE: tvarované opěradlo zajišťuje správné držení těla, profilovaný sedák eliminuje tlak v podkolenní jamce; splňuje požadavky na podporu zdravého vývoje dítěte při sezení
BEZPEČNOST: všechny hrany a rohy zaoblené, povrch hladký, bez třísek a ostrých přechodů
Před dodáním bude vyvzorkováno k odsouhlasení investorem a uživatelem stavby.</t>
  </si>
  <si>
    <t>ROZMĚRY: průměr 1200 mm, velikostní skupina 1 dle ČSN EN 1729-1
MATERIÁL: stolová deska z laminované dřevotřísky (LTD) tl. 18 mm, hrana ABS 2 mm; podnož z masivního bukového dřeva
POVRCH: laminovaný, hladký, omyvatelný, matný, odolný proti poškrábání a běžným čisticím prostředkům
TVAR: kruhový, bezpečně zaoblený po celém obvodu
BEZPEČNOST: stabilní konstrukce, zaoblené hrany a rohy; vhodné pro zařízení pro děti předškolního věku
Před dodáním bude vyvzorkováno k odsouhlasení investorem a uživatelem stavby.</t>
  </si>
  <si>
    <r>
      <t>ROZMĚRY: 1680 × 1500 × 620 mm (V × Š × H)
MATERIÁL: laminovaná dřevotříska v dekoru buk, tloušťka min. 18 mm, hrany opatřeny ABS hranou tl. 2 mm
PROVEDENÍ: kombinovaná šatní skříň určená pro 12 dětí; horní část tvoří 12 otevřených přihrádek pro osobní věci, spodní část slouží k uložení lehátkového setu (lehátka, prostěradla a lišty na závěs)
POVRCH: hladký, omyvatelný, odolný vůči poškrábání a čisticím prostředkům
BARVA: odstín buk 
BEZPEČNOST: stabilní konstrukce, všechny hrany a rohy zaoblené; vhodné pro dětská zařízení</t>
    </r>
    <r>
      <rPr>
        <i/>
        <sz val="7"/>
        <rFont val="Trebuchet MS"/>
        <family val="2"/>
        <charset val="238"/>
      </rPr>
      <t xml:space="preserve">
Před dodáním bude vyvzorkováno k odsouhlasení investorem a uživatelem stavby.</t>
    </r>
  </si>
  <si>
    <t>ROZMĚRY: výška sedu 460 mm
MATERIÁL: plastová skořepina sedáku a opěráku; podnož kovová, lakovaná do shodného odstínu
POVRCH: hladký, omyvatelný, odolný vůči vlhkosti a běžným čisticím prostředkům
PROVEDENÍ: minimalistický design s čistými liniemi; jednotná barva plastové části a kovové podnože
VLASTNOSTI: stohovatelná, plastové kluzáky pro ochranu podlahových krytin
BARVA: cihlově oranžová (skořepina i konstrukce)
NOSNOST: do 120 kg
Před dodáním bude vyvzorkováno k odsouhlasení investorem a uživatelem stavby.</t>
  </si>
  <si>
    <t>ROZMĚRY: výška 600 mm, šířka 300 mm, hloubka 450 mm
MATERIÁL: ocelový plech s povrchovou úpravou
POVRCH: hladký, lesklý, odolný proti mechanickému poškození a korozi, snadno omyvatelný
PROVEDENÍ: 3 police, uzamykatelné dveře s klíčem; zásuvky s měkkým dovíráním
KONSTRUKCE: stabilní kovová konstrukce na otočných kolečkách pro snadnou manipulaci
Před dodáním bude vyvzorkováno k odsouhlasení investorem a uživatelem stavby.</t>
  </si>
  <si>
    <t>ROZMĚRY SKŘÍŇKY (bez započtění nožiček): 735 × 1049 × 480 mm (v × š × h)                                     NOHY: 4 ks, výška 100 mm v barvě skříně 
MATERIÁL: laminovaná dřevotříska tl. 18 mm, hrany opatřeny ABS hranou tl. 2 mm
PROVEDENÍ: otevřená skříň s devíti policovými oddíly (3 × 3) s nožičkami 100 mm, pevná konstrukce bez dvířek
POVRCH: laminovaný, hladký, omyvatelný, matný, odolný proti poškrábání a běžným čisticím prostředkům                                                                                                                                           BARVA: buk přírodní
BEZPEČNOST: stabilní konstrukce, všechny hrany a rohy zaoblené; vhodné pro zařízení pro děti předškolního věku
Před dodáním bude vyvzorkováno k odsouhlasení investorem a uživatelem stavby.</t>
  </si>
  <si>
    <t>ROZMĚRY (bez započtění nožiček): 735 × 1049 × 480 mm (v × š × h)                                              NOHY: 4 ks, výška 100 mm v barvě skříně  
MATERIÁL: laminovaná dřevotříska tl. 18 mm, hrany opatřeny ABS hranou tl. 2 mm
PROVEDENÍ: otevřená skříň určená pro zásuvné plastové boxy, vybavená 24 páry kovových vodicích lišt;
POVRCH: laminovaný, hladký, omyvatelný, matný, odolný proti poškrábání a běžným čisticím prostředkům
BARVA: buk přírodní                                                                                                                        Součástí dodávky budou i plastové boxy dle vizualizace a vzorkování.
BEZPEČNOST: stabilní konstrukce, všechny hrany a rohy zaoblené; vhodné pro zařízení pro děti předškolního věku
Před dodáním bude vyvzorkováno k odsouhlasení investorem a uživatelem stavby.</t>
  </si>
  <si>
    <t>ROZMĚRY (bez započtění nožiček): 735 × 706 × 480 mm (v × š × h)                                                 NOHY: 4 ks, výška 100 mm v barvě skříně  
MATERIÁL: laminovaná dřevotříska tl. 18 mm, hrany opatřeny ABS hranou tl. 2 mm
PROVEDENÍ: policová skříň se třemi výškovými úrovněmi (dvě vnitřní police, dělené rovnoměrně), dvoukřídlými dvířky v odstínu buk, dvířka osazena úchytkami přírodního odstínu; panty s tlumením dovírání
POVRCH: laminovaný, hladký, omyvatelný, matný, odolný proti poškrábání a běžným čisticím prostředkům
BARVA: buk přírodní
BEZPEČNOST: stabilní konstrukce, všechny hrany a rohy zaoblené; vhodné pro zařízení pro děti předškolního věku
Před dodáním bude vyvzorkováno k odsouhlasení investorem a uživatelem stavby.</t>
  </si>
  <si>
    <r>
      <t>ROZMĚRY (bez započtění nožiček): 735 × 800 × 480 mm (v × š × h)                                                   NOHY: 4 ks, výška 100 mm v barvě skříně  
MATERIÁL: laminovaná dřevotříska tl. 18 mm, hrany opatřeny ABS hranou tl. 2 mm
PROVEDENÍ: policová skříň se dvěma výškovými úrovněmi (jedna pevná vnitřní police), dvoukřídlými dvířky v odstínu buk, dvířka osazena úchytkami přírodního odstínu; panty s tlumením dovírání
POVRCH: laminovaný, hladký, omyvatelný, matný, odolný proti poškrábání a běžným čisticím prostředkům
BARVA: buk přírodní
BEZPEČNOST: stabilní konstrukce, všechny hrany a rohy zaoblené; vhodné pro zařízení pro děti předškolního věku</t>
    </r>
    <r>
      <rPr>
        <i/>
        <sz val="7"/>
        <rFont val="Trebuchet MS"/>
        <family val="2"/>
        <charset val="238"/>
      </rPr>
      <t xml:space="preserve">
Před dodáním bude vyvzorkováno k odsouhlasení investorem a uživatelem stavby.</t>
    </r>
  </si>
  <si>
    <t>ROZMĚRY: 1600 × 800 × 735 mm (š × h × v)
MATERIÁL: stolová deska z laminované dřevotřísky tl. 18 mm, hrana ABS 2 mm
PODNOŽ: kovová konstrukce z profilů 35 × 20 mm a 30 × 30 mm, povrchová úprava komaxit – RAL 7015 (tmavě šedá)
NOHY: plastové koncovky, rektifikace
NOSNOST: 120 kg                                                                                                                             BARVA: dub přírodní
BEZPEČNOST: stabilní konstrukce, zaoblené hrany, vhodné pro zařízení pro děti předškolního věku
Před dodáním bude vyvzorkováno k odsouhlasení investorem a uživatelem stavby.</t>
  </si>
  <si>
    <t>Šířka sedáku 470 mm, hloubka sedáku 480 mm, výška opěráku 530 mm
MATERIÁL: sedák s výplní z PUR pěny potažený látkou, opěrák ze síťoviny (nylonová síť)
PODRUČKY: pevné plastové područky
MECHANIKA: houpací mechanika s nastavením tuhosti protiváhy a aretací v základní poloze
KŘÍŽ: plastový                                                                                                                                        BARVA: černá
NOSNOST: min. 130 kg                                                                                                                 
Před dodáním bude vyvzorkováno k odsouhlasení investorem a uživatelem stavby.</t>
  </si>
  <si>
    <t>ROZMĚRY: průměr 700 mm, výška 360 mm
MATERIÁL: pevný polypropylen
PROVEDENÍ: kulatá stolová deska s mírně zvýšenou hranou proti sklouznutí předmětů; moderní tvar, vhodný pro vnitřní i venkovní použití
BARVA: cihlová
NOSNOST: 150 kg                                                                                                                                                                                                                                                      Před dodáním bude vyvzorkováno k odsouhlasení investorem a uživatelem stavby.</t>
  </si>
  <si>
    <t>ROZMĚRY: 900 × 900 × 400 mm (V × Š × H)
MATERIÁL: ocelový plech s vyztuženými stěnami, povrchová úprava – práškový lak
PROVEDENÍ: uzamykatelná kovová skříň s vnitřními policemi pro uložení dokumentů a spisů
POLICE: 2 ks, rozměr cca 890 × 360 mm, nosnost max. 40 kg/police
BARVA: černá
KONSTRUKCE: stabilní samonosná ocelová skříň určená pro kancelářské prostory
Před dodáním bude vyvzorkováno k odsouhlasení investorem a uživatelem stavby.</t>
  </si>
  <si>
    <t>ROZMĚRY: 1803 × 400 × 480 mm (V × Š × H)
MATERIÁL: laminovaná dřevotříska tl. 18 mm, hrany opatřeny ABS hranou tl. 2 mm
PROVEDENÍ: otevřená skříň se 4 vnitřními policemi, vhodná pro zařízení mateřských škol
POVRCH: hladký, omyvatelný, odolný vůči poškrábání a běžným čisticím prostředkům
BARVA: odstín buk přírodní
BEZPEČNOST: stabilní konstrukce, zaoblené hrany, vhodné pro dětská zařízení
Před dodáním bude vyvzorkováno k odsouhlasení investorem a uživatelem stavby.</t>
  </si>
  <si>
    <t>ROZMĚRY: 735 × 400 × 480 mm (V × Š × H)
MATERIÁL: laminovaná dřevotříska tl. 18 mm, hrany opatřeny ABS hranou tl. 2 mm
PROVEDENÍ: nízká otevřená skříň se dvěma vnitřními policemi (tři úložné prostory);
POVRCH: hladký, omyvatelný, odolný vůči poškrábání a běžným čisticím prostředkům
BARVA: odstín buk přírodní
BEZPEČNOST: stabilní konstrukce, zaoblené hrany; vhodné pro zařízení pro děti předškolního věku
Před dodáním bude vyvzorkováno k odsouhlasení investorem a uživatelem stavby.</t>
  </si>
  <si>
    <t>ROZMĚRY: výška sedu 350 mm (celková výška přiměřená konstrukci)
MATERIÁL: konstrukce z masivního bukového dřeva, sedák a opěradlo z ergonomicky tvarované překližky tl. 6 mm
POVRCH: mořený do zvolené barvy tak, aby barva neodlupovala a zachovala přírodní kresbu dřeva; lakováno ekologickým lakem na vodní bázi
KONSTRUKCE: pevná; plastové patky chránící podlahu před poškrábáním
ERGONOMIE: tvarované opěradlo poskytuje oporu páteři; profilovaný sedák snižuje tlak v podkolenní jamce
BEZPEČNOST: zaoblené hrany a rohy, hladký povrch bez třísek či ostrých přechodů
Před dodáním bude vyvzorkováno k odsouhlasení investorem a uživatelem stavby.</t>
  </si>
  <si>
    <t>ROZMĚRY: 1800 × 730 × 1250 mm (celkové rozměry dle zaměření)
MATERIÁL: laminovaná dřevotříska tl. 18 mm, hrany opatřeny ABS hranou
PROVEDENÍ: pracovní konstrukčně tvořeno LTD deskami v dekoru buku, určeno pro pevné vestavěné osazení
POVRCH: hladký, omyvatelný, odolný vůči poškrábání a běžným čisticím prostředkům
BARVA: odstín buk přírodní (nebo dle schváleného vzorku investorem)
BEZPEČNOST: stabilní provedení, hrany zaoblené, povrch bez ostrých přechodů
Před dodáním bude vyvzorkováno k odsouhlasení investorem a uživatelem stavby.</t>
  </si>
  <si>
    <t>Zboží musí být dodáno v kvalitě a provedení odpovídající platným technickým normám a právním předpisům České republiky a Evropské unie. Prodávající se zavazuje dodat kupujícímu zboží, které bude odpovídat materiálové specifikaci a kvalitě uvedené v nabídce dodavatele - prodávajícího dle výběrového řízení Interiérové vybavení dětské skupiny UJEPÁČEK, která tvoří nedílnou součást této smlouvy jako její příloha č. 1. Dodávané vybavení určené k užívání dětmi musí splňovat hygienické a bezpečnostní požadavky stanovené právními předpisy pro zařízení péče o děti, zejména zákonem č. 247/2014 Sb., vyhláškou č. 160/2024 Sb., a odpovídat technickým normám platným pro dětský a školní nábytek.</t>
  </si>
  <si>
    <t>ŠATNÍ LAVIČKA</t>
  </si>
  <si>
    <r>
      <t>ROZMĚRY: 1500 × 350 × 420 mm (D × H × V)
MATERIÁL: sedák z laminované dřevotřísky tl. 18 mm, hrany opatřeny ABS 
PROVEDENÍ: samostatně stojící šatní lavička s kovovou konstrukcí z jäklových profilů; vhodná pro šatny
POVRCHOVÁ ÚPRAVA: žárový komaxit
BARVA: sedák v dekoru buk, kovové části žluté
BEZPEČNOST: stabilní konstrukce, všechny hrany zaoblené; povrch odolný vůči vlhkosti a mechanickému poškození</t>
    </r>
    <r>
      <rPr>
        <i/>
        <sz val="7"/>
        <rFont val="Trebuchet MS"/>
        <family val="2"/>
        <charset val="238"/>
      </rPr>
      <t xml:space="preserve">
Před dodáním bude vyvzorkováno k odsouhlasení investorem a uživatelem stavby.</t>
    </r>
  </si>
  <si>
    <t>Interiérové vybavení dětské skupiny UJEPÁČEK</t>
  </si>
  <si>
    <t>Rekonstrukce objektu Klíšská 1695/30 pro dětskou skupinu, číslo projektu CZ.31.6.0/0.0/24_150/0011055</t>
  </si>
  <si>
    <t>ROZMĚRY: výška sedu 310 mm (celková výška přiměřená konstrukci)
MATERIÁL: konstrukce z masivního bukového dřeva, sedák a opěradlo z ergonomicky tvarované překližky tloušťky
POVRCH: mořené do zvolené barvy tak, aby barva neodlupovala a zachovala přírodní kresbu dřeva; lakováno ekologickým lakem na vodní bázi
KONSTRUKCE: pevná, plastové patky chránící podlahu
ERGONOMIE: tvarované opěradlo poskytuje oporu páteři; profilovaný sedák snižuje tlak v podkolenní jamce
BEZPEČNOST: zaoblené hrany a rohy, hladký povrch bez třísek či ostrých přechodů
Před dodáním bude vyvzorkováno k odsouhlasení investorem a uživatelem stavby.</t>
  </si>
  <si>
    <t>ROZMĚRY: průměr 1200 mm, velikostní skupina 2 dle ČSN EN 1729-1
MATERIÁL: stolová deska z laminované dřevotřísky (LTD) tl. 18 mm, hrana ABS 2 mm; podnož z masivního bukového dřeva
POVRCH: laminovaný, hladký, omyvatelný, matný, odolný proti poškrábání a běžným čisticím prostředkům
TVAR: kruhový, bezpečně zaoblený po celém obvodu
BEZPEČNOST: stabilní konstrukce, zaoblené hrany a rohy; vhodné pro zařízení pro děti předškolního věku
Před dodáním bude vyvzorkováno k odsouhlasení investorem a uživatelem stavby.</t>
  </si>
  <si>
    <t>ROZMĚRY: šířka 1520 mm, hloubka 760 mm, výška 730 mm, hloubka sedáku 600 mm, výška sedáku 420 mm, světlá výška pod nábytkem 200 mm
PROVEDENÍ: dvoumístná pohovka s pevnou dřevěnou konstrukcí a čalouněným sedákem i opěradlem                                                                                                                                          POTAH: snímatelný, pratelný v pračce                                                                                                                                                                                                                 BARVA: HNĚDOČERVENÁ                                                                                                                       Před dodáním bude vyvzorkováno k odsouhlasení investorem a uživatelem stavby.</t>
  </si>
  <si>
    <r>
      <t>ROZMĚRY: 1300 × 1190 × 550 mm (v × š × h)                                               
MATERIÁL: laminovaná dřevotříska (LTD) tl. 18 mm, hrany opatřeny ABS hranou tl. 2 mm
PROVEDENÍ: čtyřoddílová otevřená šatní skříň, každý oddíl vybaven dvěma kovovými dvojháčky, pevnými zády a aretačními šrouby, možnost zaoblení sedáku
POVRCH: laminovaný, hladký, omyvatelný, odolný vůči poškrábání a běžným čisticím prostředkům
BARVA: buk přírodní
BEZPEČNOST: stabilní konstrukce, zaoblené hrany, vhodné pro zařízení pro děti předškolního věku</t>
    </r>
    <r>
      <rPr>
        <i/>
        <sz val="7"/>
        <rFont val="Trebuchet MS"/>
        <family val="2"/>
        <charset val="238"/>
      </rPr>
      <t xml:space="preserve">
Před dodáním bude vyvzorkováno k odsouhlasení investorem a uživatelem stavby.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</si>
</sst>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name val="Trebuchet MS"/>
      <family val="2"/>
      <charset val="238"/>
    </font>
    <font>
      <sz val="9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00336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rgb="FFFF0000"/>
      <name val="Calibri"/>
      <family val="2"/>
      <charset val="238"/>
      <scheme val="minor"/>
    </font>
    <font>
      <sz val="8"/>
      <color rgb="FF2F1FA9"/>
      <name val="Trebuchet MS"/>
      <family val="2"/>
      <charset val="238"/>
    </font>
    <font>
      <i/>
      <sz val="8"/>
      <color rgb="FF3C34A2"/>
      <name val="Trebuchet MS"/>
      <family val="2"/>
      <charset val="238"/>
    </font>
    <font>
      <sz val="8"/>
      <color rgb="FF2F1FA9"/>
      <name val="Trebuchet MS"/>
      <family val="2"/>
    </font>
    <font>
      <i/>
      <sz val="8"/>
      <color rgb="FF2F1FA9"/>
      <name val="Trebuchet MS"/>
      <family val="2"/>
    </font>
    <font>
      <i/>
      <sz val="8"/>
      <color rgb="FF4343BD"/>
      <name val="Trebuchet MS"/>
      <family val="2"/>
      <charset val="238"/>
    </font>
    <font>
      <sz val="8"/>
      <color rgb="FF4343BD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F0000"/>
      <name val="Trebuchet MS"/>
      <family val="2"/>
    </font>
    <font>
      <sz val="8"/>
      <color rgb="FF505050"/>
      <name val="Trebuchet MS"/>
      <family val="2"/>
      <charset val="238"/>
    </font>
    <font>
      <i/>
      <sz val="7"/>
      <name val="Trebuchet MS"/>
      <family val="2"/>
      <charset val="238"/>
    </font>
    <font>
      <sz val="11"/>
      <name val="Calibri"/>
      <family val="2"/>
      <charset val="238"/>
      <scheme val="minor"/>
    </font>
    <font>
      <sz val="8"/>
      <name val="Trebuchet MS"/>
      <family val="2"/>
      <charset val="238"/>
    </font>
    <font>
      <sz val="8"/>
      <color rgb="FF0000FF"/>
      <name val="Trebuchet MS"/>
      <family val="2"/>
      <charset val="238"/>
    </font>
    <font>
      <i/>
      <sz val="8"/>
      <color rgb="FF0000FF"/>
      <name val="Trebuchet MS"/>
      <family val="2"/>
    </font>
    <font>
      <b/>
      <i/>
      <sz val="8"/>
      <color rgb="FF50505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7">
    <xf numFmtId="0" fontId="0" fillId="0" borderId="0" xfId="0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4" fillId="0" borderId="0" xfId="0" applyFont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top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165" fontId="11" fillId="0" borderId="0" xfId="0" applyNumberFormat="1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right" vertical="center"/>
    </xf>
    <xf numFmtId="0" fontId="7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7" fillId="2" borderId="8" xfId="0" applyFont="1" applyFill="1" applyBorder="1" applyAlignment="1" applyProtection="1">
      <alignment horizontal="right" vertical="center"/>
    </xf>
    <xf numFmtId="0" fontId="7" fillId="2" borderId="8" xfId="0" applyFont="1" applyFill="1" applyBorder="1" applyAlignment="1" applyProtection="1">
      <alignment horizontal="center" vertical="center"/>
    </xf>
    <xf numFmtId="0" fontId="12" fillId="0" borderId="10" xfId="0" applyFont="1" applyBorder="1" applyAlignment="1" applyProtection="1">
      <alignment horizontal="left"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Border="1" applyProtection="1"/>
    <xf numFmtId="0" fontId="0" fillId="0" borderId="13" xfId="0" applyBorder="1" applyProtection="1"/>
    <xf numFmtId="0" fontId="13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13" fillId="0" borderId="15" xfId="0" applyFont="1" applyBorder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6" fillId="0" borderId="4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left" vertical="center"/>
    </xf>
    <xf numFmtId="0" fontId="16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17" fillId="0" borderId="4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17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15" fillId="2" borderId="0" xfId="0" applyFont="1" applyFill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8" fillId="2" borderId="21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10" xfId="0" applyFont="1" applyBorder="1" applyAlignment="1" applyProtection="1">
      <alignment vertical="center"/>
    </xf>
    <xf numFmtId="166" fontId="18" fillId="0" borderId="6" xfId="0" applyNumberFormat="1" applyFont="1" applyBorder="1" applyAlignment="1" applyProtection="1"/>
    <xf numFmtId="166" fontId="18" fillId="0" borderId="11" xfId="0" applyNumberFormat="1" applyFont="1" applyBorder="1" applyAlignment="1" applyProtection="1"/>
    <xf numFmtId="4" fontId="19" fillId="0" borderId="0" xfId="0" applyNumberFormat="1" applyFont="1" applyAlignment="1" applyProtection="1">
      <alignment vertical="center"/>
    </xf>
    <xf numFmtId="0" fontId="20" fillId="0" borderId="4" xfId="0" applyFont="1" applyBorder="1" applyAlignment="1" applyProtection="1"/>
    <xf numFmtId="0" fontId="20" fillId="0" borderId="0" xfId="0" applyFont="1" applyBorder="1" applyAlignment="1" applyProtection="1"/>
    <xf numFmtId="0" fontId="16" fillId="0" borderId="0" xfId="0" applyFont="1" applyBorder="1" applyAlignment="1" applyProtection="1">
      <alignment horizontal="left"/>
    </xf>
    <xf numFmtId="0" fontId="20" fillId="0" borderId="5" xfId="0" applyFont="1" applyBorder="1" applyAlignment="1" applyProtection="1"/>
    <xf numFmtId="0" fontId="20" fillId="0" borderId="12" xfId="0" applyFont="1" applyBorder="1" applyAlignment="1" applyProtection="1"/>
    <xf numFmtId="166" fontId="20" fillId="0" borderId="0" xfId="0" applyNumberFormat="1" applyFont="1" applyBorder="1" applyAlignment="1" applyProtection="1"/>
    <xf numFmtId="166" fontId="20" fillId="0" borderId="13" xfId="0" applyNumberFormat="1" applyFont="1" applyBorder="1" applyAlignment="1" applyProtection="1"/>
    <xf numFmtId="0" fontId="20" fillId="0" borderId="0" xfId="0" applyFont="1" applyAlignment="1" applyProtection="1"/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4" fontId="20" fillId="0" borderId="0" xfId="0" applyNumberFormat="1" applyFont="1" applyAlignment="1" applyProtection="1">
      <alignment vertical="center"/>
    </xf>
    <xf numFmtId="0" fontId="17" fillId="0" borderId="0" xfId="0" applyFont="1" applyBorder="1" applyAlignment="1" applyProtection="1">
      <alignment horizontal="left"/>
    </xf>
    <xf numFmtId="0" fontId="21" fillId="0" borderId="20" xfId="0" applyFont="1" applyBorder="1" applyAlignment="1" applyProtection="1">
      <alignment horizontal="center" vertical="center"/>
    </xf>
    <xf numFmtId="49" fontId="21" fillId="0" borderId="20" xfId="0" applyNumberFormat="1" applyFont="1" applyBorder="1" applyAlignment="1" applyProtection="1">
      <alignment horizontal="left" vertical="center" wrapText="1"/>
    </xf>
    <xf numFmtId="0" fontId="21" fillId="0" borderId="20" xfId="0" applyFont="1" applyBorder="1" applyAlignment="1" applyProtection="1">
      <alignment horizontal="center" vertical="center" wrapText="1"/>
    </xf>
    <xf numFmtId="167" fontId="21" fillId="0" borderId="20" xfId="0" applyNumberFormat="1" applyFont="1" applyFill="1" applyBorder="1" applyAlignment="1" applyProtection="1">
      <alignment vertical="center"/>
    </xf>
    <xf numFmtId="0" fontId="11" fillId="0" borderId="2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vertical="center"/>
    </xf>
    <xf numFmtId="166" fontId="11" fillId="0" borderId="0" xfId="0" applyNumberFormat="1" applyFont="1" applyBorder="1" applyAlignment="1" applyProtection="1">
      <alignment vertical="center"/>
    </xf>
    <xf numFmtId="166" fontId="11" fillId="0" borderId="13" xfId="0" applyNumberFormat="1" applyFont="1" applyBorder="1" applyAlignment="1" applyProtection="1">
      <alignment vertical="center"/>
    </xf>
    <xf numFmtId="0" fontId="22" fillId="0" borderId="0" xfId="1" applyFont="1" applyProtection="1"/>
    <xf numFmtId="4" fontId="0" fillId="0" borderId="0" xfId="0" applyNumberFormat="1" applyFont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167" fontId="21" fillId="0" borderId="20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3" fillId="0" borderId="0" xfId="1" applyProtection="1"/>
    <xf numFmtId="0" fontId="22" fillId="0" borderId="0" xfId="1" applyFont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20" xfId="0" applyFont="1" applyBorder="1" applyAlignment="1" applyProtection="1">
      <alignment horizontal="center" vertical="center"/>
    </xf>
    <xf numFmtId="49" fontId="26" fillId="0" borderId="20" xfId="0" applyNumberFormat="1" applyFont="1" applyBorder="1" applyAlignment="1" applyProtection="1">
      <alignment horizontal="left" vertical="center" wrapText="1"/>
    </xf>
    <xf numFmtId="0" fontId="27" fillId="0" borderId="20" xfId="0" applyFont="1" applyBorder="1" applyAlignment="1" applyProtection="1">
      <alignment horizontal="center" vertical="center" wrapText="1"/>
    </xf>
    <xf numFmtId="167" fontId="27" fillId="0" borderId="20" xfId="0" applyNumberFormat="1" applyFont="1" applyBorder="1" applyAlignment="1" applyProtection="1">
      <alignment vertical="center"/>
    </xf>
    <xf numFmtId="0" fontId="3" fillId="0" borderId="0" xfId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1" fillId="0" borderId="4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167" fontId="31" fillId="0" borderId="0" xfId="0" applyNumberFormat="1" applyFont="1" applyBorder="1" applyAlignment="1" applyProtection="1">
      <alignment vertical="center"/>
    </xf>
    <xf numFmtId="0" fontId="31" fillId="0" borderId="13" xfId="0" applyFont="1" applyBorder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11" fillId="0" borderId="15" xfId="0" applyFont="1" applyBorder="1" applyAlignment="1" applyProtection="1">
      <alignment horizontal="center" vertical="center"/>
    </xf>
    <xf numFmtId="166" fontId="11" fillId="0" borderId="15" xfId="0" applyNumberFormat="1" applyFont="1" applyBorder="1" applyAlignment="1" applyProtection="1">
      <alignment vertical="center"/>
    </xf>
    <xf numFmtId="166" fontId="11" fillId="0" borderId="16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2" borderId="22" xfId="0" applyFont="1" applyFill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0" fillId="2" borderId="0" xfId="0" applyFont="1" applyFill="1" applyBorder="1" applyAlignment="1" applyProtection="1">
      <alignment vertical="center"/>
    </xf>
    <xf numFmtId="0" fontId="36" fillId="0" borderId="20" xfId="0" applyFont="1" applyBorder="1" applyAlignment="1" applyProtection="1">
      <alignment horizontal="center" vertical="center"/>
    </xf>
    <xf numFmtId="49" fontId="36" fillId="0" borderId="20" xfId="0" applyNumberFormat="1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vertical="center"/>
    </xf>
    <xf numFmtId="0" fontId="0" fillId="0" borderId="24" xfId="0" applyBorder="1" applyProtection="1"/>
    <xf numFmtId="0" fontId="0" fillId="0" borderId="25" xfId="0" applyBorder="1" applyProtection="1"/>
    <xf numFmtId="0" fontId="0" fillId="0" borderId="26" xfId="0" applyFont="1" applyBorder="1" applyAlignment="1" applyProtection="1">
      <alignment vertical="center"/>
    </xf>
    <xf numFmtId="0" fontId="11" fillId="0" borderId="23" xfId="0" applyFont="1" applyBorder="1" applyAlignment="1" applyProtection="1">
      <alignment horizontal="left" vertical="center"/>
    </xf>
    <xf numFmtId="0" fontId="0" fillId="0" borderId="27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center" vertical="center"/>
    </xf>
    <xf numFmtId="49" fontId="21" fillId="0" borderId="0" xfId="0" applyNumberFormat="1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left" vertical="center" wrapText="1"/>
    </xf>
    <xf numFmtId="0" fontId="21" fillId="0" borderId="0" xfId="0" applyFont="1" applyBorder="1" applyAlignment="1" applyProtection="1">
      <alignment horizontal="center" vertical="center" wrapText="1"/>
    </xf>
    <xf numFmtId="167" fontId="21" fillId="0" borderId="0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164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center"/>
    </xf>
    <xf numFmtId="4" fontId="10" fillId="0" borderId="0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4" fontId="2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vertical="center"/>
    </xf>
    <xf numFmtId="4" fontId="7" fillId="2" borderId="8" xfId="0" applyNumberFormat="1" applyFont="1" applyFill="1" applyBorder="1" applyAlignment="1" applyProtection="1">
      <alignment vertical="center"/>
    </xf>
    <xf numFmtId="4" fontId="7" fillId="2" borderId="9" xfId="0" applyNumberFormat="1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center" vertical="center" wrapText="1"/>
    </xf>
    <xf numFmtId="4" fontId="16" fillId="0" borderId="0" xfId="0" applyNumberFormat="1" applyFont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4" fontId="15" fillId="2" borderId="0" xfId="0" applyNumberFormat="1" applyFont="1" applyFill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/>
    </xf>
    <xf numFmtId="4" fontId="15" fillId="0" borderId="6" xfId="0" applyNumberFormat="1" applyFont="1" applyBorder="1" applyAlignment="1" applyProtection="1"/>
    <xf numFmtId="4" fontId="7" fillId="0" borderId="6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/>
    <xf numFmtId="4" fontId="17" fillId="0" borderId="15" xfId="0" applyNumberFormat="1" applyFont="1" applyBorder="1" applyAlignment="1" applyProtection="1"/>
    <xf numFmtId="4" fontId="17" fillId="0" borderId="15" xfId="0" applyNumberFormat="1" applyFont="1" applyBorder="1" applyAlignment="1" applyProtection="1">
      <alignment vertical="center"/>
    </xf>
    <xf numFmtId="0" fontId="21" fillId="0" borderId="20" xfId="0" applyFont="1" applyBorder="1" applyAlignment="1" applyProtection="1">
      <alignment horizontal="left" vertical="center" wrapText="1"/>
    </xf>
    <xf numFmtId="4" fontId="21" fillId="3" borderId="20" xfId="0" applyNumberFormat="1" applyFont="1" applyFill="1" applyBorder="1" applyAlignment="1" applyProtection="1">
      <alignment vertical="center"/>
      <protection locked="0"/>
    </xf>
    <xf numFmtId="4" fontId="21" fillId="0" borderId="20" xfId="0" applyNumberFormat="1" applyFont="1" applyBorder="1" applyAlignment="1" applyProtection="1">
      <alignment vertical="center"/>
    </xf>
    <xf numFmtId="4" fontId="0" fillId="0" borderId="20" xfId="0" applyNumberFormat="1" applyFont="1" applyBorder="1" applyAlignment="1" applyProtection="1">
      <alignment vertical="center"/>
    </xf>
    <xf numFmtId="0" fontId="8" fillId="2" borderId="22" xfId="0" applyFont="1" applyFill="1" applyBorder="1" applyAlignment="1" applyProtection="1">
      <alignment horizontal="center" vertical="center" wrapText="1"/>
    </xf>
    <xf numFmtId="0" fontId="8" fillId="2" borderId="23" xfId="0" applyFont="1" applyFill="1" applyBorder="1" applyAlignment="1" applyProtection="1">
      <alignment horizontal="center"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6" xfId="0" applyFont="1" applyBorder="1" applyAlignment="1" applyProtection="1">
      <alignment vertical="center"/>
    </xf>
    <xf numFmtId="0" fontId="21" fillId="0" borderId="21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4" fontId="21" fillId="3" borderId="21" xfId="0" applyNumberFormat="1" applyFont="1" applyFill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4" fontId="21" fillId="0" borderId="23" xfId="0" applyNumberFormat="1" applyFont="1" applyBorder="1" applyAlignment="1" applyProtection="1">
      <alignment vertical="center"/>
    </xf>
    <xf numFmtId="4" fontId="35" fillId="0" borderId="20" xfId="0" applyNumberFormat="1" applyFont="1" applyBorder="1" applyAlignment="1" applyProtection="1">
      <alignment vertical="center"/>
    </xf>
    <xf numFmtId="4" fontId="24" fillId="3" borderId="20" xfId="0" applyNumberFormat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 applyProtection="1">
      <alignment vertical="center"/>
    </xf>
    <xf numFmtId="4" fontId="27" fillId="3" borderId="20" xfId="0" applyNumberFormat="1" applyFont="1" applyFill="1" applyBorder="1" applyAlignment="1" applyProtection="1">
      <alignment vertical="center"/>
      <protection locked="0"/>
    </xf>
    <xf numFmtId="4" fontId="27" fillId="0" borderId="20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37" fillId="0" borderId="6" xfId="0" applyFont="1" applyBorder="1" applyAlignment="1" applyProtection="1">
      <alignment horizontal="left" vertical="center" wrapText="1"/>
    </xf>
    <xf numFmtId="0" fontId="37" fillId="0" borderId="6" xfId="0" applyFont="1" applyBorder="1" applyAlignment="1" applyProtection="1">
      <alignment vertical="center"/>
    </xf>
    <xf numFmtId="4" fontId="16" fillId="0" borderId="15" xfId="0" applyNumberFormat="1" applyFont="1" applyBorder="1" applyAlignment="1" applyProtection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Investicni%20akce_k%20archivaci\2019_U21_REK_UNIBAR\N&#225;bytek_UNIBAR\DNS_n&#225;bytek_UNIBAR\VV%20k%20nacen&#283;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VM-001 - Vnitřní mobiliář"/>
    </sheetNames>
    <sheetDataSet>
      <sheetData sheetId="0"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BL190"/>
  <sheetViews>
    <sheetView showGridLines="0" tabSelected="1" topLeftCell="A164" zoomScaleNormal="100" workbookViewId="0">
      <selection activeCell="J164" sqref="J164"/>
    </sheetView>
  </sheetViews>
  <sheetFormatPr defaultColWidth="6.85546875" defaultRowHeight="15" x14ac:dyDescent="0.25"/>
  <cols>
    <col min="1" max="1" width="6.140625" style="1" customWidth="1"/>
    <col min="2" max="2" width="1.140625" style="1" customWidth="1"/>
    <col min="3" max="3" width="3" style="1" customWidth="1"/>
    <col min="4" max="4" width="3.140625" style="1" customWidth="1"/>
    <col min="5" max="5" width="7.85546875" style="1" customWidth="1"/>
    <col min="6" max="7" width="8.140625" style="1" customWidth="1"/>
    <col min="8" max="8" width="25" style="1" customWidth="1"/>
    <col min="9" max="9" width="15.7109375" style="1" customWidth="1"/>
    <col min="10" max="10" width="3.7109375" style="1" customWidth="1"/>
    <col min="11" max="11" width="8.42578125" style="1" customWidth="1"/>
    <col min="12" max="12" width="8.7109375" style="1" customWidth="1"/>
    <col min="13" max="14" width="4.42578125" style="1" customWidth="1"/>
    <col min="15" max="15" width="1.42578125" style="1" customWidth="1"/>
    <col min="16" max="16" width="9.140625" style="1" customWidth="1"/>
    <col min="17" max="17" width="3" style="1" customWidth="1"/>
    <col min="18" max="18" width="1.140625" style="1" customWidth="1"/>
    <col min="19" max="19" width="21.5703125" style="1" hidden="1" customWidth="1"/>
    <col min="20" max="20" width="11.85546875" style="1" hidden="1" customWidth="1"/>
    <col min="21" max="21" width="9" style="1" hidden="1" customWidth="1"/>
    <col min="22" max="22" width="11.85546875" style="1" hidden="1" customWidth="1"/>
    <col min="23" max="23" width="8.85546875" style="1" hidden="1" customWidth="1"/>
    <col min="24" max="24" width="10.85546875" style="1" hidden="1" customWidth="1"/>
    <col min="25" max="25" width="8" style="1" hidden="1" customWidth="1"/>
    <col min="26" max="26" width="10.85546875" style="1" hidden="1" customWidth="1"/>
    <col min="27" max="27" width="11.85546875" style="1" hidden="1" customWidth="1"/>
    <col min="28" max="28" width="8" style="1" hidden="1" customWidth="1"/>
    <col min="29" max="29" width="10.85546875" style="1" hidden="1" customWidth="1"/>
    <col min="30" max="30" width="11.85546875" style="1" hidden="1" customWidth="1"/>
    <col min="31" max="88" width="0" style="1" hidden="1" customWidth="1"/>
    <col min="89" max="16384" width="6.85546875" style="1"/>
  </cols>
  <sheetData>
    <row r="1" spans="2:45" ht="6.95" customHeight="1" x14ac:dyDescent="0.25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AS1" s="2" t="s">
        <v>0</v>
      </c>
    </row>
    <row r="2" spans="2:45" ht="36.950000000000003" customHeight="1" x14ac:dyDescent="0.25">
      <c r="B2" s="6"/>
      <c r="C2" s="132" t="s">
        <v>1</v>
      </c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7"/>
      <c r="S2" s="8" t="s">
        <v>2</v>
      </c>
      <c r="AS2" s="2" t="s">
        <v>3</v>
      </c>
    </row>
    <row r="3" spans="2:45" ht="6.95" customHeight="1" x14ac:dyDescent="0.25">
      <c r="B3" s="6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7"/>
    </row>
    <row r="4" spans="2:45" ht="25.35" customHeight="1" x14ac:dyDescent="0.25">
      <c r="B4" s="6"/>
      <c r="C4" s="9"/>
      <c r="D4" s="113" t="s">
        <v>4</v>
      </c>
      <c r="E4" s="9"/>
      <c r="F4" s="134" t="s">
        <v>176</v>
      </c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9"/>
      <c r="R4" s="7"/>
    </row>
    <row r="5" spans="2:45" s="10" customFormat="1" ht="32.85" customHeight="1" x14ac:dyDescent="0.25">
      <c r="B5" s="11"/>
      <c r="C5" s="108"/>
      <c r="D5" s="12" t="s">
        <v>5</v>
      </c>
      <c r="E5" s="108"/>
      <c r="F5" s="136" t="s">
        <v>175</v>
      </c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08"/>
      <c r="R5" s="13"/>
    </row>
    <row r="6" spans="2:45" s="10" customFormat="1" ht="14.45" customHeight="1" x14ac:dyDescent="0.25">
      <c r="B6" s="11"/>
      <c r="C6" s="108"/>
      <c r="D6" s="113" t="s">
        <v>6</v>
      </c>
      <c r="E6" s="108"/>
      <c r="F6" s="109"/>
      <c r="G6" s="108"/>
      <c r="H6" s="108"/>
      <c r="I6" s="108"/>
      <c r="J6" s="108"/>
      <c r="K6" s="108"/>
      <c r="L6" s="108"/>
      <c r="M6" s="113" t="s">
        <v>7</v>
      </c>
      <c r="N6" s="108"/>
      <c r="O6" s="109" t="s">
        <v>8</v>
      </c>
      <c r="P6" s="108"/>
      <c r="Q6" s="108"/>
      <c r="R6" s="13"/>
    </row>
    <row r="7" spans="2:45" s="10" customFormat="1" ht="14.45" customHeight="1" x14ac:dyDescent="0.25">
      <c r="B7" s="11"/>
      <c r="C7" s="108"/>
      <c r="D7" s="113" t="s">
        <v>9</v>
      </c>
      <c r="E7" s="108"/>
      <c r="F7" s="109" t="s">
        <v>10</v>
      </c>
      <c r="G7" s="108"/>
      <c r="H7" s="108"/>
      <c r="I7" s="108"/>
      <c r="J7" s="108"/>
      <c r="K7" s="108"/>
      <c r="L7" s="108"/>
      <c r="M7" s="113" t="s">
        <v>11</v>
      </c>
      <c r="N7" s="108"/>
      <c r="O7" s="130"/>
      <c r="P7" s="130"/>
      <c r="Q7" s="108"/>
      <c r="R7" s="13"/>
    </row>
    <row r="8" spans="2:45" s="10" customFormat="1" ht="10.9" customHeight="1" x14ac:dyDescent="0.25">
      <c r="B8" s="11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3"/>
    </row>
    <row r="9" spans="2:45" s="10" customFormat="1" ht="14.45" customHeight="1" x14ac:dyDescent="0.25">
      <c r="B9" s="11"/>
      <c r="C9" s="108"/>
      <c r="D9" s="113" t="s">
        <v>12</v>
      </c>
      <c r="E9" s="108"/>
      <c r="F9" s="108"/>
      <c r="G9" s="108"/>
      <c r="H9" s="108"/>
      <c r="I9" s="108"/>
      <c r="J9" s="108"/>
      <c r="K9" s="108"/>
      <c r="L9" s="108"/>
      <c r="M9" s="113" t="s">
        <v>13</v>
      </c>
      <c r="N9" s="108"/>
      <c r="O9" s="131" t="s">
        <v>14</v>
      </c>
      <c r="P9" s="131"/>
      <c r="Q9" s="108"/>
      <c r="R9" s="13"/>
    </row>
    <row r="10" spans="2:45" s="10" customFormat="1" ht="18" customHeight="1" x14ac:dyDescent="0.25">
      <c r="B10" s="11"/>
      <c r="C10" s="108"/>
      <c r="D10" s="108"/>
      <c r="E10" s="109" t="s">
        <v>15</v>
      </c>
      <c r="F10" s="108"/>
      <c r="G10" s="108"/>
      <c r="H10" s="108"/>
      <c r="I10" s="108"/>
      <c r="J10" s="108"/>
      <c r="K10" s="108"/>
      <c r="L10" s="108"/>
      <c r="M10" s="113" t="s">
        <v>16</v>
      </c>
      <c r="N10" s="108"/>
      <c r="O10" s="131" t="s">
        <v>17</v>
      </c>
      <c r="P10" s="131"/>
      <c r="Q10" s="108"/>
      <c r="R10" s="13"/>
    </row>
    <row r="11" spans="2:45" s="10" customFormat="1" ht="6.95" customHeight="1" x14ac:dyDescent="0.25">
      <c r="B11" s="11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3"/>
    </row>
    <row r="12" spans="2:45" s="10" customFormat="1" ht="14.45" customHeight="1" x14ac:dyDescent="0.25">
      <c r="B12" s="11"/>
      <c r="C12" s="108"/>
      <c r="D12" s="113" t="s">
        <v>18</v>
      </c>
      <c r="E12" s="108"/>
      <c r="F12" s="108"/>
      <c r="G12" s="108"/>
      <c r="H12" s="108"/>
      <c r="I12" s="108"/>
      <c r="J12" s="108"/>
      <c r="K12" s="108"/>
      <c r="L12" s="108"/>
      <c r="M12" s="113" t="s">
        <v>13</v>
      </c>
      <c r="N12" s="108"/>
      <c r="O12" s="131" t="str">
        <f>IF('[1]Rekapitulace stavby'!AN13="","",'[1]Rekapitulace stavby'!AN13)</f>
        <v/>
      </c>
      <c r="P12" s="131"/>
      <c r="Q12" s="108"/>
      <c r="R12" s="13"/>
    </row>
    <row r="13" spans="2:45" s="10" customFormat="1" ht="18" customHeight="1" x14ac:dyDescent="0.25">
      <c r="B13" s="11"/>
      <c r="C13" s="108"/>
      <c r="D13" s="108"/>
      <c r="E13" s="109" t="str">
        <f>IF('[1]Rekapitulace stavby'!E14="","",'[1]Rekapitulace stavby'!E14)</f>
        <v xml:space="preserve"> </v>
      </c>
      <c r="F13" s="108"/>
      <c r="G13" s="108"/>
      <c r="H13" s="108"/>
      <c r="I13" s="108"/>
      <c r="J13" s="108"/>
      <c r="K13" s="108"/>
      <c r="L13" s="108"/>
      <c r="M13" s="113" t="s">
        <v>16</v>
      </c>
      <c r="N13" s="108"/>
      <c r="O13" s="131" t="str">
        <f>IF('[1]Rekapitulace stavby'!AN14="","",'[1]Rekapitulace stavby'!AN14)</f>
        <v/>
      </c>
      <c r="P13" s="131"/>
      <c r="Q13" s="108"/>
      <c r="R13" s="13"/>
    </row>
    <row r="14" spans="2:45" s="10" customFormat="1" ht="6.95" customHeight="1" x14ac:dyDescent="0.25">
      <c r="B14" s="11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3"/>
    </row>
    <row r="15" spans="2:45" s="10" customFormat="1" ht="14.45" customHeight="1" x14ac:dyDescent="0.25">
      <c r="B15" s="11"/>
      <c r="C15" s="108"/>
      <c r="D15" s="113" t="s">
        <v>19</v>
      </c>
      <c r="E15" s="108"/>
      <c r="F15" s="108"/>
      <c r="G15" s="108"/>
      <c r="H15" s="108"/>
      <c r="I15" s="108"/>
      <c r="J15" s="108"/>
      <c r="K15" s="108"/>
      <c r="L15" s="108"/>
      <c r="M15" s="113" t="s">
        <v>13</v>
      </c>
      <c r="N15" s="108"/>
      <c r="O15" s="131"/>
      <c r="P15" s="131"/>
      <c r="Q15" s="108"/>
      <c r="R15" s="13"/>
    </row>
    <row r="16" spans="2:45" s="10" customFormat="1" ht="18" customHeight="1" x14ac:dyDescent="0.25">
      <c r="B16" s="11"/>
      <c r="C16" s="108"/>
      <c r="D16" s="108"/>
      <c r="E16" s="109"/>
      <c r="F16" s="108"/>
      <c r="G16" s="108"/>
      <c r="H16" s="108"/>
      <c r="I16" s="108"/>
      <c r="J16" s="108"/>
      <c r="K16" s="108"/>
      <c r="L16" s="108"/>
      <c r="M16" s="113" t="s">
        <v>16</v>
      </c>
      <c r="N16" s="108"/>
      <c r="O16" s="131"/>
      <c r="P16" s="131"/>
      <c r="Q16" s="108"/>
      <c r="R16" s="13"/>
    </row>
    <row r="17" spans="2:18" s="10" customFormat="1" ht="6.95" customHeight="1" x14ac:dyDescent="0.25">
      <c r="B17" s="11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3"/>
    </row>
    <row r="18" spans="2:18" s="10" customFormat="1" ht="14.45" customHeight="1" x14ac:dyDescent="0.25">
      <c r="B18" s="11"/>
      <c r="C18" s="108"/>
      <c r="D18" s="113" t="s">
        <v>20</v>
      </c>
      <c r="E18" s="108"/>
      <c r="F18" s="108"/>
      <c r="G18" s="108"/>
      <c r="H18" s="108"/>
      <c r="I18" s="108"/>
      <c r="J18" s="108"/>
      <c r="K18" s="108"/>
      <c r="L18" s="108"/>
      <c r="M18" s="113" t="s">
        <v>13</v>
      </c>
      <c r="N18" s="108"/>
      <c r="O18" s="131"/>
      <c r="P18" s="131"/>
      <c r="Q18" s="108"/>
      <c r="R18" s="13"/>
    </row>
    <row r="19" spans="2:18" s="10" customFormat="1" ht="18" customHeight="1" x14ac:dyDescent="0.25">
      <c r="B19" s="11"/>
      <c r="C19" s="108"/>
      <c r="D19" s="108"/>
      <c r="E19" s="109"/>
      <c r="F19" s="108"/>
      <c r="G19" s="108"/>
      <c r="H19" s="108"/>
      <c r="I19" s="108"/>
      <c r="J19" s="108"/>
      <c r="K19" s="108"/>
      <c r="L19" s="108"/>
      <c r="M19" s="113" t="s">
        <v>16</v>
      </c>
      <c r="N19" s="108"/>
      <c r="O19" s="131"/>
      <c r="P19" s="131"/>
      <c r="Q19" s="108"/>
      <c r="R19" s="13"/>
    </row>
    <row r="20" spans="2:18" s="10" customFormat="1" ht="6.95" customHeight="1" x14ac:dyDescent="0.25">
      <c r="B20" s="11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3"/>
    </row>
    <row r="21" spans="2:18" s="10" customFormat="1" ht="14.45" customHeight="1" x14ac:dyDescent="0.25">
      <c r="B21" s="11"/>
      <c r="C21" s="108"/>
      <c r="D21" s="113" t="s">
        <v>21</v>
      </c>
      <c r="E21" s="108"/>
      <c r="F21" s="108"/>
      <c r="G21" s="108"/>
      <c r="H21" s="108"/>
      <c r="I21" s="108"/>
      <c r="J21" s="108"/>
      <c r="K21" s="108"/>
      <c r="L21" s="108"/>
      <c r="M21" s="108"/>
      <c r="N21" s="108"/>
      <c r="O21" s="108"/>
      <c r="P21" s="108"/>
      <c r="Q21" s="108"/>
      <c r="R21" s="13"/>
    </row>
    <row r="22" spans="2:18" s="10" customFormat="1" ht="28.5" customHeight="1" x14ac:dyDescent="0.25">
      <c r="B22" s="11"/>
      <c r="C22" s="108"/>
      <c r="D22" s="108"/>
      <c r="E22" s="140"/>
      <c r="F22" s="140"/>
      <c r="G22" s="140"/>
      <c r="H22" s="140"/>
      <c r="I22" s="140"/>
      <c r="J22" s="140"/>
      <c r="K22" s="140"/>
      <c r="L22" s="140"/>
      <c r="M22" s="108"/>
      <c r="N22" s="108"/>
      <c r="O22" s="108"/>
      <c r="P22" s="108"/>
      <c r="Q22" s="108"/>
      <c r="R22" s="13"/>
    </row>
    <row r="23" spans="2:18" s="10" customFormat="1" ht="6.95" customHeight="1" x14ac:dyDescent="0.25">
      <c r="B23" s="11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3"/>
    </row>
    <row r="24" spans="2:18" s="10" customFormat="1" ht="6.95" customHeight="1" x14ac:dyDescent="0.25">
      <c r="B24" s="11"/>
      <c r="C24" s="108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08"/>
      <c r="R24" s="13"/>
    </row>
    <row r="25" spans="2:18" s="10" customFormat="1" ht="14.45" customHeight="1" x14ac:dyDescent="0.25">
      <c r="B25" s="11"/>
      <c r="C25" s="108"/>
      <c r="D25" s="15" t="s">
        <v>22</v>
      </c>
      <c r="E25" s="108"/>
      <c r="F25" s="108"/>
      <c r="G25" s="108"/>
      <c r="H25" s="108"/>
      <c r="I25" s="108"/>
      <c r="J25" s="108"/>
      <c r="K25" s="108"/>
      <c r="L25" s="108"/>
      <c r="M25" s="141">
        <f>N86</f>
        <v>0</v>
      </c>
      <c r="N25" s="141"/>
      <c r="O25" s="141"/>
      <c r="P25" s="141"/>
      <c r="Q25" s="108"/>
      <c r="R25" s="13"/>
    </row>
    <row r="26" spans="2:18" s="10" customFormat="1" ht="14.45" customHeight="1" x14ac:dyDescent="0.25">
      <c r="B26" s="11"/>
      <c r="C26" s="108"/>
      <c r="D26" s="16" t="s">
        <v>23</v>
      </c>
      <c r="E26" s="108"/>
      <c r="F26" s="108"/>
      <c r="G26" s="108"/>
      <c r="H26" s="108"/>
      <c r="I26" s="108"/>
      <c r="J26" s="108"/>
      <c r="K26" s="108"/>
      <c r="L26" s="108"/>
      <c r="M26" s="141"/>
      <c r="N26" s="141"/>
      <c r="O26" s="141"/>
      <c r="P26" s="141"/>
      <c r="Q26" s="108"/>
      <c r="R26" s="13"/>
    </row>
    <row r="27" spans="2:18" s="10" customFormat="1" ht="6.95" customHeight="1" x14ac:dyDescent="0.25">
      <c r="B27" s="11"/>
      <c r="C27" s="108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3"/>
    </row>
    <row r="28" spans="2:18" s="10" customFormat="1" ht="25.35" customHeight="1" x14ac:dyDescent="0.25">
      <c r="B28" s="11"/>
      <c r="C28" s="108"/>
      <c r="D28" s="17" t="s">
        <v>24</v>
      </c>
      <c r="E28" s="108"/>
      <c r="F28" s="108"/>
      <c r="G28" s="108"/>
      <c r="H28" s="108"/>
      <c r="I28" s="108"/>
      <c r="J28" s="108"/>
      <c r="K28" s="108"/>
      <c r="L28" s="108"/>
      <c r="M28" s="138">
        <f>ROUND(M25+M26,2)</f>
        <v>0</v>
      </c>
      <c r="N28" s="137"/>
      <c r="O28" s="137"/>
      <c r="P28" s="137"/>
      <c r="Q28" s="108"/>
      <c r="R28" s="13"/>
    </row>
    <row r="29" spans="2:18" s="10" customFormat="1" ht="6.95" customHeight="1" x14ac:dyDescent="0.25">
      <c r="B29" s="11"/>
      <c r="C29" s="108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08"/>
      <c r="R29" s="13"/>
    </row>
    <row r="30" spans="2:18" s="10" customFormat="1" ht="14.45" customHeight="1" x14ac:dyDescent="0.25">
      <c r="B30" s="11"/>
      <c r="C30" s="108"/>
      <c r="D30" s="18" t="s">
        <v>25</v>
      </c>
      <c r="E30" s="18" t="s">
        <v>26</v>
      </c>
      <c r="F30" s="19">
        <v>0.21</v>
      </c>
      <c r="G30" s="20" t="s">
        <v>27</v>
      </c>
      <c r="H30" s="139">
        <f>N86</f>
        <v>0</v>
      </c>
      <c r="I30" s="137"/>
      <c r="J30" s="137"/>
      <c r="K30" s="108"/>
      <c r="L30" s="108"/>
      <c r="M30" s="139">
        <f>H30*F30</f>
        <v>0</v>
      </c>
      <c r="N30" s="137"/>
      <c r="O30" s="137"/>
      <c r="P30" s="137"/>
      <c r="Q30" s="108"/>
      <c r="R30" s="13"/>
    </row>
    <row r="31" spans="2:18" s="10" customFormat="1" ht="14.45" customHeight="1" x14ac:dyDescent="0.25">
      <c r="B31" s="11"/>
      <c r="C31" s="108"/>
      <c r="D31" s="108"/>
      <c r="E31" s="18" t="s">
        <v>28</v>
      </c>
      <c r="F31" s="19">
        <v>0.15</v>
      </c>
      <c r="G31" s="20" t="s">
        <v>27</v>
      </c>
      <c r="H31" s="139">
        <f>ROUND((SUM(BE94:BE94)+SUM(BE112:BE187)), 2)</f>
        <v>0</v>
      </c>
      <c r="I31" s="137"/>
      <c r="J31" s="137"/>
      <c r="K31" s="108"/>
      <c r="L31" s="108"/>
      <c r="M31" s="139">
        <f>ROUND(ROUND((SUM(BE94:BE94)+SUM(BE112:BE187)), 2)*F31, 2)</f>
        <v>0</v>
      </c>
      <c r="N31" s="137"/>
      <c r="O31" s="137"/>
      <c r="P31" s="137"/>
      <c r="Q31" s="108"/>
      <c r="R31" s="13"/>
    </row>
    <row r="32" spans="2:18" s="10" customFormat="1" ht="14.45" customHeight="1" x14ac:dyDescent="0.25">
      <c r="B32" s="11"/>
      <c r="C32" s="108"/>
      <c r="D32" s="108"/>
      <c r="E32" s="18" t="s">
        <v>29</v>
      </c>
      <c r="F32" s="19">
        <v>0.21</v>
      </c>
      <c r="G32" s="20" t="s">
        <v>27</v>
      </c>
      <c r="H32" s="139">
        <f>ROUND((SUM(BF94:BF94)+SUM(BF112:BF187)), 2)</f>
        <v>0</v>
      </c>
      <c r="I32" s="137"/>
      <c r="J32" s="137"/>
      <c r="K32" s="108"/>
      <c r="L32" s="108"/>
      <c r="M32" s="139">
        <v>0</v>
      </c>
      <c r="N32" s="137"/>
      <c r="O32" s="137"/>
      <c r="P32" s="137"/>
      <c r="Q32" s="108"/>
      <c r="R32" s="13"/>
    </row>
    <row r="33" spans="2:18" s="10" customFormat="1" ht="14.45" customHeight="1" x14ac:dyDescent="0.25">
      <c r="B33" s="11"/>
      <c r="C33" s="108"/>
      <c r="D33" s="108"/>
      <c r="E33" s="18" t="s">
        <v>30</v>
      </c>
      <c r="F33" s="19">
        <v>0.15</v>
      </c>
      <c r="G33" s="20" t="s">
        <v>27</v>
      </c>
      <c r="H33" s="139">
        <f>ROUND((SUM(BG94:BG94)+SUM(BG112:BG187)), 2)</f>
        <v>0</v>
      </c>
      <c r="I33" s="137"/>
      <c r="J33" s="137"/>
      <c r="K33" s="108"/>
      <c r="L33" s="108"/>
      <c r="M33" s="139">
        <v>0</v>
      </c>
      <c r="N33" s="137"/>
      <c r="O33" s="137"/>
      <c r="P33" s="137"/>
      <c r="Q33" s="108"/>
      <c r="R33" s="13"/>
    </row>
    <row r="34" spans="2:18" s="10" customFormat="1" ht="14.45" customHeight="1" x14ac:dyDescent="0.25">
      <c r="B34" s="11"/>
      <c r="C34" s="108"/>
      <c r="D34" s="108"/>
      <c r="E34" s="18" t="s">
        <v>31</v>
      </c>
      <c r="F34" s="19">
        <v>0</v>
      </c>
      <c r="G34" s="20" t="s">
        <v>27</v>
      </c>
      <c r="H34" s="139">
        <f>ROUND((SUM(BH94:BH94)+SUM(BH112:BH187)), 2)</f>
        <v>0</v>
      </c>
      <c r="I34" s="137"/>
      <c r="J34" s="137"/>
      <c r="K34" s="108"/>
      <c r="L34" s="108"/>
      <c r="M34" s="139">
        <v>0</v>
      </c>
      <c r="N34" s="137"/>
      <c r="O34" s="137"/>
      <c r="P34" s="137"/>
      <c r="Q34" s="108"/>
      <c r="R34" s="13"/>
    </row>
    <row r="35" spans="2:18" s="10" customFormat="1" ht="6.95" customHeight="1" x14ac:dyDescent="0.25">
      <c r="B35" s="11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3"/>
    </row>
    <row r="36" spans="2:18" s="10" customFormat="1" ht="25.35" customHeight="1" x14ac:dyDescent="0.25">
      <c r="B36" s="11"/>
      <c r="C36" s="114"/>
      <c r="D36" s="21" t="s">
        <v>32</v>
      </c>
      <c r="E36" s="22"/>
      <c r="F36" s="22"/>
      <c r="G36" s="23" t="s">
        <v>33</v>
      </c>
      <c r="H36" s="24" t="s">
        <v>34</v>
      </c>
      <c r="I36" s="22"/>
      <c r="J36" s="22"/>
      <c r="K36" s="22"/>
      <c r="L36" s="145">
        <f>SUM(M28:M34)</f>
        <v>0</v>
      </c>
      <c r="M36" s="145"/>
      <c r="N36" s="145"/>
      <c r="O36" s="145"/>
      <c r="P36" s="146"/>
      <c r="Q36" s="114"/>
      <c r="R36" s="13"/>
    </row>
    <row r="37" spans="2:18" s="10" customFormat="1" ht="14.45" customHeight="1" x14ac:dyDescent="0.25">
      <c r="B37" s="11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3"/>
    </row>
    <row r="38" spans="2:18" s="10" customFormat="1" ht="14.45" customHeight="1" x14ac:dyDescent="0.25">
      <c r="B38" s="11"/>
      <c r="C38" s="108"/>
      <c r="D38" s="147" t="s">
        <v>172</v>
      </c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08"/>
      <c r="R38" s="13"/>
    </row>
    <row r="39" spans="2:18" x14ac:dyDescent="0.25">
      <c r="B39" s="6"/>
      <c r="C39" s="9"/>
      <c r="D39" s="147"/>
      <c r="E39" s="147"/>
      <c r="F39" s="147"/>
      <c r="G39" s="147"/>
      <c r="H39" s="147"/>
      <c r="I39" s="147"/>
      <c r="J39" s="147"/>
      <c r="K39" s="147"/>
      <c r="L39" s="147"/>
      <c r="M39" s="147"/>
      <c r="N39" s="147"/>
      <c r="O39" s="147"/>
      <c r="P39" s="147"/>
      <c r="Q39" s="9"/>
      <c r="R39" s="7"/>
    </row>
    <row r="40" spans="2:18" x14ac:dyDescent="0.25">
      <c r="B40" s="6"/>
      <c r="C40" s="9"/>
      <c r="D40" s="147"/>
      <c r="E40" s="147"/>
      <c r="F40" s="147"/>
      <c r="G40" s="147"/>
      <c r="H40" s="147"/>
      <c r="I40" s="147"/>
      <c r="J40" s="147"/>
      <c r="K40" s="147"/>
      <c r="L40" s="147"/>
      <c r="M40" s="147"/>
      <c r="N40" s="147"/>
      <c r="O40" s="147"/>
      <c r="P40" s="147"/>
      <c r="Q40" s="9"/>
      <c r="R40" s="7"/>
    </row>
    <row r="41" spans="2:18" x14ac:dyDescent="0.25">
      <c r="B41" s="6"/>
      <c r="C41" s="9"/>
      <c r="D41" s="147"/>
      <c r="E41" s="147"/>
      <c r="F41" s="147"/>
      <c r="G41" s="147"/>
      <c r="H41" s="147"/>
      <c r="I41" s="147"/>
      <c r="J41" s="147"/>
      <c r="K41" s="147"/>
      <c r="L41" s="147"/>
      <c r="M41" s="147"/>
      <c r="N41" s="147"/>
      <c r="O41" s="147"/>
      <c r="P41" s="147"/>
      <c r="Q41" s="9"/>
      <c r="R41" s="7"/>
    </row>
    <row r="42" spans="2:18" x14ac:dyDescent="0.25">
      <c r="B42" s="6"/>
      <c r="C42" s="9"/>
      <c r="D42" s="147"/>
      <c r="E42" s="147"/>
      <c r="F42" s="147"/>
      <c r="G42" s="147"/>
      <c r="H42" s="147"/>
      <c r="I42" s="147"/>
      <c r="J42" s="147"/>
      <c r="K42" s="147"/>
      <c r="L42" s="147"/>
      <c r="M42" s="147"/>
      <c r="N42" s="147"/>
      <c r="O42" s="147"/>
      <c r="P42" s="147"/>
      <c r="Q42" s="9"/>
      <c r="R42" s="7"/>
    </row>
    <row r="43" spans="2:18" x14ac:dyDescent="0.25">
      <c r="B43" s="6"/>
      <c r="C43" s="9"/>
      <c r="D43" s="147"/>
      <c r="E43" s="147"/>
      <c r="F43" s="147"/>
      <c r="G43" s="147"/>
      <c r="H43" s="147"/>
      <c r="I43" s="147"/>
      <c r="J43" s="147"/>
      <c r="K43" s="147"/>
      <c r="L43" s="147"/>
      <c r="M43" s="147"/>
      <c r="N43" s="147"/>
      <c r="O43" s="147"/>
      <c r="P43" s="147"/>
      <c r="Q43" s="9"/>
      <c r="R43" s="7"/>
    </row>
    <row r="44" spans="2:18" x14ac:dyDescent="0.25">
      <c r="B44" s="6"/>
      <c r="C44" s="9"/>
      <c r="D44" s="147"/>
      <c r="E44" s="147"/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9"/>
      <c r="R44" s="7"/>
    </row>
    <row r="45" spans="2:18" x14ac:dyDescent="0.25">
      <c r="B45" s="6"/>
      <c r="C45" s="9"/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9"/>
      <c r="R45" s="7"/>
    </row>
    <row r="46" spans="2:18" x14ac:dyDescent="0.25">
      <c r="B46" s="6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7"/>
    </row>
    <row r="47" spans="2:18" x14ac:dyDescent="0.25">
      <c r="B47" s="6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7"/>
    </row>
    <row r="48" spans="2:18" s="10" customFormat="1" x14ac:dyDescent="0.25">
      <c r="B48" s="11"/>
      <c r="C48" s="108"/>
      <c r="D48" s="25" t="s">
        <v>35</v>
      </c>
      <c r="E48" s="14"/>
      <c r="F48" s="14"/>
      <c r="G48" s="14"/>
      <c r="H48" s="26"/>
      <c r="I48" s="108"/>
      <c r="J48" s="25" t="s">
        <v>36</v>
      </c>
      <c r="K48" s="14"/>
      <c r="L48" s="14"/>
      <c r="M48" s="14"/>
      <c r="N48" s="14"/>
      <c r="O48" s="14"/>
      <c r="P48" s="26"/>
      <c r="Q48" s="108"/>
      <c r="R48" s="13"/>
    </row>
    <row r="49" spans="2:18" x14ac:dyDescent="0.25">
      <c r="B49" s="6"/>
      <c r="C49" s="9"/>
      <c r="D49" s="27"/>
      <c r="E49" s="9"/>
      <c r="F49" s="9"/>
      <c r="G49" s="9"/>
      <c r="H49" s="28"/>
      <c r="I49" s="9"/>
      <c r="J49" s="27"/>
      <c r="K49" s="9"/>
      <c r="L49" s="9"/>
      <c r="M49" s="9"/>
      <c r="N49" s="9"/>
      <c r="O49" s="9"/>
      <c r="P49" s="28"/>
      <c r="Q49" s="9"/>
      <c r="R49" s="7"/>
    </row>
    <row r="50" spans="2:18" x14ac:dyDescent="0.25">
      <c r="B50" s="6"/>
      <c r="C50" s="9"/>
      <c r="D50" s="27"/>
      <c r="E50" s="9"/>
      <c r="F50" s="9"/>
      <c r="G50" s="9"/>
      <c r="H50" s="28"/>
      <c r="I50" s="9"/>
      <c r="J50" s="27"/>
      <c r="K50" s="9"/>
      <c r="L50" s="9"/>
      <c r="M50" s="9"/>
      <c r="N50" s="9"/>
      <c r="O50" s="9"/>
      <c r="P50" s="28"/>
      <c r="Q50" s="9"/>
      <c r="R50" s="7"/>
    </row>
    <row r="51" spans="2:18" x14ac:dyDescent="0.25">
      <c r="B51" s="6"/>
      <c r="C51" s="9"/>
      <c r="D51" s="27"/>
      <c r="E51" s="9"/>
      <c r="F51" s="9"/>
      <c r="G51" s="9"/>
      <c r="H51" s="28"/>
      <c r="I51" s="9"/>
      <c r="J51" s="27"/>
      <c r="K51" s="9"/>
      <c r="L51" s="9"/>
      <c r="M51" s="9"/>
      <c r="N51" s="9"/>
      <c r="O51" s="9"/>
      <c r="P51" s="28"/>
      <c r="Q51" s="9"/>
      <c r="R51" s="7"/>
    </row>
    <row r="52" spans="2:18" x14ac:dyDescent="0.25">
      <c r="B52" s="6"/>
      <c r="C52" s="9"/>
      <c r="D52" s="27"/>
      <c r="E52" s="9"/>
      <c r="F52" s="9"/>
      <c r="G52" s="9"/>
      <c r="H52" s="28"/>
      <c r="I52" s="9"/>
      <c r="J52" s="27"/>
      <c r="K52" s="9"/>
      <c r="L52" s="9"/>
      <c r="M52" s="9"/>
      <c r="N52" s="9"/>
      <c r="O52" s="9"/>
      <c r="P52" s="28"/>
      <c r="Q52" s="9"/>
      <c r="R52" s="7"/>
    </row>
    <row r="53" spans="2:18" x14ac:dyDescent="0.25">
      <c r="B53" s="6"/>
      <c r="C53" s="9"/>
      <c r="D53" s="27"/>
      <c r="E53" s="9"/>
      <c r="F53" s="9"/>
      <c r="G53" s="9"/>
      <c r="H53" s="28"/>
      <c r="I53" s="9"/>
      <c r="J53" s="27"/>
      <c r="K53" s="9"/>
      <c r="L53" s="9"/>
      <c r="M53" s="9"/>
      <c r="N53" s="9"/>
      <c r="O53" s="9"/>
      <c r="P53" s="28"/>
      <c r="Q53" s="9"/>
      <c r="R53" s="7"/>
    </row>
    <row r="54" spans="2:18" x14ac:dyDescent="0.25">
      <c r="B54" s="6"/>
      <c r="C54" s="9"/>
      <c r="D54" s="27"/>
      <c r="E54" s="9"/>
      <c r="F54" s="9"/>
      <c r="G54" s="9"/>
      <c r="H54" s="28"/>
      <c r="I54" s="9"/>
      <c r="J54" s="27"/>
      <c r="K54" s="9"/>
      <c r="L54" s="9"/>
      <c r="M54" s="9"/>
      <c r="N54" s="9"/>
      <c r="O54" s="9"/>
      <c r="P54" s="28"/>
      <c r="Q54" s="9"/>
      <c r="R54" s="7"/>
    </row>
    <row r="55" spans="2:18" x14ac:dyDescent="0.25">
      <c r="B55" s="6"/>
      <c r="C55" s="9"/>
      <c r="D55" s="27"/>
      <c r="E55" s="9"/>
      <c r="F55" s="9"/>
      <c r="G55" s="9"/>
      <c r="H55" s="28"/>
      <c r="I55" s="9"/>
      <c r="J55" s="27"/>
      <c r="K55" s="9"/>
      <c r="L55" s="9"/>
      <c r="M55" s="9"/>
      <c r="N55" s="9"/>
      <c r="O55" s="9"/>
      <c r="P55" s="28"/>
      <c r="Q55" s="9"/>
      <c r="R55" s="7"/>
    </row>
    <row r="56" spans="2:18" x14ac:dyDescent="0.25">
      <c r="B56" s="6"/>
      <c r="C56" s="9"/>
      <c r="D56" s="27"/>
      <c r="E56" s="9"/>
      <c r="F56" s="9"/>
      <c r="G56" s="9"/>
      <c r="H56" s="28"/>
      <c r="I56" s="9"/>
      <c r="J56" s="27"/>
      <c r="K56" s="9"/>
      <c r="L56" s="9"/>
      <c r="M56" s="9"/>
      <c r="N56" s="9"/>
      <c r="O56" s="9"/>
      <c r="P56" s="28"/>
      <c r="Q56" s="9"/>
      <c r="R56" s="7"/>
    </row>
    <row r="57" spans="2:18" s="10" customFormat="1" x14ac:dyDescent="0.25">
      <c r="B57" s="11"/>
      <c r="C57" s="108"/>
      <c r="D57" s="29" t="s">
        <v>37</v>
      </c>
      <c r="E57" s="30"/>
      <c r="F57" s="30"/>
      <c r="G57" s="31" t="s">
        <v>38</v>
      </c>
      <c r="H57" s="32"/>
      <c r="I57" s="108"/>
      <c r="J57" s="29" t="s">
        <v>37</v>
      </c>
      <c r="K57" s="30"/>
      <c r="L57" s="30"/>
      <c r="M57" s="30"/>
      <c r="N57" s="31" t="s">
        <v>38</v>
      </c>
      <c r="O57" s="30"/>
      <c r="P57" s="32"/>
      <c r="Q57" s="108"/>
      <c r="R57" s="13"/>
    </row>
    <row r="58" spans="2:18" x14ac:dyDescent="0.25">
      <c r="B58" s="6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7"/>
    </row>
    <row r="59" spans="2:18" s="10" customFormat="1" x14ac:dyDescent="0.25">
      <c r="B59" s="11"/>
      <c r="C59" s="108"/>
      <c r="D59" s="25" t="s">
        <v>39</v>
      </c>
      <c r="E59" s="14"/>
      <c r="F59" s="14"/>
      <c r="G59" s="14"/>
      <c r="H59" s="26"/>
      <c r="I59" s="108"/>
      <c r="J59" s="25" t="s">
        <v>40</v>
      </c>
      <c r="K59" s="14"/>
      <c r="L59" s="14"/>
      <c r="M59" s="14"/>
      <c r="N59" s="14"/>
      <c r="O59" s="14"/>
      <c r="P59" s="26"/>
      <c r="Q59" s="108"/>
      <c r="R59" s="13"/>
    </row>
    <row r="60" spans="2:18" x14ac:dyDescent="0.25">
      <c r="B60" s="6"/>
      <c r="C60" s="9"/>
      <c r="D60" s="27"/>
      <c r="E60" s="9"/>
      <c r="F60" s="9"/>
      <c r="G60" s="9"/>
      <c r="H60" s="28"/>
      <c r="I60" s="9"/>
      <c r="J60" s="27"/>
      <c r="K60" s="9"/>
      <c r="L60" s="9"/>
      <c r="M60" s="9"/>
      <c r="N60" s="9"/>
      <c r="O60" s="9"/>
      <c r="P60" s="28"/>
      <c r="Q60" s="9"/>
      <c r="R60" s="7"/>
    </row>
    <row r="61" spans="2:18" x14ac:dyDescent="0.25">
      <c r="B61" s="6"/>
      <c r="C61" s="9"/>
      <c r="D61" s="27"/>
      <c r="E61" s="9"/>
      <c r="F61" s="9"/>
      <c r="G61" s="9"/>
      <c r="H61" s="28"/>
      <c r="I61" s="9"/>
      <c r="J61" s="27"/>
      <c r="K61" s="9"/>
      <c r="L61" s="9"/>
      <c r="M61" s="9"/>
      <c r="N61" s="9"/>
      <c r="O61" s="9"/>
      <c r="P61" s="28"/>
      <c r="Q61" s="9"/>
      <c r="R61" s="7"/>
    </row>
    <row r="62" spans="2:18" x14ac:dyDescent="0.25">
      <c r="B62" s="6"/>
      <c r="C62" s="9"/>
      <c r="D62" s="27"/>
      <c r="E62" s="9"/>
      <c r="F62" s="9"/>
      <c r="G62" s="9"/>
      <c r="H62" s="28"/>
      <c r="I62" s="9"/>
      <c r="J62" s="27"/>
      <c r="K62" s="9"/>
      <c r="L62" s="9"/>
      <c r="M62" s="9"/>
      <c r="N62" s="9"/>
      <c r="O62" s="9"/>
      <c r="P62" s="28"/>
      <c r="Q62" s="9"/>
      <c r="R62" s="7"/>
    </row>
    <row r="63" spans="2:18" x14ac:dyDescent="0.25">
      <c r="B63" s="6"/>
      <c r="C63" s="9"/>
      <c r="D63" s="27"/>
      <c r="E63" s="9"/>
      <c r="F63" s="9"/>
      <c r="G63" s="9"/>
      <c r="H63" s="28"/>
      <c r="I63" s="9"/>
      <c r="J63" s="27"/>
      <c r="K63" s="9"/>
      <c r="L63" s="9"/>
      <c r="M63" s="9"/>
      <c r="N63" s="9"/>
      <c r="O63" s="9"/>
      <c r="P63" s="28"/>
      <c r="Q63" s="9"/>
      <c r="R63" s="7"/>
    </row>
    <row r="64" spans="2:18" x14ac:dyDescent="0.25">
      <c r="B64" s="6"/>
      <c r="C64" s="9"/>
      <c r="D64" s="27"/>
      <c r="E64" s="9"/>
      <c r="F64" s="9"/>
      <c r="G64" s="9"/>
      <c r="H64" s="28"/>
      <c r="I64" s="9"/>
      <c r="J64" s="27"/>
      <c r="K64" s="9"/>
      <c r="L64" s="9"/>
      <c r="M64" s="9"/>
      <c r="N64" s="9"/>
      <c r="O64" s="9"/>
      <c r="P64" s="28"/>
      <c r="Q64" s="9"/>
      <c r="R64" s="7"/>
    </row>
    <row r="65" spans="2:18" x14ac:dyDescent="0.25">
      <c r="B65" s="6"/>
      <c r="C65" s="9"/>
      <c r="D65" s="27"/>
      <c r="E65" s="9"/>
      <c r="F65" s="9"/>
      <c r="G65" s="9"/>
      <c r="H65" s="28"/>
      <c r="I65" s="9"/>
      <c r="J65" s="27"/>
      <c r="K65" s="9"/>
      <c r="L65" s="9"/>
      <c r="M65" s="9"/>
      <c r="N65" s="9"/>
      <c r="O65" s="9"/>
      <c r="P65" s="28"/>
      <c r="Q65" s="9"/>
      <c r="R65" s="7"/>
    </row>
    <row r="66" spans="2:18" x14ac:dyDescent="0.25">
      <c r="B66" s="6"/>
      <c r="C66" s="9"/>
      <c r="D66" s="27"/>
      <c r="E66" s="9"/>
      <c r="F66" s="9"/>
      <c r="G66" s="9"/>
      <c r="H66" s="28"/>
      <c r="I66" s="9"/>
      <c r="J66" s="27"/>
      <c r="K66" s="9"/>
      <c r="L66" s="9"/>
      <c r="M66" s="9"/>
      <c r="N66" s="9"/>
      <c r="O66" s="9"/>
      <c r="P66" s="28"/>
      <c r="Q66" s="9"/>
      <c r="R66" s="7"/>
    </row>
    <row r="67" spans="2:18" x14ac:dyDescent="0.25">
      <c r="B67" s="6"/>
      <c r="C67" s="9"/>
      <c r="D67" s="27"/>
      <c r="E67" s="9"/>
      <c r="F67" s="9"/>
      <c r="G67" s="9"/>
      <c r="H67" s="28"/>
      <c r="I67" s="9"/>
      <c r="J67" s="27"/>
      <c r="K67" s="9"/>
      <c r="L67" s="9"/>
      <c r="M67" s="9"/>
      <c r="N67" s="9"/>
      <c r="O67" s="9"/>
      <c r="P67" s="28"/>
      <c r="Q67" s="9"/>
      <c r="R67" s="7"/>
    </row>
    <row r="68" spans="2:18" s="10" customFormat="1" x14ac:dyDescent="0.25">
      <c r="B68" s="11"/>
      <c r="C68" s="108"/>
      <c r="D68" s="29" t="s">
        <v>37</v>
      </c>
      <c r="E68" s="30"/>
      <c r="F68" s="30"/>
      <c r="G68" s="31" t="s">
        <v>38</v>
      </c>
      <c r="H68" s="32"/>
      <c r="I68" s="108"/>
      <c r="J68" s="29" t="s">
        <v>37</v>
      </c>
      <c r="K68" s="30"/>
      <c r="L68" s="30"/>
      <c r="M68" s="30"/>
      <c r="N68" s="31" t="s">
        <v>38</v>
      </c>
      <c r="O68" s="30"/>
      <c r="P68" s="32"/>
      <c r="Q68" s="108"/>
      <c r="R68" s="13"/>
    </row>
    <row r="69" spans="2:18" s="10" customFormat="1" ht="14.45" customHeight="1" x14ac:dyDescent="0.25">
      <c r="B69" s="33"/>
      <c r="C69" s="34"/>
      <c r="D69" s="34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5"/>
    </row>
    <row r="73" spans="2:18" s="10" customFormat="1" ht="6.95" customHeight="1" x14ac:dyDescent="0.25">
      <c r="B73" s="36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8"/>
    </row>
    <row r="74" spans="2:18" s="10" customFormat="1" ht="36.950000000000003" customHeight="1" x14ac:dyDescent="0.25">
      <c r="B74" s="11"/>
      <c r="C74" s="132" t="s">
        <v>41</v>
      </c>
      <c r="D74" s="133"/>
      <c r="E74" s="133"/>
      <c r="F74" s="133"/>
      <c r="G74" s="133"/>
      <c r="H74" s="133"/>
      <c r="I74" s="133"/>
      <c r="J74" s="133"/>
      <c r="K74" s="133"/>
      <c r="L74" s="133"/>
      <c r="M74" s="133"/>
      <c r="N74" s="133"/>
      <c r="O74" s="133"/>
      <c r="P74" s="133"/>
      <c r="Q74" s="133"/>
      <c r="R74" s="13"/>
    </row>
    <row r="75" spans="2:18" s="10" customFormat="1" ht="6.95" customHeight="1" x14ac:dyDescent="0.25">
      <c r="B75" s="11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3"/>
    </row>
    <row r="76" spans="2:18" s="10" customFormat="1" ht="30" customHeight="1" x14ac:dyDescent="0.25">
      <c r="B76" s="11"/>
      <c r="C76" s="113" t="s">
        <v>4</v>
      </c>
      <c r="D76" s="108"/>
      <c r="E76" s="108"/>
      <c r="F76" s="134" t="str">
        <f>F4</f>
        <v>Rekonstrukce objektu Klíšská 1695/30 pro dětskou skupinu, číslo projektu CZ.31.6.0/0.0/24_150/0011055</v>
      </c>
      <c r="G76" s="135"/>
      <c r="H76" s="135"/>
      <c r="I76" s="135"/>
      <c r="J76" s="135"/>
      <c r="K76" s="135"/>
      <c r="L76" s="135"/>
      <c r="M76" s="135"/>
      <c r="N76" s="135"/>
      <c r="O76" s="135"/>
      <c r="P76" s="135"/>
      <c r="Q76" s="108"/>
      <c r="R76" s="13"/>
    </row>
    <row r="77" spans="2:18" s="10" customFormat="1" ht="36.950000000000003" customHeight="1" x14ac:dyDescent="0.25">
      <c r="B77" s="11"/>
      <c r="C77" s="39" t="s">
        <v>5</v>
      </c>
      <c r="D77" s="108"/>
      <c r="E77" s="108"/>
      <c r="F77" s="142" t="str">
        <f>F5</f>
        <v>Interiérové vybavení dětské skupiny UJEPÁČEK</v>
      </c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08"/>
      <c r="R77" s="13"/>
    </row>
    <row r="78" spans="2:18" s="10" customFormat="1" ht="6.95" customHeight="1" x14ac:dyDescent="0.25">
      <c r="B78" s="11"/>
      <c r="C78" s="108"/>
      <c r="D78" s="108"/>
      <c r="E78" s="108"/>
      <c r="F78" s="108"/>
      <c r="G78" s="108"/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3"/>
    </row>
    <row r="79" spans="2:18" s="10" customFormat="1" ht="18" customHeight="1" x14ac:dyDescent="0.25">
      <c r="B79" s="11"/>
      <c r="C79" s="113" t="s">
        <v>9</v>
      </c>
      <c r="D79" s="108"/>
      <c r="E79" s="108"/>
      <c r="F79" s="109" t="str">
        <f>F7</f>
        <v>Ústí nad Labem</v>
      </c>
      <c r="G79" s="108"/>
      <c r="H79" s="108"/>
      <c r="I79" s="108"/>
      <c r="J79" s="108"/>
      <c r="K79" s="113" t="s">
        <v>11</v>
      </c>
      <c r="L79" s="108"/>
      <c r="M79" s="130"/>
      <c r="N79" s="130"/>
      <c r="O79" s="130"/>
      <c r="P79" s="130"/>
      <c r="Q79" s="108"/>
      <c r="R79" s="13"/>
    </row>
    <row r="80" spans="2:18" s="10" customFormat="1" ht="6.95" customHeight="1" x14ac:dyDescent="0.25">
      <c r="B80" s="11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3"/>
    </row>
    <row r="81" spans="2:46" s="10" customFormat="1" x14ac:dyDescent="0.25">
      <c r="B81" s="11"/>
      <c r="C81" s="113" t="s">
        <v>12</v>
      </c>
      <c r="D81" s="108"/>
      <c r="E81" s="108"/>
      <c r="F81" s="109" t="str">
        <f>E10</f>
        <v>UJEP Pasteurova 3544/1, 400 96 ÚnL</v>
      </c>
      <c r="G81" s="108"/>
      <c r="H81" s="108"/>
      <c r="I81" s="108"/>
      <c r="J81" s="108"/>
      <c r="K81" s="113" t="s">
        <v>19</v>
      </c>
      <c r="L81" s="108"/>
      <c r="M81" s="131"/>
      <c r="N81" s="131"/>
      <c r="O81" s="131"/>
      <c r="P81" s="131"/>
      <c r="Q81" s="131"/>
      <c r="R81" s="13"/>
    </row>
    <row r="82" spans="2:46" s="10" customFormat="1" ht="14.45" customHeight="1" x14ac:dyDescent="0.25">
      <c r="B82" s="11"/>
      <c r="C82" s="113" t="s">
        <v>18</v>
      </c>
      <c r="D82" s="108"/>
      <c r="E82" s="108"/>
      <c r="F82" s="109" t="str">
        <f>IF(E13="","",E13)</f>
        <v xml:space="preserve"> </v>
      </c>
      <c r="G82" s="108"/>
      <c r="H82" s="108"/>
      <c r="I82" s="108"/>
      <c r="J82" s="108"/>
      <c r="K82" s="113" t="s">
        <v>20</v>
      </c>
      <c r="L82" s="108"/>
      <c r="M82" s="131"/>
      <c r="N82" s="131"/>
      <c r="O82" s="131"/>
      <c r="P82" s="131"/>
      <c r="Q82" s="131"/>
      <c r="R82" s="13"/>
    </row>
    <row r="83" spans="2:46" s="10" customFormat="1" ht="10.35" customHeight="1" x14ac:dyDescent="0.25">
      <c r="B83" s="11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3"/>
    </row>
    <row r="84" spans="2:46" s="10" customFormat="1" ht="29.25" customHeight="1" x14ac:dyDescent="0.25">
      <c r="B84" s="11"/>
      <c r="C84" s="143" t="s">
        <v>42</v>
      </c>
      <c r="D84" s="144"/>
      <c r="E84" s="144"/>
      <c r="F84" s="144"/>
      <c r="G84" s="144"/>
      <c r="H84" s="114"/>
      <c r="I84" s="114"/>
      <c r="J84" s="114"/>
      <c r="K84" s="114"/>
      <c r="L84" s="114"/>
      <c r="M84" s="114"/>
      <c r="N84" s="143" t="s">
        <v>43</v>
      </c>
      <c r="O84" s="144"/>
      <c r="P84" s="144"/>
      <c r="Q84" s="144"/>
      <c r="R84" s="13"/>
    </row>
    <row r="85" spans="2:46" s="10" customFormat="1" ht="10.35" customHeight="1" x14ac:dyDescent="0.25">
      <c r="B85" s="11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3"/>
    </row>
    <row r="86" spans="2:46" s="10" customFormat="1" ht="29.25" customHeight="1" x14ac:dyDescent="0.25">
      <c r="B86" s="11"/>
      <c r="C86" s="40" t="s">
        <v>44</v>
      </c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53">
        <f>N112</f>
        <v>0</v>
      </c>
      <c r="O86" s="154"/>
      <c r="P86" s="154"/>
      <c r="Q86" s="154"/>
      <c r="R86" s="13"/>
      <c r="AT86" s="2" t="s">
        <v>45</v>
      </c>
    </row>
    <row r="87" spans="2:46" s="44" customFormat="1" ht="24.95" customHeight="1" x14ac:dyDescent="0.25">
      <c r="B87" s="41"/>
      <c r="C87" s="111"/>
      <c r="D87" s="42" t="s">
        <v>46</v>
      </c>
      <c r="E87" s="111"/>
      <c r="F87" s="111"/>
      <c r="G87" s="111"/>
      <c r="H87" s="111"/>
      <c r="I87" s="111"/>
      <c r="J87" s="111"/>
      <c r="K87" s="111"/>
      <c r="L87" s="111"/>
      <c r="M87" s="111"/>
      <c r="N87" s="148">
        <f>N113</f>
        <v>0</v>
      </c>
      <c r="O87" s="149"/>
      <c r="P87" s="149"/>
      <c r="Q87" s="149"/>
      <c r="R87" s="43"/>
    </row>
    <row r="88" spans="2:46" s="48" customFormat="1" ht="19.899999999999999" customHeight="1" x14ac:dyDescent="0.25">
      <c r="B88" s="45"/>
      <c r="C88" s="112"/>
      <c r="D88" s="46" t="s">
        <v>47</v>
      </c>
      <c r="E88" s="112"/>
      <c r="F88" s="112"/>
      <c r="G88" s="112"/>
      <c r="H88" s="112"/>
      <c r="I88" s="112"/>
      <c r="J88" s="112"/>
      <c r="K88" s="112"/>
      <c r="L88" s="112"/>
      <c r="M88" s="112"/>
      <c r="N88" s="150">
        <f>N114</f>
        <v>0</v>
      </c>
      <c r="O88" s="151"/>
      <c r="P88" s="151"/>
      <c r="Q88" s="151"/>
      <c r="R88" s="47"/>
    </row>
    <row r="89" spans="2:46" s="48" customFormat="1" ht="19.899999999999999" customHeight="1" x14ac:dyDescent="0.25">
      <c r="B89" s="45"/>
      <c r="C89" s="112"/>
      <c r="D89" s="155"/>
      <c r="E89" s="155"/>
      <c r="F89" s="155"/>
      <c r="G89" s="112"/>
      <c r="H89" s="112"/>
      <c r="I89" s="112"/>
      <c r="J89" s="112"/>
      <c r="K89" s="112"/>
      <c r="L89" s="112"/>
      <c r="M89" s="112"/>
      <c r="N89" s="150"/>
      <c r="O89" s="151"/>
      <c r="P89" s="151"/>
      <c r="Q89" s="151"/>
      <c r="R89" s="47"/>
    </row>
    <row r="90" spans="2:46" s="44" customFormat="1" ht="24.95" customHeight="1" x14ac:dyDescent="0.25">
      <c r="B90" s="41"/>
      <c r="C90" s="111"/>
      <c r="D90" s="42" t="s">
        <v>141</v>
      </c>
      <c r="E90" s="111"/>
      <c r="F90" s="111"/>
      <c r="G90" s="111"/>
      <c r="H90" s="111"/>
      <c r="I90" s="111"/>
      <c r="J90" s="111"/>
      <c r="K90" s="111"/>
      <c r="L90" s="111"/>
      <c r="M90" s="111"/>
      <c r="N90" s="148">
        <f>N165</f>
        <v>0</v>
      </c>
      <c r="O90" s="149"/>
      <c r="P90" s="149"/>
      <c r="Q90" s="149"/>
      <c r="R90" s="43"/>
    </row>
    <row r="91" spans="2:46" s="44" customFormat="1" ht="24.95" customHeight="1" x14ac:dyDescent="0.25">
      <c r="B91" s="41"/>
      <c r="C91" s="111"/>
      <c r="D91" s="42" t="s">
        <v>143</v>
      </c>
      <c r="E91" s="111"/>
      <c r="F91" s="111"/>
      <c r="G91" s="111"/>
      <c r="H91" s="111"/>
      <c r="I91" s="111"/>
      <c r="J91" s="111"/>
      <c r="K91" s="111"/>
      <c r="L91" s="111"/>
      <c r="M91" s="111"/>
      <c r="N91" s="148">
        <f>N168</f>
        <v>0</v>
      </c>
      <c r="O91" s="149"/>
      <c r="P91" s="149"/>
      <c r="Q91" s="149"/>
      <c r="R91" s="43"/>
    </row>
    <row r="92" spans="2:46" s="48" customFormat="1" ht="19.899999999999999" customHeight="1" x14ac:dyDescent="0.25">
      <c r="B92" s="45"/>
      <c r="C92" s="112"/>
      <c r="D92" s="46"/>
      <c r="E92" s="112"/>
      <c r="F92" s="112"/>
      <c r="G92" s="112"/>
      <c r="H92" s="112"/>
      <c r="I92" s="112"/>
      <c r="J92" s="112"/>
      <c r="K92" s="112"/>
      <c r="L92" s="112"/>
      <c r="M92" s="112"/>
      <c r="N92" s="150"/>
      <c r="O92" s="151"/>
      <c r="P92" s="151"/>
      <c r="Q92" s="151"/>
      <c r="R92" s="47"/>
    </row>
    <row r="93" spans="2:46" s="10" customFormat="1" ht="21.75" customHeight="1" x14ac:dyDescent="0.25">
      <c r="B93" s="11"/>
      <c r="C93" s="108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3"/>
    </row>
    <row r="94" spans="2:46" s="10" customFormat="1" ht="18" customHeight="1" x14ac:dyDescent="0.25">
      <c r="B94" s="11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3"/>
    </row>
    <row r="95" spans="2:46" s="10" customFormat="1" ht="29.25" customHeight="1" x14ac:dyDescent="0.25">
      <c r="B95" s="11"/>
      <c r="C95" s="49" t="s">
        <v>139</v>
      </c>
      <c r="D95" s="114"/>
      <c r="E95" s="114"/>
      <c r="F95" s="114"/>
      <c r="G95" s="114"/>
      <c r="H95" s="114"/>
      <c r="I95" s="114"/>
      <c r="J95" s="114"/>
      <c r="K95" s="114"/>
      <c r="L95" s="152">
        <f>ROUND(SUM(N86),2)</f>
        <v>0</v>
      </c>
      <c r="M95" s="152"/>
      <c r="N95" s="152"/>
      <c r="O95" s="152"/>
      <c r="P95" s="152"/>
      <c r="Q95" s="152"/>
      <c r="R95" s="13"/>
    </row>
    <row r="96" spans="2:46" s="10" customFormat="1" ht="6.95" customHeight="1" x14ac:dyDescent="0.25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5"/>
    </row>
    <row r="100" spans="2:62" s="10" customFormat="1" ht="6.95" customHeight="1" x14ac:dyDescent="0.25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8"/>
    </row>
    <row r="101" spans="2:62" s="10" customFormat="1" ht="36.950000000000003" customHeight="1" x14ac:dyDescent="0.25">
      <c r="B101" s="11"/>
      <c r="C101" s="132" t="s">
        <v>48</v>
      </c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"/>
    </row>
    <row r="102" spans="2:62" s="10" customFormat="1" ht="6.95" customHeight="1" x14ac:dyDescent="0.25">
      <c r="B102" s="11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3"/>
    </row>
    <row r="103" spans="2:62" s="10" customFormat="1" ht="30" customHeight="1" x14ac:dyDescent="0.25">
      <c r="B103" s="11"/>
      <c r="C103" s="113" t="s">
        <v>4</v>
      </c>
      <c r="D103" s="108"/>
      <c r="E103" s="108"/>
      <c r="F103" s="134" t="str">
        <f>F4</f>
        <v>Rekonstrukce objektu Klíšská 1695/30 pro dětskou skupinu, číslo projektu CZ.31.6.0/0.0/24_150/0011055</v>
      </c>
      <c r="G103" s="135"/>
      <c r="H103" s="135"/>
      <c r="I103" s="135"/>
      <c r="J103" s="135"/>
      <c r="K103" s="135"/>
      <c r="L103" s="135"/>
      <c r="M103" s="135"/>
      <c r="N103" s="135"/>
      <c r="O103" s="135"/>
      <c r="P103" s="135"/>
      <c r="Q103" s="108"/>
      <c r="R103" s="13"/>
    </row>
    <row r="104" spans="2:62" s="10" customFormat="1" ht="36.950000000000003" customHeight="1" x14ac:dyDescent="0.25">
      <c r="B104" s="11"/>
      <c r="C104" s="39" t="s">
        <v>5</v>
      </c>
      <c r="D104" s="108"/>
      <c r="E104" s="108"/>
      <c r="F104" s="142" t="str">
        <f>F5</f>
        <v>Interiérové vybavení dětské skupiny UJEPÁČEK</v>
      </c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  <c r="Q104" s="108"/>
      <c r="R104" s="13"/>
    </row>
    <row r="105" spans="2:62" s="10" customFormat="1" ht="6.95" customHeight="1" x14ac:dyDescent="0.25">
      <c r="B105" s="11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3"/>
    </row>
    <row r="106" spans="2:62" s="10" customFormat="1" ht="18" customHeight="1" x14ac:dyDescent="0.25">
      <c r="B106" s="11"/>
      <c r="C106" s="113" t="s">
        <v>9</v>
      </c>
      <c r="D106" s="108"/>
      <c r="E106" s="108"/>
      <c r="F106" s="109" t="str">
        <f>F7</f>
        <v>Ústí nad Labem</v>
      </c>
      <c r="G106" s="108"/>
      <c r="H106" s="108"/>
      <c r="I106" s="108"/>
      <c r="J106" s="108"/>
      <c r="K106" s="113" t="s">
        <v>11</v>
      </c>
      <c r="L106" s="108"/>
      <c r="M106" s="130" t="str">
        <f>IF(O7="","",O7)</f>
        <v/>
      </c>
      <c r="N106" s="130"/>
      <c r="O106" s="130"/>
      <c r="P106" s="130"/>
      <c r="Q106" s="108"/>
      <c r="R106" s="13"/>
    </row>
    <row r="107" spans="2:62" s="10" customFormat="1" ht="6.95" customHeight="1" x14ac:dyDescent="0.25">
      <c r="B107" s="11"/>
      <c r="C107" s="108"/>
      <c r="D107" s="108"/>
      <c r="E107" s="108"/>
      <c r="F107" s="108"/>
      <c r="G107" s="108"/>
      <c r="H107" s="108"/>
      <c r="I107" s="108"/>
      <c r="J107" s="108"/>
      <c r="K107" s="108"/>
      <c r="L107" s="108"/>
      <c r="M107" s="108"/>
      <c r="N107" s="108"/>
      <c r="O107" s="108"/>
      <c r="P107" s="108"/>
      <c r="Q107" s="108"/>
      <c r="R107" s="13"/>
    </row>
    <row r="108" spans="2:62" s="10" customFormat="1" x14ac:dyDescent="0.25">
      <c r="B108" s="11"/>
      <c r="C108" s="113" t="s">
        <v>12</v>
      </c>
      <c r="D108" s="108"/>
      <c r="E108" s="108"/>
      <c r="F108" s="109" t="str">
        <f>E10</f>
        <v>UJEP Pasteurova 3544/1, 400 96 ÚnL</v>
      </c>
      <c r="G108" s="108"/>
      <c r="H108" s="108"/>
      <c r="I108" s="108"/>
      <c r="J108" s="108"/>
      <c r="K108" s="113" t="s">
        <v>19</v>
      </c>
      <c r="L108" s="108"/>
      <c r="M108" s="131"/>
      <c r="N108" s="131"/>
      <c r="O108" s="131"/>
      <c r="P108" s="131"/>
      <c r="Q108" s="131"/>
      <c r="R108" s="13"/>
    </row>
    <row r="109" spans="2:62" s="10" customFormat="1" ht="14.45" customHeight="1" x14ac:dyDescent="0.25">
      <c r="B109" s="11"/>
      <c r="C109" s="113" t="s">
        <v>18</v>
      </c>
      <c r="D109" s="108"/>
      <c r="E109" s="108"/>
      <c r="F109" s="109" t="str">
        <f>IF(E13="","",E13)</f>
        <v xml:space="preserve"> </v>
      </c>
      <c r="G109" s="108"/>
      <c r="H109" s="108"/>
      <c r="I109" s="108"/>
      <c r="J109" s="108"/>
      <c r="K109" s="113" t="s">
        <v>20</v>
      </c>
      <c r="L109" s="108"/>
      <c r="M109" s="131"/>
      <c r="N109" s="131"/>
      <c r="O109" s="131"/>
      <c r="P109" s="131"/>
      <c r="Q109" s="131"/>
      <c r="R109" s="13"/>
    </row>
    <row r="110" spans="2:62" s="10" customFormat="1" ht="10.35" customHeight="1" x14ac:dyDescent="0.25">
      <c r="B110" s="11"/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3"/>
    </row>
    <row r="111" spans="2:62" s="56" customFormat="1" ht="29.25" customHeight="1" x14ac:dyDescent="0.25">
      <c r="B111" s="50"/>
      <c r="C111" s="51" t="s">
        <v>49</v>
      </c>
      <c r="D111" s="110" t="s">
        <v>50</v>
      </c>
      <c r="E111" s="110" t="s">
        <v>51</v>
      </c>
      <c r="F111" s="165" t="s">
        <v>52</v>
      </c>
      <c r="G111" s="165"/>
      <c r="H111" s="165"/>
      <c r="I111" s="165"/>
      <c r="J111" s="110" t="s">
        <v>53</v>
      </c>
      <c r="K111" s="110" t="s">
        <v>54</v>
      </c>
      <c r="L111" s="165" t="s">
        <v>55</v>
      </c>
      <c r="M111" s="165"/>
      <c r="N111" s="165" t="s">
        <v>43</v>
      </c>
      <c r="O111" s="165"/>
      <c r="P111" s="165"/>
      <c r="Q111" s="166"/>
      <c r="R111" s="52"/>
      <c r="S111" s="53" t="s">
        <v>56</v>
      </c>
      <c r="T111" s="54" t="s">
        <v>25</v>
      </c>
      <c r="U111" s="54" t="s">
        <v>57</v>
      </c>
      <c r="V111" s="54" t="s">
        <v>58</v>
      </c>
      <c r="W111" s="54" t="s">
        <v>59</v>
      </c>
      <c r="X111" s="54" t="s">
        <v>60</v>
      </c>
      <c r="Y111" s="54" t="s">
        <v>61</v>
      </c>
      <c r="Z111" s="55" t="s">
        <v>62</v>
      </c>
    </row>
    <row r="112" spans="2:62" s="10" customFormat="1" ht="29.25" customHeight="1" x14ac:dyDescent="0.35">
      <c r="B112" s="11"/>
      <c r="C112" s="57" t="s">
        <v>22</v>
      </c>
      <c r="D112" s="108"/>
      <c r="E112" s="108"/>
      <c r="F112" s="108"/>
      <c r="G112" s="108"/>
      <c r="H112" s="108"/>
      <c r="I112" s="108"/>
      <c r="J112" s="108"/>
      <c r="K112" s="108"/>
      <c r="L112" s="108"/>
      <c r="M112" s="108"/>
      <c r="N112" s="156">
        <f>N113+N165+N168</f>
        <v>0</v>
      </c>
      <c r="O112" s="157"/>
      <c r="P112" s="157"/>
      <c r="Q112" s="157"/>
      <c r="R112" s="13"/>
      <c r="S112" s="58"/>
      <c r="T112" s="14"/>
      <c r="U112" s="14"/>
      <c r="V112" s="59" t="e">
        <f>V113+V182+V185</f>
        <v>#REF!</v>
      </c>
      <c r="W112" s="14"/>
      <c r="X112" s="59" t="e">
        <f>X113+X182+X185</f>
        <v>#REF!</v>
      </c>
      <c r="Y112" s="14"/>
      <c r="Z112" s="60" t="e">
        <f>Z113+Z182+Z185</f>
        <v>#REF!</v>
      </c>
      <c r="AS112" s="2" t="s">
        <v>63</v>
      </c>
      <c r="AT112" s="2" t="s">
        <v>45</v>
      </c>
      <c r="BJ112" s="61" t="e">
        <f>BJ113+BJ182+BJ185</f>
        <v>#REF!</v>
      </c>
    </row>
    <row r="113" spans="2:64" s="69" customFormat="1" ht="37.35" customHeight="1" x14ac:dyDescent="0.35">
      <c r="B113" s="62"/>
      <c r="C113" s="63"/>
      <c r="D113" s="64" t="s">
        <v>46</v>
      </c>
      <c r="E113" s="64"/>
      <c r="F113" s="64"/>
      <c r="G113" s="64"/>
      <c r="H113" s="64"/>
      <c r="I113" s="64"/>
      <c r="J113" s="64"/>
      <c r="K113" s="64"/>
      <c r="L113" s="64"/>
      <c r="M113" s="64"/>
      <c r="N113" s="158">
        <f>N114</f>
        <v>0</v>
      </c>
      <c r="O113" s="148"/>
      <c r="P113" s="148"/>
      <c r="Q113" s="148"/>
      <c r="R113" s="65"/>
      <c r="S113" s="66"/>
      <c r="T113" s="63"/>
      <c r="U113" s="63"/>
      <c r="V113" s="67" t="e">
        <f>V114+#REF!</f>
        <v>#REF!</v>
      </c>
      <c r="W113" s="63"/>
      <c r="X113" s="67" t="e">
        <f>X114+#REF!</f>
        <v>#REF!</v>
      </c>
      <c r="Y113" s="63"/>
      <c r="Z113" s="68" t="e">
        <f>Z114+#REF!</f>
        <v>#REF!</v>
      </c>
      <c r="AQ113" s="70" t="s">
        <v>0</v>
      </c>
      <c r="AS113" s="71" t="s">
        <v>63</v>
      </c>
      <c r="AT113" s="71" t="s">
        <v>64</v>
      </c>
      <c r="AX113" s="70" t="s">
        <v>65</v>
      </c>
      <c r="BJ113" s="72" t="e">
        <f>BJ114+#REF!</f>
        <v>#REF!</v>
      </c>
    </row>
    <row r="114" spans="2:64" s="69" customFormat="1" ht="19.899999999999999" customHeight="1" x14ac:dyDescent="0.3">
      <c r="B114" s="62"/>
      <c r="C114" s="63"/>
      <c r="D114" s="73" t="s">
        <v>47</v>
      </c>
      <c r="E114" s="73"/>
      <c r="F114" s="73"/>
      <c r="G114" s="73"/>
      <c r="H114" s="73"/>
      <c r="I114" s="73"/>
      <c r="J114" s="73"/>
      <c r="K114" s="73"/>
      <c r="L114" s="73"/>
      <c r="M114" s="73"/>
      <c r="N114" s="159">
        <f>N115+N117+N119+N121+N123+N125+N127+N129+N131+N133+N135+N137+N139+N141+N143+N145+N147+N149+N151+N153+N155+N157+N159+N163+N161</f>
        <v>0</v>
      </c>
      <c r="O114" s="160"/>
      <c r="P114" s="160"/>
      <c r="Q114" s="160"/>
      <c r="R114" s="65"/>
      <c r="S114" s="66"/>
      <c r="T114" s="63"/>
      <c r="U114" s="63"/>
      <c r="V114" s="67" t="e">
        <f>SUM(V115:V172)</f>
        <v>#REF!</v>
      </c>
      <c r="W114" s="63"/>
      <c r="X114" s="67" t="e">
        <f>SUM(X115:X172)</f>
        <v>#REF!</v>
      </c>
      <c r="Y114" s="63"/>
      <c r="Z114" s="68" t="e">
        <f>SUM(Z115:Z172)</f>
        <v>#REF!</v>
      </c>
      <c r="AQ114" s="70" t="s">
        <v>0</v>
      </c>
      <c r="AS114" s="71" t="s">
        <v>63</v>
      </c>
      <c r="AT114" s="71" t="s">
        <v>66</v>
      </c>
      <c r="AX114" s="70" t="s">
        <v>65</v>
      </c>
      <c r="BJ114" s="72" t="e">
        <f>SUM(BJ115:BJ172)</f>
        <v>#REF!</v>
      </c>
    </row>
    <row r="115" spans="2:64" s="10" customFormat="1" ht="22.5" customHeight="1" x14ac:dyDescent="0.25">
      <c r="B115" s="11"/>
      <c r="C115" s="74" t="s">
        <v>66</v>
      </c>
      <c r="D115" s="74" t="s">
        <v>67</v>
      </c>
      <c r="E115" s="75" t="s">
        <v>66</v>
      </c>
      <c r="F115" s="161" t="s">
        <v>121</v>
      </c>
      <c r="G115" s="161"/>
      <c r="H115" s="161"/>
      <c r="I115" s="161"/>
      <c r="J115" s="76" t="s">
        <v>68</v>
      </c>
      <c r="K115" s="77">
        <v>7</v>
      </c>
      <c r="L115" s="162">
        <v>0</v>
      </c>
      <c r="M115" s="162"/>
      <c r="N115" s="163">
        <f>ROUND(L115*K115,2)</f>
        <v>0</v>
      </c>
      <c r="O115" s="164"/>
      <c r="P115" s="164"/>
      <c r="Q115" s="164"/>
      <c r="R115" s="13"/>
      <c r="S115" s="78" t="s">
        <v>8</v>
      </c>
      <c r="T115" s="79" t="s">
        <v>26</v>
      </c>
      <c r="U115" s="80">
        <v>0</v>
      </c>
      <c r="V115" s="80">
        <f>U115*K115</f>
        <v>0</v>
      </c>
      <c r="W115" s="80">
        <v>2.8000000000000001E-2</v>
      </c>
      <c r="X115" s="80">
        <f>W115*K115</f>
        <v>0.19600000000000001</v>
      </c>
      <c r="Y115" s="80">
        <v>0</v>
      </c>
      <c r="Z115" s="81">
        <f>Y115*K115</f>
        <v>0</v>
      </c>
      <c r="AB115" s="82"/>
      <c r="AQ115" s="2" t="s">
        <v>69</v>
      </c>
      <c r="AS115" s="2" t="s">
        <v>67</v>
      </c>
      <c r="AT115" s="2" t="s">
        <v>0</v>
      </c>
      <c r="AX115" s="2" t="s">
        <v>65</v>
      </c>
      <c r="BD115" s="83">
        <f>IF(T115="základní",N115,0)</f>
        <v>0</v>
      </c>
      <c r="BE115" s="83">
        <f>IF(T115="snížená",N115,0)</f>
        <v>0</v>
      </c>
      <c r="BF115" s="83">
        <f>IF(T115="zákl. přenesená",N115,0)</f>
        <v>0</v>
      </c>
      <c r="BG115" s="83">
        <f>IF(T115="sníž. přenesená",N115,0)</f>
        <v>0</v>
      </c>
      <c r="BH115" s="83">
        <f>IF(T115="nulová",N115,0)</f>
        <v>0</v>
      </c>
      <c r="BI115" s="2" t="s">
        <v>66</v>
      </c>
      <c r="BJ115" s="83">
        <f>ROUND(L115*K115,2)</f>
        <v>0</v>
      </c>
      <c r="BK115" s="2" t="s">
        <v>70</v>
      </c>
      <c r="BL115" s="2" t="s">
        <v>71</v>
      </c>
    </row>
    <row r="116" spans="2:64" s="10" customFormat="1" ht="152.25" customHeight="1" x14ac:dyDescent="0.25">
      <c r="B116" s="11"/>
      <c r="C116" s="108"/>
      <c r="D116" s="108"/>
      <c r="E116" s="108"/>
      <c r="F116" s="167" t="s">
        <v>153</v>
      </c>
      <c r="G116" s="168"/>
      <c r="H116" s="168"/>
      <c r="I116" s="168"/>
      <c r="J116" s="108"/>
      <c r="K116" s="108"/>
      <c r="L116" s="108"/>
      <c r="M116" s="108"/>
      <c r="N116" s="108"/>
      <c r="O116" s="108"/>
      <c r="P116" s="108"/>
      <c r="Q116" s="108"/>
      <c r="R116" s="13"/>
      <c r="S116" s="84"/>
      <c r="T116" s="108"/>
      <c r="U116" s="108"/>
      <c r="V116" s="108"/>
      <c r="W116" s="108"/>
      <c r="X116" s="108"/>
      <c r="Y116" s="108"/>
      <c r="Z116" s="85"/>
      <c r="AS116" s="2" t="s">
        <v>72</v>
      </c>
      <c r="AT116" s="2" t="s">
        <v>0</v>
      </c>
    </row>
    <row r="117" spans="2:64" s="10" customFormat="1" ht="15.75" customHeight="1" x14ac:dyDescent="0.25">
      <c r="B117" s="11"/>
      <c r="C117" s="74">
        <v>2</v>
      </c>
      <c r="D117" s="74" t="s">
        <v>67</v>
      </c>
      <c r="E117" s="75" t="s">
        <v>0</v>
      </c>
      <c r="F117" s="161" t="s">
        <v>122</v>
      </c>
      <c r="G117" s="161"/>
      <c r="H117" s="161"/>
      <c r="I117" s="161"/>
      <c r="J117" s="76" t="s">
        <v>68</v>
      </c>
      <c r="K117" s="77">
        <v>7</v>
      </c>
      <c r="L117" s="162">
        <v>0</v>
      </c>
      <c r="M117" s="162"/>
      <c r="N117" s="163">
        <f>ROUND(L117*K117,2)</f>
        <v>0</v>
      </c>
      <c r="O117" s="177"/>
      <c r="P117" s="177"/>
      <c r="Q117" s="177"/>
      <c r="R117" s="13"/>
      <c r="S117" s="84"/>
      <c r="T117" s="108"/>
      <c r="U117" s="108"/>
      <c r="V117" s="108"/>
      <c r="W117" s="108"/>
      <c r="X117" s="108"/>
      <c r="Y117" s="108"/>
      <c r="Z117" s="85"/>
      <c r="AB117" s="82"/>
      <c r="AS117" s="2"/>
      <c r="AT117" s="2"/>
    </row>
    <row r="118" spans="2:64" s="10" customFormat="1" ht="156.75" customHeight="1" x14ac:dyDescent="0.25">
      <c r="B118" s="11"/>
      <c r="C118" s="108"/>
      <c r="D118" s="108"/>
      <c r="E118" s="108"/>
      <c r="F118" s="167" t="s">
        <v>154</v>
      </c>
      <c r="G118" s="168"/>
      <c r="H118" s="168"/>
      <c r="I118" s="168"/>
      <c r="J118" s="108"/>
      <c r="K118" s="108"/>
      <c r="L118" s="108"/>
      <c r="M118" s="108"/>
      <c r="N118" s="108"/>
      <c r="O118" s="108"/>
      <c r="P118" s="108"/>
      <c r="Q118" s="108"/>
      <c r="R118" s="13"/>
      <c r="S118" s="84"/>
      <c r="T118" s="108"/>
      <c r="U118" s="108"/>
      <c r="V118" s="108"/>
      <c r="W118" s="108"/>
      <c r="X118" s="108"/>
      <c r="Y118" s="108"/>
      <c r="Z118" s="85"/>
      <c r="AS118" s="2"/>
      <c r="AT118" s="2"/>
    </row>
    <row r="119" spans="2:64" s="10" customFormat="1" ht="26.25" customHeight="1" x14ac:dyDescent="0.25">
      <c r="B119" s="11"/>
      <c r="C119" s="74">
        <v>3</v>
      </c>
      <c r="D119" s="74" t="s">
        <v>67</v>
      </c>
      <c r="E119" s="75" t="s">
        <v>73</v>
      </c>
      <c r="F119" s="161" t="s">
        <v>123</v>
      </c>
      <c r="G119" s="161"/>
      <c r="H119" s="161"/>
      <c r="I119" s="161"/>
      <c r="J119" s="76" t="s">
        <v>68</v>
      </c>
      <c r="K119" s="86">
        <v>16</v>
      </c>
      <c r="L119" s="162">
        <v>0</v>
      </c>
      <c r="M119" s="162"/>
      <c r="N119" s="163">
        <f>ROUND(L119*K119,2)</f>
        <v>0</v>
      </c>
      <c r="O119" s="164"/>
      <c r="P119" s="164"/>
      <c r="Q119" s="164"/>
      <c r="R119" s="13"/>
      <c r="S119" s="78" t="s">
        <v>8</v>
      </c>
      <c r="T119" s="79" t="s">
        <v>26</v>
      </c>
      <c r="U119" s="80">
        <v>0</v>
      </c>
      <c r="V119" s="80">
        <f>U119*K119</f>
        <v>0</v>
      </c>
      <c r="W119" s="80">
        <v>2.8000000000000001E-2</v>
      </c>
      <c r="X119" s="80">
        <f>W119*K119</f>
        <v>0.44800000000000001</v>
      </c>
      <c r="Y119" s="80">
        <v>0</v>
      </c>
      <c r="Z119" s="81">
        <f>Y119*K119</f>
        <v>0</v>
      </c>
      <c r="AB119" s="82"/>
      <c r="AQ119" s="2" t="s">
        <v>69</v>
      </c>
      <c r="AS119" s="2" t="s">
        <v>67</v>
      </c>
      <c r="AT119" s="2" t="s">
        <v>0</v>
      </c>
      <c r="AX119" s="2" t="s">
        <v>65</v>
      </c>
      <c r="BD119" s="83">
        <f>IF(T119="základní",N119,0)</f>
        <v>0</v>
      </c>
      <c r="BE119" s="83">
        <f>IF(T119="snížená",N119,0)</f>
        <v>0</v>
      </c>
      <c r="BF119" s="83">
        <f>IF(T119="zákl. přenesená",N119,0)</f>
        <v>0</v>
      </c>
      <c r="BG119" s="83">
        <f>IF(T119="sníž. přenesená",N119,0)</f>
        <v>0</v>
      </c>
      <c r="BH119" s="83">
        <f>IF(T119="nulová",N119,0)</f>
        <v>0</v>
      </c>
      <c r="BI119" s="2" t="s">
        <v>66</v>
      </c>
      <c r="BJ119" s="83">
        <f>ROUND(L119*K119,2)</f>
        <v>0</v>
      </c>
      <c r="BK119" s="2" t="s">
        <v>70</v>
      </c>
      <c r="BL119" s="2" t="s">
        <v>74</v>
      </c>
    </row>
    <row r="120" spans="2:64" s="10" customFormat="1" ht="164.25" customHeight="1" x14ac:dyDescent="0.25">
      <c r="B120" s="11"/>
      <c r="C120" s="108"/>
      <c r="D120" s="108"/>
      <c r="E120" s="108"/>
      <c r="F120" s="167" t="s">
        <v>155</v>
      </c>
      <c r="G120" s="168"/>
      <c r="H120" s="168"/>
      <c r="I120" s="168"/>
      <c r="J120" s="108"/>
      <c r="K120" s="108"/>
      <c r="L120" s="108"/>
      <c r="M120" s="108"/>
      <c r="N120" s="108"/>
      <c r="O120" s="108"/>
      <c r="P120" s="108"/>
      <c r="Q120" s="108"/>
      <c r="R120" s="13"/>
      <c r="S120" s="84"/>
      <c r="T120" s="108"/>
      <c r="U120" s="108"/>
      <c r="V120" s="108"/>
      <c r="W120" s="108"/>
      <c r="X120" s="108"/>
      <c r="Y120" s="108"/>
      <c r="Z120" s="85"/>
      <c r="AS120" s="2" t="s">
        <v>72</v>
      </c>
      <c r="AT120" s="2" t="s">
        <v>0</v>
      </c>
    </row>
    <row r="121" spans="2:64" s="10" customFormat="1" ht="31.5" customHeight="1" x14ac:dyDescent="0.25">
      <c r="B121" s="11"/>
      <c r="C121" s="74">
        <v>4</v>
      </c>
      <c r="D121" s="74" t="s">
        <v>67</v>
      </c>
      <c r="E121" s="75" t="s">
        <v>75</v>
      </c>
      <c r="F121" s="161" t="s">
        <v>124</v>
      </c>
      <c r="G121" s="161"/>
      <c r="H121" s="161"/>
      <c r="I121" s="161"/>
      <c r="J121" s="76" t="s">
        <v>68</v>
      </c>
      <c r="K121" s="86">
        <v>17</v>
      </c>
      <c r="L121" s="162">
        <v>0</v>
      </c>
      <c r="M121" s="162"/>
      <c r="N121" s="163">
        <f>ROUND(L121*K121,2)</f>
        <v>0</v>
      </c>
      <c r="O121" s="164"/>
      <c r="P121" s="164"/>
      <c r="Q121" s="164"/>
      <c r="R121" s="13"/>
      <c r="S121" s="78" t="s">
        <v>8</v>
      </c>
      <c r="T121" s="79" t="s">
        <v>26</v>
      </c>
      <c r="U121" s="80">
        <v>0</v>
      </c>
      <c r="V121" s="80">
        <f>U121*K121</f>
        <v>0</v>
      </c>
      <c r="W121" s="80">
        <v>2.8000000000000001E-2</v>
      </c>
      <c r="X121" s="80">
        <f>W121*K121</f>
        <v>0.47600000000000003</v>
      </c>
      <c r="Y121" s="80">
        <v>0</v>
      </c>
      <c r="Z121" s="81">
        <f>Y121*K121</f>
        <v>0</v>
      </c>
      <c r="AB121" s="82"/>
      <c r="AQ121" s="2" t="s">
        <v>69</v>
      </c>
      <c r="AS121" s="2" t="s">
        <v>67</v>
      </c>
      <c r="AT121" s="2" t="s">
        <v>0</v>
      </c>
      <c r="AX121" s="2" t="s">
        <v>65</v>
      </c>
      <c r="BD121" s="83">
        <f>IF(T121="základní",N121,0)</f>
        <v>0</v>
      </c>
      <c r="BE121" s="83">
        <f>IF(T121="snížená",N121,0)</f>
        <v>0</v>
      </c>
      <c r="BF121" s="83">
        <f>IF(T121="zákl. přenesená",N121,0)</f>
        <v>0</v>
      </c>
      <c r="BG121" s="83">
        <f>IF(T121="sníž. přenesená",N121,0)</f>
        <v>0</v>
      </c>
      <c r="BH121" s="83">
        <f>IF(T121="nulová",N121,0)</f>
        <v>0</v>
      </c>
      <c r="BI121" s="2" t="s">
        <v>66</v>
      </c>
      <c r="BJ121" s="83">
        <f>ROUND(L121*K121,2)</f>
        <v>0</v>
      </c>
      <c r="BK121" s="2" t="s">
        <v>70</v>
      </c>
      <c r="BL121" s="2" t="s">
        <v>76</v>
      </c>
    </row>
    <row r="122" spans="2:64" s="10" customFormat="1" ht="122.45" customHeight="1" x14ac:dyDescent="0.25">
      <c r="B122" s="11"/>
      <c r="C122" s="108"/>
      <c r="D122" s="108"/>
      <c r="E122" s="108"/>
      <c r="F122" s="167" t="s">
        <v>177</v>
      </c>
      <c r="G122" s="168"/>
      <c r="H122" s="168"/>
      <c r="I122" s="168"/>
      <c r="J122" s="108"/>
      <c r="K122" s="108"/>
      <c r="L122" s="108"/>
      <c r="M122" s="108"/>
      <c r="N122" s="108"/>
      <c r="O122" s="108"/>
      <c r="P122" s="108"/>
      <c r="Q122" s="108"/>
      <c r="R122" s="13"/>
      <c r="S122" s="84"/>
      <c r="T122" s="108"/>
      <c r="U122" s="108"/>
      <c r="V122" s="108"/>
      <c r="W122" s="108"/>
      <c r="X122" s="108"/>
      <c r="Y122" s="108"/>
      <c r="Z122" s="85"/>
      <c r="AS122" s="2" t="s">
        <v>72</v>
      </c>
      <c r="AT122" s="2" t="s">
        <v>0</v>
      </c>
    </row>
    <row r="123" spans="2:64" s="10" customFormat="1" ht="26.25" customHeight="1" x14ac:dyDescent="0.25">
      <c r="B123" s="11"/>
      <c r="C123" s="74">
        <v>5</v>
      </c>
      <c r="D123" s="74" t="s">
        <v>67</v>
      </c>
      <c r="E123" s="75" t="s">
        <v>77</v>
      </c>
      <c r="F123" s="169" t="s">
        <v>147</v>
      </c>
      <c r="G123" s="170"/>
      <c r="H123" s="170"/>
      <c r="I123" s="171"/>
      <c r="J123" s="76" t="s">
        <v>68</v>
      </c>
      <c r="K123" s="86">
        <v>1</v>
      </c>
      <c r="L123" s="172">
        <v>0</v>
      </c>
      <c r="M123" s="173"/>
      <c r="N123" s="174">
        <f>ROUND(L123*K123,2)</f>
        <v>0</v>
      </c>
      <c r="O123" s="175"/>
      <c r="P123" s="175"/>
      <c r="Q123" s="176"/>
      <c r="R123" s="13"/>
      <c r="S123" s="78" t="s">
        <v>8</v>
      </c>
      <c r="T123" s="79" t="s">
        <v>26</v>
      </c>
      <c r="U123" s="80">
        <v>0</v>
      </c>
      <c r="V123" s="80">
        <f>U123*K123</f>
        <v>0</v>
      </c>
      <c r="W123" s="80">
        <v>2.8000000000000001E-2</v>
      </c>
      <c r="X123" s="80">
        <f>W123*K123</f>
        <v>2.8000000000000001E-2</v>
      </c>
      <c r="Y123" s="80">
        <v>0</v>
      </c>
      <c r="Z123" s="81">
        <f>Y123*K123</f>
        <v>0</v>
      </c>
      <c r="AB123" s="82"/>
      <c r="AQ123" s="2" t="s">
        <v>69</v>
      </c>
      <c r="AS123" s="2" t="s">
        <v>67</v>
      </c>
      <c r="AT123" s="2" t="s">
        <v>0</v>
      </c>
      <c r="AX123" s="2" t="s">
        <v>65</v>
      </c>
      <c r="BD123" s="83">
        <f>IF(T123="základní",N123,0)</f>
        <v>0</v>
      </c>
      <c r="BE123" s="83">
        <f>IF(T123="snížená",N123,0)</f>
        <v>0</v>
      </c>
      <c r="BF123" s="83">
        <f>IF(T123="zákl. přenesená",N123,0)</f>
        <v>0</v>
      </c>
      <c r="BG123" s="83">
        <f>IF(T123="sníž. přenesená",N123,0)</f>
        <v>0</v>
      </c>
      <c r="BH123" s="83">
        <f>IF(T123="nulová",N123,0)</f>
        <v>0</v>
      </c>
      <c r="BI123" s="2" t="s">
        <v>66</v>
      </c>
      <c r="BJ123" s="83">
        <f>ROUND(L123*K123,2)</f>
        <v>0</v>
      </c>
      <c r="BK123" s="2" t="s">
        <v>70</v>
      </c>
      <c r="BL123" s="2" t="s">
        <v>78</v>
      </c>
    </row>
    <row r="124" spans="2:64" s="10" customFormat="1" ht="147" customHeight="1" x14ac:dyDescent="0.25">
      <c r="B124" s="11"/>
      <c r="C124" s="108"/>
      <c r="D124" s="108"/>
      <c r="E124" s="108"/>
      <c r="F124" s="167" t="s">
        <v>156</v>
      </c>
      <c r="G124" s="168"/>
      <c r="H124" s="168"/>
      <c r="I124" s="168"/>
      <c r="J124" s="108"/>
      <c r="K124" s="108"/>
      <c r="L124" s="108"/>
      <c r="M124" s="108"/>
      <c r="N124" s="108"/>
      <c r="O124" s="108"/>
      <c r="P124" s="108"/>
      <c r="Q124" s="108"/>
      <c r="R124" s="13"/>
      <c r="S124" s="84"/>
      <c r="T124" s="108"/>
      <c r="U124" s="108"/>
      <c r="V124" s="108"/>
      <c r="W124" s="108"/>
      <c r="X124" s="108"/>
      <c r="Y124" s="108"/>
      <c r="Z124" s="85"/>
      <c r="AS124" s="2" t="s">
        <v>72</v>
      </c>
      <c r="AT124" s="2" t="s">
        <v>0</v>
      </c>
    </row>
    <row r="125" spans="2:64" s="10" customFormat="1" ht="19.5" customHeight="1" x14ac:dyDescent="0.25">
      <c r="B125" s="11"/>
      <c r="C125" s="74">
        <v>6</v>
      </c>
      <c r="D125" s="74" t="s">
        <v>67</v>
      </c>
      <c r="E125" s="75" t="s">
        <v>79</v>
      </c>
      <c r="F125" s="169" t="s">
        <v>126</v>
      </c>
      <c r="G125" s="170"/>
      <c r="H125" s="170"/>
      <c r="I125" s="171"/>
      <c r="J125" s="76" t="s">
        <v>68</v>
      </c>
      <c r="K125" s="86">
        <v>1</v>
      </c>
      <c r="L125" s="162">
        <v>0</v>
      </c>
      <c r="M125" s="162"/>
      <c r="N125" s="163">
        <f>ROUND(L125*K125,2)</f>
        <v>0</v>
      </c>
      <c r="O125" s="164"/>
      <c r="P125" s="164"/>
      <c r="Q125" s="164"/>
      <c r="R125" s="13"/>
      <c r="S125" s="84"/>
      <c r="T125" s="108"/>
      <c r="U125" s="108"/>
      <c r="V125" s="108"/>
      <c r="W125" s="108"/>
      <c r="X125" s="108"/>
      <c r="Y125" s="108"/>
      <c r="Z125" s="85"/>
      <c r="AB125" s="82"/>
      <c r="AS125" s="2"/>
      <c r="AT125" s="2"/>
    </row>
    <row r="126" spans="2:64" s="10" customFormat="1" ht="155.25" customHeight="1" x14ac:dyDescent="0.25">
      <c r="B126" s="11"/>
      <c r="C126" s="87"/>
      <c r="D126" s="87"/>
      <c r="E126" s="87"/>
      <c r="F126" s="167" t="s">
        <v>178</v>
      </c>
      <c r="G126" s="168"/>
      <c r="H126" s="168"/>
      <c r="I126" s="168"/>
      <c r="J126" s="108"/>
      <c r="K126" s="108"/>
      <c r="L126" s="108"/>
      <c r="M126" s="108"/>
      <c r="N126" s="108"/>
      <c r="O126" s="108"/>
      <c r="P126" s="108"/>
      <c r="Q126" s="108"/>
      <c r="R126" s="13"/>
      <c r="S126" s="84"/>
      <c r="T126" s="108"/>
      <c r="U126" s="108"/>
      <c r="V126" s="108"/>
      <c r="W126" s="108"/>
      <c r="X126" s="108"/>
      <c r="Y126" s="108"/>
      <c r="Z126" s="85"/>
      <c r="AS126" s="2"/>
      <c r="AT126" s="2"/>
    </row>
    <row r="127" spans="2:64" s="10" customFormat="1" ht="30" customHeight="1" x14ac:dyDescent="0.25">
      <c r="B127" s="11"/>
      <c r="C127" s="74">
        <v>7</v>
      </c>
      <c r="D127" s="74" t="s">
        <v>67</v>
      </c>
      <c r="E127" s="75" t="s">
        <v>80</v>
      </c>
      <c r="F127" s="161" t="s">
        <v>130</v>
      </c>
      <c r="G127" s="161"/>
      <c r="H127" s="161"/>
      <c r="I127" s="161"/>
      <c r="J127" s="76" t="s">
        <v>68</v>
      </c>
      <c r="K127" s="86">
        <v>2</v>
      </c>
      <c r="L127" s="162">
        <v>0</v>
      </c>
      <c r="M127" s="162"/>
      <c r="N127" s="163">
        <f>ROUND(L127*K127,2)</f>
        <v>0</v>
      </c>
      <c r="O127" s="164"/>
      <c r="P127" s="164"/>
      <c r="Q127" s="164"/>
      <c r="R127" s="13"/>
      <c r="S127" s="84"/>
      <c r="T127" s="108"/>
      <c r="U127" s="108"/>
      <c r="V127" s="108"/>
      <c r="W127" s="108"/>
      <c r="X127" s="108"/>
      <c r="Y127" s="108"/>
      <c r="Z127" s="85"/>
      <c r="AB127" s="82"/>
      <c r="AS127" s="2"/>
      <c r="AT127" s="2"/>
    </row>
    <row r="128" spans="2:64" s="10" customFormat="1" ht="183.75" customHeight="1" x14ac:dyDescent="0.25">
      <c r="B128" s="11"/>
      <c r="C128" s="87"/>
      <c r="D128" s="87"/>
      <c r="E128" s="87"/>
      <c r="F128" s="167" t="s">
        <v>157</v>
      </c>
      <c r="G128" s="168"/>
      <c r="H128" s="168"/>
      <c r="I128" s="168"/>
      <c r="J128" s="108"/>
      <c r="K128" s="108"/>
      <c r="L128" s="108"/>
      <c r="M128" s="108"/>
      <c r="N128" s="108"/>
      <c r="O128" s="108"/>
      <c r="P128" s="108"/>
      <c r="Q128" s="108"/>
      <c r="R128" s="13"/>
      <c r="S128" s="84"/>
      <c r="T128" s="108"/>
      <c r="U128" s="108"/>
      <c r="V128" s="108"/>
      <c r="W128" s="108"/>
      <c r="X128" s="108"/>
      <c r="Y128" s="108"/>
      <c r="Z128" s="85"/>
      <c r="AS128" s="2"/>
      <c r="AT128" s="2"/>
    </row>
    <row r="129" spans="2:64" s="10" customFormat="1" ht="18.75" customHeight="1" x14ac:dyDescent="0.25">
      <c r="B129" s="11"/>
      <c r="C129" s="74">
        <v>8</v>
      </c>
      <c r="D129" s="74" t="s">
        <v>67</v>
      </c>
      <c r="E129" s="75" t="s">
        <v>81</v>
      </c>
      <c r="F129" s="161" t="s">
        <v>148</v>
      </c>
      <c r="G129" s="161"/>
      <c r="H129" s="161"/>
      <c r="I129" s="161"/>
      <c r="J129" s="76" t="s">
        <v>68</v>
      </c>
      <c r="K129" s="86">
        <v>4</v>
      </c>
      <c r="L129" s="162">
        <v>0</v>
      </c>
      <c r="M129" s="162"/>
      <c r="N129" s="163">
        <f>ROUND(L129*K129,2)</f>
        <v>0</v>
      </c>
      <c r="O129" s="164"/>
      <c r="P129" s="164"/>
      <c r="Q129" s="164"/>
      <c r="R129" s="13"/>
      <c r="S129" s="84"/>
      <c r="T129" s="108"/>
      <c r="U129" s="108"/>
      <c r="V129" s="108"/>
      <c r="W129" s="108"/>
      <c r="X129" s="108"/>
      <c r="Y129" s="108"/>
      <c r="Z129" s="85"/>
      <c r="AB129" s="88"/>
      <c r="AS129" s="2"/>
      <c r="AT129" s="2"/>
    </row>
    <row r="130" spans="2:64" s="10" customFormat="1" ht="163.5" customHeight="1" x14ac:dyDescent="0.25">
      <c r="B130" s="11"/>
      <c r="C130" s="87"/>
      <c r="D130" s="87"/>
      <c r="E130" s="87"/>
      <c r="F130" s="167" t="s">
        <v>158</v>
      </c>
      <c r="G130" s="168"/>
      <c r="H130" s="168"/>
      <c r="I130" s="168"/>
      <c r="J130" s="108"/>
      <c r="K130" s="108"/>
      <c r="L130" s="108"/>
      <c r="M130" s="108"/>
      <c r="N130" s="108"/>
      <c r="O130" s="108"/>
      <c r="P130" s="108"/>
      <c r="Q130" s="108"/>
      <c r="R130" s="13"/>
      <c r="S130" s="84"/>
      <c r="T130" s="108"/>
      <c r="U130" s="108"/>
      <c r="V130" s="108"/>
      <c r="W130" s="108"/>
      <c r="X130" s="108"/>
      <c r="Y130" s="108"/>
      <c r="Z130" s="85"/>
      <c r="AS130" s="2"/>
      <c r="AT130" s="2"/>
    </row>
    <row r="131" spans="2:64" s="10" customFormat="1" ht="16.5" customHeight="1" x14ac:dyDescent="0.25">
      <c r="B131" s="11"/>
      <c r="C131" s="74">
        <v>9</v>
      </c>
      <c r="D131" s="74" t="s">
        <v>67</v>
      </c>
      <c r="E131" s="75" t="s">
        <v>82</v>
      </c>
      <c r="F131" s="161" t="s">
        <v>125</v>
      </c>
      <c r="G131" s="161"/>
      <c r="H131" s="161"/>
      <c r="I131" s="161"/>
      <c r="J131" s="76" t="s">
        <v>68</v>
      </c>
      <c r="K131" s="86">
        <v>4</v>
      </c>
      <c r="L131" s="162">
        <v>0</v>
      </c>
      <c r="M131" s="162"/>
      <c r="N131" s="163">
        <f>ROUND(L131*K131,2)</f>
        <v>0</v>
      </c>
      <c r="O131" s="164"/>
      <c r="P131" s="164"/>
      <c r="Q131" s="164"/>
      <c r="R131" s="13"/>
      <c r="S131" s="78" t="s">
        <v>8</v>
      </c>
      <c r="T131" s="79" t="s">
        <v>26</v>
      </c>
      <c r="U131" s="80">
        <v>0</v>
      </c>
      <c r="V131" s="80">
        <f>U131*K131</f>
        <v>0</v>
      </c>
      <c r="W131" s="80">
        <v>2.8000000000000001E-2</v>
      </c>
      <c r="X131" s="80">
        <f>W131*K131</f>
        <v>0.112</v>
      </c>
      <c r="Y131" s="80">
        <v>0</v>
      </c>
      <c r="Z131" s="81">
        <f>Y131*K131</f>
        <v>0</v>
      </c>
      <c r="AB131" s="89"/>
      <c r="AQ131" s="2" t="s">
        <v>69</v>
      </c>
      <c r="AS131" s="2" t="s">
        <v>67</v>
      </c>
      <c r="AT131" s="2" t="s">
        <v>0</v>
      </c>
      <c r="AX131" s="2" t="s">
        <v>65</v>
      </c>
      <c r="BD131" s="83">
        <f>IF(T131="základní",N131,0)</f>
        <v>0</v>
      </c>
      <c r="BE131" s="83">
        <f>IF(T131="snížená",N131,0)</f>
        <v>0</v>
      </c>
      <c r="BF131" s="83">
        <f>IF(T131="zákl. přenesená",N131,0)</f>
        <v>0</v>
      </c>
      <c r="BG131" s="83">
        <f>IF(T131="sníž. přenesená",N131,0)</f>
        <v>0</v>
      </c>
      <c r="BH131" s="83">
        <f>IF(T131="nulová",N131,0)</f>
        <v>0</v>
      </c>
      <c r="BI131" s="2" t="s">
        <v>66</v>
      </c>
      <c r="BJ131" s="83">
        <f>ROUND(L131*K131,2)</f>
        <v>0</v>
      </c>
      <c r="BK131" s="2" t="s">
        <v>70</v>
      </c>
      <c r="BL131" s="2" t="s">
        <v>83</v>
      </c>
    </row>
    <row r="132" spans="2:64" s="10" customFormat="1" ht="92.1" customHeight="1" x14ac:dyDescent="0.25">
      <c r="B132" s="11"/>
      <c r="C132" s="108"/>
      <c r="D132" s="108"/>
      <c r="E132" s="108"/>
      <c r="F132" s="167" t="s">
        <v>159</v>
      </c>
      <c r="G132" s="168"/>
      <c r="H132" s="168"/>
      <c r="I132" s="168"/>
      <c r="J132" s="108"/>
      <c r="K132" s="108"/>
      <c r="L132" s="108"/>
      <c r="M132" s="108"/>
      <c r="N132" s="108"/>
      <c r="O132" s="108"/>
      <c r="P132" s="108"/>
      <c r="Q132" s="108"/>
      <c r="R132" s="13"/>
      <c r="S132" s="84"/>
      <c r="T132" s="108"/>
      <c r="U132" s="108"/>
      <c r="V132" s="108"/>
      <c r="W132" s="108"/>
      <c r="X132" s="108"/>
      <c r="Y132" s="108"/>
      <c r="Z132" s="85"/>
      <c r="AS132" s="2" t="s">
        <v>72</v>
      </c>
      <c r="AT132" s="2" t="s">
        <v>0</v>
      </c>
    </row>
    <row r="133" spans="2:64" s="10" customFormat="1" ht="16.5" customHeight="1" x14ac:dyDescent="0.25">
      <c r="B133" s="11"/>
      <c r="C133" s="74">
        <v>10</v>
      </c>
      <c r="D133" s="74" t="s">
        <v>67</v>
      </c>
      <c r="E133" s="75" t="s">
        <v>84</v>
      </c>
      <c r="F133" s="161" t="s">
        <v>131</v>
      </c>
      <c r="G133" s="161"/>
      <c r="H133" s="161"/>
      <c r="I133" s="161"/>
      <c r="J133" s="76" t="s">
        <v>68</v>
      </c>
      <c r="K133" s="86">
        <v>2</v>
      </c>
      <c r="L133" s="162">
        <v>0</v>
      </c>
      <c r="M133" s="162"/>
      <c r="N133" s="163">
        <f>ROUND(L133*K133,2)</f>
        <v>0</v>
      </c>
      <c r="O133" s="164"/>
      <c r="P133" s="164"/>
      <c r="Q133" s="164"/>
      <c r="R133" s="13"/>
      <c r="S133" s="78" t="s">
        <v>8</v>
      </c>
      <c r="T133" s="79" t="s">
        <v>26</v>
      </c>
      <c r="U133" s="80">
        <v>0</v>
      </c>
      <c r="V133" s="80">
        <f>U133*K133</f>
        <v>0</v>
      </c>
      <c r="W133" s="80">
        <v>2.8000000000000001E-2</v>
      </c>
      <c r="X133" s="80">
        <f>W133*K133</f>
        <v>5.6000000000000001E-2</v>
      </c>
      <c r="Y133" s="80">
        <v>0</v>
      </c>
      <c r="Z133" s="81">
        <f>Y133*K133</f>
        <v>0</v>
      </c>
      <c r="AB133" s="82"/>
      <c r="AQ133" s="2" t="s">
        <v>69</v>
      </c>
      <c r="AS133" s="2" t="s">
        <v>67</v>
      </c>
      <c r="AT133" s="2" t="s">
        <v>0</v>
      </c>
      <c r="AX133" s="2" t="s">
        <v>65</v>
      </c>
      <c r="BD133" s="83">
        <f>IF(T133="základní",N133,0)</f>
        <v>0</v>
      </c>
      <c r="BE133" s="83">
        <f>IF(T133="snížená",N133,0)</f>
        <v>0</v>
      </c>
      <c r="BF133" s="83">
        <f>IF(T133="zákl. přenesená",N133,0)</f>
        <v>0</v>
      </c>
      <c r="BG133" s="83">
        <f>IF(T133="sníž. přenesená",N133,0)</f>
        <v>0</v>
      </c>
      <c r="BH133" s="83">
        <f>IF(T133="nulová",N133,0)</f>
        <v>0</v>
      </c>
      <c r="BI133" s="2" t="s">
        <v>66</v>
      </c>
      <c r="BJ133" s="83">
        <f>ROUND(L133*K133,2)</f>
        <v>0</v>
      </c>
      <c r="BK133" s="2" t="s">
        <v>70</v>
      </c>
      <c r="BL133" s="2" t="s">
        <v>85</v>
      </c>
    </row>
    <row r="134" spans="2:64" s="10" customFormat="1" ht="195.75" customHeight="1" x14ac:dyDescent="0.25">
      <c r="B134" s="11"/>
      <c r="C134" s="90"/>
      <c r="D134" s="90"/>
      <c r="E134" s="90"/>
      <c r="F134" s="167" t="s">
        <v>160</v>
      </c>
      <c r="G134" s="168"/>
      <c r="H134" s="168"/>
      <c r="I134" s="168"/>
      <c r="J134" s="108"/>
      <c r="K134" s="108"/>
      <c r="L134" s="108"/>
      <c r="M134" s="108"/>
      <c r="N134" s="108"/>
      <c r="O134" s="108"/>
      <c r="P134" s="108"/>
      <c r="Q134" s="108"/>
      <c r="R134" s="13"/>
      <c r="S134" s="84"/>
      <c r="T134" s="108"/>
      <c r="U134" s="108"/>
      <c r="V134" s="108"/>
      <c r="W134" s="108"/>
      <c r="X134" s="108"/>
      <c r="Y134" s="108"/>
      <c r="Z134" s="85"/>
      <c r="AS134" s="2" t="s">
        <v>72</v>
      </c>
      <c r="AT134" s="2" t="s">
        <v>0</v>
      </c>
    </row>
    <row r="135" spans="2:64" s="10" customFormat="1" ht="27" customHeight="1" x14ac:dyDescent="0.25">
      <c r="B135" s="11"/>
      <c r="C135" s="115">
        <v>11</v>
      </c>
      <c r="D135" s="115" t="s">
        <v>67</v>
      </c>
      <c r="E135" s="116" t="s">
        <v>86</v>
      </c>
      <c r="F135" s="161" t="s">
        <v>132</v>
      </c>
      <c r="G135" s="161"/>
      <c r="H135" s="161"/>
      <c r="I135" s="161"/>
      <c r="J135" s="76" t="s">
        <v>68</v>
      </c>
      <c r="K135" s="86">
        <v>4</v>
      </c>
      <c r="L135" s="162">
        <v>0</v>
      </c>
      <c r="M135" s="162"/>
      <c r="N135" s="163">
        <f>ROUND(L135*K135,2)</f>
        <v>0</v>
      </c>
      <c r="O135" s="164"/>
      <c r="P135" s="164"/>
      <c r="Q135" s="164"/>
      <c r="R135" s="13"/>
      <c r="S135" s="84"/>
      <c r="T135" s="108"/>
      <c r="U135" s="108"/>
      <c r="V135" s="108"/>
      <c r="W135" s="108"/>
      <c r="X135" s="108"/>
      <c r="Y135" s="108"/>
      <c r="Z135" s="85"/>
      <c r="AB135" s="82"/>
      <c r="AS135" s="2"/>
      <c r="AT135" s="2"/>
    </row>
    <row r="136" spans="2:64" s="10" customFormat="1" ht="198" customHeight="1" x14ac:dyDescent="0.25">
      <c r="B136" s="11"/>
      <c r="C136" s="90"/>
      <c r="D136" s="90"/>
      <c r="E136" s="90"/>
      <c r="F136" s="167" t="s">
        <v>161</v>
      </c>
      <c r="G136" s="168"/>
      <c r="H136" s="168"/>
      <c r="I136" s="168"/>
      <c r="J136" s="108"/>
      <c r="K136" s="108"/>
      <c r="L136" s="108"/>
      <c r="M136" s="108"/>
      <c r="N136" s="108"/>
      <c r="O136" s="108"/>
      <c r="P136" s="108"/>
      <c r="Q136" s="108"/>
      <c r="R136" s="13"/>
      <c r="S136" s="84"/>
      <c r="T136" s="108"/>
      <c r="U136" s="108"/>
      <c r="V136" s="108"/>
      <c r="W136" s="108"/>
      <c r="X136" s="108"/>
      <c r="Y136" s="108"/>
      <c r="Z136" s="85"/>
      <c r="AS136" s="2"/>
      <c r="AT136" s="2"/>
    </row>
    <row r="137" spans="2:64" s="10" customFormat="1" ht="14.25" customHeight="1" x14ac:dyDescent="0.25">
      <c r="B137" s="11"/>
      <c r="C137" s="115">
        <v>12</v>
      </c>
      <c r="D137" s="115" t="s">
        <v>67</v>
      </c>
      <c r="E137" s="116" t="s">
        <v>87</v>
      </c>
      <c r="F137" s="161" t="s">
        <v>128</v>
      </c>
      <c r="G137" s="161"/>
      <c r="H137" s="161"/>
      <c r="I137" s="161"/>
      <c r="J137" s="76" t="s">
        <v>68</v>
      </c>
      <c r="K137" s="86">
        <v>1</v>
      </c>
      <c r="L137" s="178">
        <v>0</v>
      </c>
      <c r="M137" s="178"/>
      <c r="N137" s="163">
        <f>ROUND(L137*K137,2)</f>
        <v>0</v>
      </c>
      <c r="O137" s="164"/>
      <c r="P137" s="164"/>
      <c r="Q137" s="164"/>
      <c r="R137" s="13"/>
      <c r="S137" s="108"/>
      <c r="T137" s="108"/>
      <c r="U137" s="108"/>
      <c r="V137" s="108"/>
      <c r="W137" s="108"/>
      <c r="X137" s="108"/>
      <c r="Y137" s="108"/>
      <c r="Z137" s="108"/>
      <c r="AB137" s="82"/>
      <c r="AS137" s="2"/>
      <c r="AT137" s="2"/>
    </row>
    <row r="138" spans="2:64" s="10" customFormat="1" ht="212.25" customHeight="1" x14ac:dyDescent="0.25">
      <c r="B138" s="11"/>
      <c r="C138" s="90"/>
      <c r="D138" s="90"/>
      <c r="E138" s="90"/>
      <c r="F138" s="167" t="s">
        <v>162</v>
      </c>
      <c r="G138" s="179"/>
      <c r="H138" s="179"/>
      <c r="I138" s="179"/>
      <c r="J138" s="108"/>
      <c r="K138" s="108"/>
      <c r="L138" s="108"/>
      <c r="M138" s="108"/>
      <c r="N138" s="108"/>
      <c r="O138" s="108"/>
      <c r="P138" s="108"/>
      <c r="Q138" s="108"/>
      <c r="R138" s="13"/>
      <c r="S138" s="108"/>
      <c r="T138" s="108"/>
      <c r="U138" s="108"/>
      <c r="V138" s="108"/>
      <c r="W138" s="108"/>
      <c r="X138" s="108"/>
      <c r="Y138" s="108"/>
      <c r="Z138" s="108"/>
      <c r="AS138" s="2"/>
      <c r="AT138" s="2"/>
    </row>
    <row r="139" spans="2:64" s="10" customFormat="1" ht="17.25" customHeight="1" x14ac:dyDescent="0.25">
      <c r="B139" s="11"/>
      <c r="C139" s="74">
        <v>13</v>
      </c>
      <c r="D139" s="74" t="s">
        <v>67</v>
      </c>
      <c r="E139" s="75" t="s">
        <v>88</v>
      </c>
      <c r="F139" s="161" t="s">
        <v>129</v>
      </c>
      <c r="G139" s="161"/>
      <c r="H139" s="161"/>
      <c r="I139" s="161"/>
      <c r="J139" s="93" t="s">
        <v>68</v>
      </c>
      <c r="K139" s="94">
        <v>3</v>
      </c>
      <c r="L139" s="180">
        <v>0</v>
      </c>
      <c r="M139" s="180"/>
      <c r="N139" s="181">
        <f>ROUND(L139*K139,2)</f>
        <v>0</v>
      </c>
      <c r="O139" s="182"/>
      <c r="P139" s="182"/>
      <c r="Q139" s="182"/>
      <c r="R139" s="13"/>
      <c r="S139" s="80"/>
      <c r="T139" s="80"/>
      <c r="U139" s="81"/>
      <c r="AD139" s="95"/>
      <c r="AS139" s="2"/>
      <c r="AT139" s="2"/>
    </row>
    <row r="140" spans="2:64" s="10" customFormat="1" ht="183.75" customHeight="1" x14ac:dyDescent="0.25">
      <c r="B140" s="11"/>
      <c r="C140" s="96"/>
      <c r="D140" s="96"/>
      <c r="E140" s="96"/>
      <c r="F140" s="167" t="s">
        <v>163</v>
      </c>
      <c r="G140" s="168"/>
      <c r="H140" s="168"/>
      <c r="I140" s="168"/>
      <c r="J140" s="96"/>
      <c r="K140" s="96"/>
      <c r="L140" s="96"/>
      <c r="M140" s="96"/>
      <c r="N140" s="96"/>
      <c r="O140" s="96"/>
      <c r="P140" s="96"/>
      <c r="Q140" s="96"/>
      <c r="R140" s="13"/>
      <c r="S140" s="108"/>
      <c r="T140" s="108"/>
      <c r="U140" s="85"/>
      <c r="AD140" s="95"/>
      <c r="AS140" s="2"/>
      <c r="AT140" s="2"/>
    </row>
    <row r="141" spans="2:64" s="10" customFormat="1" ht="16.5" customHeight="1" x14ac:dyDescent="0.25">
      <c r="B141" s="11"/>
      <c r="C141" s="74">
        <v>14</v>
      </c>
      <c r="D141" s="74" t="s">
        <v>67</v>
      </c>
      <c r="E141" s="75" t="s">
        <v>89</v>
      </c>
      <c r="F141" s="161" t="s">
        <v>133</v>
      </c>
      <c r="G141" s="161"/>
      <c r="H141" s="161"/>
      <c r="I141" s="161"/>
      <c r="J141" s="76" t="s">
        <v>68</v>
      </c>
      <c r="K141" s="86">
        <v>21</v>
      </c>
      <c r="L141" s="172">
        <v>0</v>
      </c>
      <c r="M141" s="173"/>
      <c r="N141" s="174">
        <f>ROUND(L141*K141,2)</f>
        <v>0</v>
      </c>
      <c r="O141" s="175"/>
      <c r="P141" s="175"/>
      <c r="Q141" s="176"/>
      <c r="R141" s="13"/>
      <c r="S141" s="78" t="s">
        <v>8</v>
      </c>
      <c r="T141" s="79" t="s">
        <v>26</v>
      </c>
      <c r="U141" s="80">
        <v>0</v>
      </c>
      <c r="V141" s="80">
        <f>U141*K141</f>
        <v>0</v>
      </c>
      <c r="W141" s="80">
        <v>2.8000000000000001E-2</v>
      </c>
      <c r="X141" s="80">
        <f>W141*K141</f>
        <v>0.58799999999999997</v>
      </c>
      <c r="Y141" s="80">
        <v>0</v>
      </c>
      <c r="Z141" s="81">
        <f>Y141*K141</f>
        <v>0</v>
      </c>
      <c r="AB141" s="82"/>
      <c r="AQ141" s="2" t="s">
        <v>69</v>
      </c>
      <c r="AS141" s="2" t="s">
        <v>67</v>
      </c>
      <c r="AT141" s="2" t="s">
        <v>0</v>
      </c>
      <c r="AX141" s="2" t="s">
        <v>65</v>
      </c>
      <c r="BD141" s="83">
        <f>IF(T141="základní",N141,0)</f>
        <v>0</v>
      </c>
      <c r="BE141" s="83">
        <f>IF(T141="snížená",N141,0)</f>
        <v>0</v>
      </c>
      <c r="BF141" s="83">
        <f>IF(T141="zákl. přenesená",N141,0)</f>
        <v>0</v>
      </c>
      <c r="BG141" s="83">
        <f>IF(T141="sníž. přenesená",N141,0)</f>
        <v>0</v>
      </c>
      <c r="BH141" s="83">
        <f>IF(T141="nulová",N141,0)</f>
        <v>0</v>
      </c>
      <c r="BI141" s="2" t="s">
        <v>66</v>
      </c>
      <c r="BJ141" s="83">
        <f>ROUND(L141*K141,2)</f>
        <v>0</v>
      </c>
      <c r="BK141" s="2" t="s">
        <v>70</v>
      </c>
      <c r="BL141" s="2" t="s">
        <v>90</v>
      </c>
    </row>
    <row r="142" spans="2:64" s="10" customFormat="1" ht="130.5" customHeight="1" x14ac:dyDescent="0.25">
      <c r="B142" s="11"/>
      <c r="C142" s="108"/>
      <c r="D142" s="108"/>
      <c r="E142" s="108"/>
      <c r="F142" s="167" t="s">
        <v>134</v>
      </c>
      <c r="G142" s="168"/>
      <c r="H142" s="168"/>
      <c r="I142" s="168"/>
      <c r="J142" s="108"/>
      <c r="K142" s="108"/>
      <c r="L142" s="108"/>
      <c r="M142" s="108"/>
      <c r="N142" s="108"/>
      <c r="O142" s="108"/>
      <c r="P142" s="108"/>
      <c r="Q142" s="108"/>
      <c r="R142" s="13"/>
      <c r="S142" s="84"/>
      <c r="T142" s="108"/>
      <c r="U142" s="108"/>
      <c r="V142" s="108"/>
      <c r="W142" s="108"/>
      <c r="X142" s="108"/>
      <c r="Y142" s="108"/>
      <c r="Z142" s="85"/>
      <c r="AS142" s="2" t="s">
        <v>72</v>
      </c>
      <c r="AT142" s="2" t="s">
        <v>0</v>
      </c>
    </row>
    <row r="143" spans="2:64" s="10" customFormat="1" ht="19.5" customHeight="1" x14ac:dyDescent="0.25">
      <c r="B143" s="11"/>
      <c r="C143" s="74">
        <v>15</v>
      </c>
      <c r="D143" s="74" t="s">
        <v>67</v>
      </c>
      <c r="E143" s="75" t="s">
        <v>91</v>
      </c>
      <c r="F143" s="161" t="s">
        <v>127</v>
      </c>
      <c r="G143" s="161"/>
      <c r="H143" s="161"/>
      <c r="I143" s="161"/>
      <c r="J143" s="76" t="s">
        <v>68</v>
      </c>
      <c r="K143" s="86">
        <v>6</v>
      </c>
      <c r="L143" s="162">
        <v>0</v>
      </c>
      <c r="M143" s="162"/>
      <c r="N143" s="163">
        <f>ROUND(L143*K143,2)</f>
        <v>0</v>
      </c>
      <c r="O143" s="164"/>
      <c r="P143" s="164"/>
      <c r="Q143" s="164"/>
      <c r="R143" s="13"/>
      <c r="S143" s="78" t="s">
        <v>8</v>
      </c>
      <c r="T143" s="79" t="s">
        <v>26</v>
      </c>
      <c r="U143" s="80">
        <v>0</v>
      </c>
      <c r="V143" s="80">
        <f>U143*K143</f>
        <v>0</v>
      </c>
      <c r="W143" s="80">
        <v>2.8000000000000001E-2</v>
      </c>
      <c r="X143" s="80">
        <f>W143*K143</f>
        <v>0.16800000000000001</v>
      </c>
      <c r="Y143" s="80">
        <v>0</v>
      </c>
      <c r="Z143" s="81">
        <f>Y143*K143</f>
        <v>0</v>
      </c>
      <c r="AB143" s="82"/>
      <c r="AP143" s="2" t="s">
        <v>69</v>
      </c>
      <c r="AR143" s="2" t="s">
        <v>67</v>
      </c>
      <c r="AS143" s="2" t="s">
        <v>0</v>
      </c>
      <c r="AW143" s="2" t="s">
        <v>65</v>
      </c>
      <c r="BC143" s="83">
        <f>IF(T143="základní",N143,0)</f>
        <v>0</v>
      </c>
      <c r="BD143" s="83">
        <f>IF(T143="snížená",N143,0)</f>
        <v>0</v>
      </c>
      <c r="BE143" s="83">
        <f>IF(T143="zákl. přenesená",N143,0)</f>
        <v>0</v>
      </c>
      <c r="BF143" s="83">
        <f>IF(T143="sníž. přenesená",N143,0)</f>
        <v>0</v>
      </c>
      <c r="BG143" s="83">
        <f>IF(T143="nulová",N143,0)</f>
        <v>0</v>
      </c>
      <c r="BH143" s="2" t="s">
        <v>66</v>
      </c>
      <c r="BI143" s="83">
        <f>ROUND(L143*K143,2)</f>
        <v>0</v>
      </c>
      <c r="BJ143" s="2" t="s">
        <v>70</v>
      </c>
      <c r="BK143" s="2" t="s">
        <v>92</v>
      </c>
    </row>
    <row r="144" spans="2:64" s="10" customFormat="1" ht="174" customHeight="1" x14ac:dyDescent="0.25">
      <c r="B144" s="11"/>
      <c r="C144" s="90"/>
      <c r="D144" s="90"/>
      <c r="E144" s="90"/>
      <c r="F144" s="167" t="s">
        <v>180</v>
      </c>
      <c r="G144" s="168"/>
      <c r="H144" s="168"/>
      <c r="I144" s="168"/>
      <c r="J144" s="108"/>
      <c r="K144" s="108"/>
      <c r="L144" s="108"/>
      <c r="M144" s="108"/>
      <c r="N144" s="108"/>
      <c r="O144" s="108"/>
      <c r="P144" s="108"/>
      <c r="Q144" s="108"/>
      <c r="R144" s="13"/>
      <c r="S144" s="84"/>
      <c r="T144" s="108"/>
      <c r="U144" s="108"/>
      <c r="V144" s="108"/>
      <c r="W144" s="108"/>
      <c r="X144" s="108"/>
      <c r="Y144" s="108"/>
      <c r="Z144" s="85"/>
      <c r="AC144" s="97"/>
      <c r="AS144" s="2" t="s">
        <v>72</v>
      </c>
      <c r="AT144" s="2" t="s">
        <v>0</v>
      </c>
    </row>
    <row r="145" spans="2:64" s="10" customFormat="1" ht="16.5" customHeight="1" x14ac:dyDescent="0.25">
      <c r="B145" s="11"/>
      <c r="C145" s="115">
        <v>17</v>
      </c>
      <c r="D145" s="115" t="s">
        <v>67</v>
      </c>
      <c r="E145" s="116" t="s">
        <v>93</v>
      </c>
      <c r="F145" s="161" t="s">
        <v>173</v>
      </c>
      <c r="G145" s="161"/>
      <c r="H145" s="161"/>
      <c r="I145" s="161"/>
      <c r="J145" s="76" t="s">
        <v>94</v>
      </c>
      <c r="K145" s="86">
        <v>1</v>
      </c>
      <c r="L145" s="162">
        <v>0</v>
      </c>
      <c r="M145" s="162"/>
      <c r="N145" s="163">
        <f>ROUND(L145*K145,2)</f>
        <v>0</v>
      </c>
      <c r="O145" s="164"/>
      <c r="P145" s="164"/>
      <c r="Q145" s="164"/>
      <c r="R145" s="13"/>
      <c r="S145" s="78" t="s">
        <v>8</v>
      </c>
      <c r="T145" s="79" t="s">
        <v>26</v>
      </c>
      <c r="U145" s="80">
        <v>0</v>
      </c>
      <c r="V145" s="80">
        <f>U145*K145</f>
        <v>0</v>
      </c>
      <c r="W145" s="80">
        <v>2.8000000000000001E-2</v>
      </c>
      <c r="X145" s="80">
        <f>W145*K145</f>
        <v>2.8000000000000001E-2</v>
      </c>
      <c r="Y145" s="80">
        <v>0</v>
      </c>
      <c r="Z145" s="81">
        <f>Y145*K145</f>
        <v>0</v>
      </c>
      <c r="AB145" s="82"/>
      <c r="AQ145" s="2" t="s">
        <v>69</v>
      </c>
      <c r="AS145" s="2" t="s">
        <v>67</v>
      </c>
      <c r="AT145" s="2" t="s">
        <v>0</v>
      </c>
      <c r="AX145" s="2" t="s">
        <v>65</v>
      </c>
      <c r="BD145" s="83">
        <f>IF(T145="základní",N145,0)</f>
        <v>0</v>
      </c>
      <c r="BE145" s="83">
        <f>IF(T145="snížená",N145,0)</f>
        <v>0</v>
      </c>
      <c r="BF145" s="83">
        <f>IF(T145="zákl. přenesená",N145,0)</f>
        <v>0</v>
      </c>
      <c r="BG145" s="83">
        <f>IF(T145="sníž. přenesená",N145,0)</f>
        <v>0</v>
      </c>
      <c r="BH145" s="83">
        <f>IF(T145="nulová",N145,0)</f>
        <v>0</v>
      </c>
      <c r="BI145" s="2" t="s">
        <v>66</v>
      </c>
      <c r="BJ145" s="83">
        <f>ROUND(L145*K145,2)</f>
        <v>0</v>
      </c>
      <c r="BK145" s="2" t="s">
        <v>70</v>
      </c>
      <c r="BL145" s="2" t="s">
        <v>95</v>
      </c>
    </row>
    <row r="146" spans="2:64" s="10" customFormat="1" ht="169.5" customHeight="1" x14ac:dyDescent="0.25">
      <c r="B146" s="11"/>
      <c r="C146" s="90"/>
      <c r="D146" s="90"/>
      <c r="E146" s="90"/>
      <c r="F146" s="167" t="s">
        <v>174</v>
      </c>
      <c r="G146" s="183"/>
      <c r="H146" s="183"/>
      <c r="I146" s="183"/>
      <c r="J146" s="108"/>
      <c r="K146" s="108"/>
      <c r="L146" s="108"/>
      <c r="M146" s="108"/>
      <c r="N146" s="108"/>
      <c r="O146" s="108"/>
      <c r="P146" s="108"/>
      <c r="Q146" s="108"/>
      <c r="R146" s="13"/>
      <c r="S146" s="84"/>
      <c r="T146" s="108"/>
      <c r="U146" s="108"/>
      <c r="V146" s="108"/>
      <c r="W146" s="108"/>
      <c r="X146" s="108"/>
      <c r="Y146" s="108"/>
      <c r="Z146" s="85"/>
      <c r="AS146" s="2" t="s">
        <v>72</v>
      </c>
      <c r="AT146" s="2" t="s">
        <v>0</v>
      </c>
    </row>
    <row r="147" spans="2:64" s="10" customFormat="1" ht="20.25" customHeight="1" x14ac:dyDescent="0.25">
      <c r="B147" s="11"/>
      <c r="C147" s="115">
        <v>18</v>
      </c>
      <c r="D147" s="115" t="s">
        <v>67</v>
      </c>
      <c r="E147" s="116" t="s">
        <v>96</v>
      </c>
      <c r="F147" s="161" t="s">
        <v>149</v>
      </c>
      <c r="G147" s="161"/>
      <c r="H147" s="161"/>
      <c r="I147" s="161"/>
      <c r="J147" s="76" t="s">
        <v>68</v>
      </c>
      <c r="K147" s="86">
        <v>2</v>
      </c>
      <c r="L147" s="162">
        <v>0</v>
      </c>
      <c r="M147" s="162"/>
      <c r="N147" s="163">
        <f>ROUND(L147*K147,2)</f>
        <v>0</v>
      </c>
      <c r="O147" s="164"/>
      <c r="P147" s="164"/>
      <c r="Q147" s="164"/>
      <c r="R147" s="13"/>
      <c r="S147" s="84"/>
      <c r="T147" s="108"/>
      <c r="U147" s="108"/>
      <c r="V147" s="108"/>
      <c r="W147" s="108"/>
      <c r="X147" s="108"/>
      <c r="Y147" s="108"/>
      <c r="Z147" s="85"/>
      <c r="AB147" s="88"/>
      <c r="AS147" s="2"/>
      <c r="AT147" s="2"/>
    </row>
    <row r="148" spans="2:64" s="10" customFormat="1" ht="167.25" customHeight="1" x14ac:dyDescent="0.25">
      <c r="B148" s="11"/>
      <c r="C148" s="90"/>
      <c r="D148" s="90"/>
      <c r="E148" s="90"/>
      <c r="F148" s="167" t="s">
        <v>164</v>
      </c>
      <c r="G148" s="168"/>
      <c r="H148" s="168"/>
      <c r="I148" s="168"/>
      <c r="J148" s="108"/>
      <c r="K148" s="108"/>
      <c r="L148" s="108"/>
      <c r="M148" s="108"/>
      <c r="N148" s="108"/>
      <c r="O148" s="108"/>
      <c r="P148" s="108"/>
      <c r="Q148" s="108"/>
      <c r="R148" s="13"/>
      <c r="S148" s="84"/>
      <c r="T148" s="108"/>
      <c r="U148" s="108"/>
      <c r="V148" s="108"/>
      <c r="W148" s="108"/>
      <c r="X148" s="108"/>
      <c r="Y148" s="108"/>
      <c r="Z148" s="85"/>
      <c r="AS148" s="2"/>
      <c r="AT148" s="2"/>
    </row>
    <row r="149" spans="2:64" s="10" customFormat="1" ht="21.75" customHeight="1" x14ac:dyDescent="0.25">
      <c r="B149" s="11"/>
      <c r="C149" s="115">
        <v>19</v>
      </c>
      <c r="D149" s="115" t="s">
        <v>67</v>
      </c>
      <c r="E149" s="116" t="s">
        <v>97</v>
      </c>
      <c r="F149" s="161" t="s">
        <v>135</v>
      </c>
      <c r="G149" s="161"/>
      <c r="H149" s="161"/>
      <c r="I149" s="161"/>
      <c r="J149" s="76" t="s">
        <v>68</v>
      </c>
      <c r="K149" s="86">
        <v>2</v>
      </c>
      <c r="L149" s="162">
        <v>0</v>
      </c>
      <c r="M149" s="162"/>
      <c r="N149" s="163">
        <f>ROUND(L149*K149,2)</f>
        <v>0</v>
      </c>
      <c r="O149" s="164"/>
      <c r="P149" s="164"/>
      <c r="Q149" s="164"/>
      <c r="R149" s="13"/>
      <c r="S149" s="84"/>
      <c r="T149" s="108"/>
      <c r="U149" s="108"/>
      <c r="V149" s="108"/>
      <c r="W149" s="108"/>
      <c r="X149" s="108"/>
      <c r="Y149" s="108"/>
      <c r="Z149" s="85"/>
      <c r="AB149" s="88"/>
      <c r="AS149" s="2"/>
      <c r="AT149" s="2"/>
    </row>
    <row r="150" spans="2:64" s="10" customFormat="1" ht="106.5" customHeight="1" x14ac:dyDescent="0.25">
      <c r="B150" s="11"/>
      <c r="C150" s="90"/>
      <c r="D150" s="90"/>
      <c r="E150" s="90"/>
      <c r="F150" s="167" t="s">
        <v>165</v>
      </c>
      <c r="G150" s="168"/>
      <c r="H150" s="168"/>
      <c r="I150" s="168"/>
      <c r="J150" s="108"/>
      <c r="K150" s="108"/>
      <c r="L150" s="108"/>
      <c r="M150" s="108"/>
      <c r="N150" s="108"/>
      <c r="O150" s="108"/>
      <c r="P150" s="108"/>
      <c r="Q150" s="108"/>
      <c r="R150" s="13"/>
      <c r="S150" s="84"/>
      <c r="T150" s="108"/>
      <c r="U150" s="108"/>
      <c r="V150" s="108"/>
      <c r="W150" s="108"/>
      <c r="X150" s="108"/>
      <c r="Y150" s="108"/>
      <c r="Z150" s="85"/>
      <c r="AS150" s="2"/>
      <c r="AT150" s="2"/>
    </row>
    <row r="151" spans="2:64" s="10" customFormat="1" ht="16.5" customHeight="1" x14ac:dyDescent="0.25">
      <c r="B151" s="11"/>
      <c r="C151" s="115">
        <v>20</v>
      </c>
      <c r="D151" s="115" t="s">
        <v>67</v>
      </c>
      <c r="E151" s="116" t="s">
        <v>98</v>
      </c>
      <c r="F151" s="161" t="s">
        <v>150</v>
      </c>
      <c r="G151" s="161"/>
      <c r="H151" s="161"/>
      <c r="I151" s="161"/>
      <c r="J151" s="76" t="s">
        <v>68</v>
      </c>
      <c r="K151" s="86">
        <v>1</v>
      </c>
      <c r="L151" s="162">
        <v>0</v>
      </c>
      <c r="M151" s="162"/>
      <c r="N151" s="163">
        <f>ROUND(L151*K151,2)</f>
        <v>0</v>
      </c>
      <c r="O151" s="164"/>
      <c r="P151" s="164"/>
      <c r="Q151" s="164"/>
      <c r="R151" s="13"/>
      <c r="S151" s="78" t="s">
        <v>8</v>
      </c>
      <c r="T151" s="79" t="s">
        <v>26</v>
      </c>
      <c r="U151" s="80">
        <v>0</v>
      </c>
      <c r="V151" s="80">
        <f>U151*K151</f>
        <v>0</v>
      </c>
      <c r="W151" s="80">
        <v>2.8000000000000001E-2</v>
      </c>
      <c r="X151" s="80">
        <f>W151*K151</f>
        <v>2.8000000000000001E-2</v>
      </c>
      <c r="Y151" s="80">
        <v>0</v>
      </c>
      <c r="Z151" s="81">
        <f>Y151*K151</f>
        <v>0</v>
      </c>
      <c r="AB151" s="82"/>
      <c r="AQ151" s="2" t="s">
        <v>69</v>
      </c>
      <c r="AS151" s="2" t="s">
        <v>67</v>
      </c>
      <c r="AT151" s="2" t="s">
        <v>0</v>
      </c>
      <c r="AX151" s="2" t="s">
        <v>65</v>
      </c>
      <c r="BD151" s="83">
        <f>IF(T151="základní",N151,0)</f>
        <v>0</v>
      </c>
      <c r="BE151" s="83">
        <f>IF(T151="snížená",N151,0)</f>
        <v>0</v>
      </c>
      <c r="BF151" s="83">
        <f>IF(T151="zákl. přenesená",N151,0)</f>
        <v>0</v>
      </c>
      <c r="BG151" s="83">
        <f>IF(T151="sníž. přenesená",N151,0)</f>
        <v>0</v>
      </c>
      <c r="BH151" s="83">
        <f>IF(T151="nulová",N151,0)</f>
        <v>0</v>
      </c>
      <c r="BI151" s="2" t="s">
        <v>66</v>
      </c>
      <c r="BJ151" s="83">
        <f>ROUND(L151*K151,2)</f>
        <v>0</v>
      </c>
      <c r="BK151" s="2" t="s">
        <v>70</v>
      </c>
      <c r="BL151" s="2" t="s">
        <v>99</v>
      </c>
    </row>
    <row r="152" spans="2:64" s="10" customFormat="1" ht="129" customHeight="1" x14ac:dyDescent="0.25">
      <c r="B152" s="11"/>
      <c r="C152" s="90"/>
      <c r="D152" s="90"/>
      <c r="E152" s="90"/>
      <c r="F152" s="167" t="s">
        <v>179</v>
      </c>
      <c r="G152" s="168"/>
      <c r="H152" s="168"/>
      <c r="I152" s="168"/>
      <c r="J152" s="108"/>
      <c r="K152" s="108"/>
      <c r="L152" s="108"/>
      <c r="M152" s="108"/>
      <c r="N152" s="108"/>
      <c r="O152" s="108"/>
      <c r="P152" s="108"/>
      <c r="Q152" s="108"/>
      <c r="R152" s="13"/>
      <c r="S152" s="84"/>
      <c r="T152" s="108"/>
      <c r="U152" s="108"/>
      <c r="V152" s="108"/>
      <c r="W152" s="108"/>
      <c r="X152" s="108"/>
      <c r="Y152" s="108"/>
      <c r="Z152" s="85"/>
      <c r="AS152" s="2" t="s">
        <v>72</v>
      </c>
      <c r="AT152" s="2" t="s">
        <v>0</v>
      </c>
    </row>
    <row r="153" spans="2:64" s="10" customFormat="1" ht="16.5" customHeight="1" x14ac:dyDescent="0.25">
      <c r="B153" s="11"/>
      <c r="C153" s="115">
        <v>21</v>
      </c>
      <c r="D153" s="115" t="s">
        <v>67</v>
      </c>
      <c r="E153" s="116" t="s">
        <v>100</v>
      </c>
      <c r="F153" s="161" t="s">
        <v>151</v>
      </c>
      <c r="G153" s="161"/>
      <c r="H153" s="161"/>
      <c r="I153" s="161"/>
      <c r="J153" s="76" t="s">
        <v>68</v>
      </c>
      <c r="K153" s="86">
        <v>1</v>
      </c>
      <c r="L153" s="162">
        <v>0</v>
      </c>
      <c r="M153" s="162"/>
      <c r="N153" s="163">
        <f>ROUND(L153*K153,2)</f>
        <v>0</v>
      </c>
      <c r="O153" s="164"/>
      <c r="P153" s="164"/>
      <c r="Q153" s="164"/>
      <c r="R153" s="13"/>
      <c r="S153" s="78" t="s">
        <v>8</v>
      </c>
      <c r="T153" s="79" t="s">
        <v>26</v>
      </c>
      <c r="U153" s="80">
        <v>0</v>
      </c>
      <c r="V153" s="80">
        <f>U153*K153</f>
        <v>0</v>
      </c>
      <c r="W153" s="80">
        <v>2.8000000000000001E-2</v>
      </c>
      <c r="X153" s="80">
        <f>W153*K153</f>
        <v>2.8000000000000001E-2</v>
      </c>
      <c r="Y153" s="80">
        <v>0</v>
      </c>
      <c r="Z153" s="81">
        <f>Y153*K153</f>
        <v>0</v>
      </c>
      <c r="AB153" s="82"/>
      <c r="AQ153" s="2" t="s">
        <v>69</v>
      </c>
      <c r="AS153" s="2" t="s">
        <v>67</v>
      </c>
      <c r="AT153" s="2" t="s">
        <v>0</v>
      </c>
      <c r="AX153" s="2" t="s">
        <v>65</v>
      </c>
      <c r="BD153" s="83">
        <f>IF(T153="základní",N153,0)</f>
        <v>0</v>
      </c>
      <c r="BE153" s="83">
        <f>IF(T153="snížená",N153,0)</f>
        <v>0</v>
      </c>
      <c r="BF153" s="83">
        <f>IF(T153="zákl. přenesená",N153,0)</f>
        <v>0</v>
      </c>
      <c r="BG153" s="83">
        <f>IF(T153="sníž. přenesená",N153,0)</f>
        <v>0</v>
      </c>
      <c r="BH153" s="83">
        <f>IF(T153="nulová",N153,0)</f>
        <v>0</v>
      </c>
      <c r="BI153" s="2" t="s">
        <v>66</v>
      </c>
      <c r="BJ153" s="83">
        <f>ROUND(L153*K153,2)</f>
        <v>0</v>
      </c>
      <c r="BK153" s="2" t="s">
        <v>70</v>
      </c>
      <c r="BL153" s="2" t="s">
        <v>101</v>
      </c>
    </row>
    <row r="154" spans="2:64" s="10" customFormat="1" ht="145.5" customHeight="1" x14ac:dyDescent="0.25">
      <c r="B154" s="11"/>
      <c r="C154" s="90"/>
      <c r="D154" s="90"/>
      <c r="E154" s="90"/>
      <c r="F154" s="167" t="s">
        <v>166</v>
      </c>
      <c r="G154" s="168"/>
      <c r="H154" s="168"/>
      <c r="I154" s="168"/>
      <c r="J154" s="108"/>
      <c r="K154" s="108"/>
      <c r="L154" s="108"/>
      <c r="M154" s="108"/>
      <c r="N154" s="108"/>
      <c r="O154" s="108"/>
      <c r="P154" s="108"/>
      <c r="Q154" s="108"/>
      <c r="R154" s="13"/>
      <c r="S154" s="84"/>
      <c r="T154" s="108"/>
      <c r="U154" s="108"/>
      <c r="V154" s="108"/>
      <c r="W154" s="108"/>
      <c r="X154" s="108"/>
      <c r="Y154" s="108"/>
      <c r="Z154" s="85"/>
      <c r="AS154" s="2" t="s">
        <v>72</v>
      </c>
      <c r="AT154" s="2" t="s">
        <v>0</v>
      </c>
    </row>
    <row r="155" spans="2:64" s="10" customFormat="1" ht="15.75" customHeight="1" x14ac:dyDescent="0.25">
      <c r="B155" s="11"/>
      <c r="C155" s="115">
        <v>22</v>
      </c>
      <c r="D155" s="115" t="s">
        <v>67</v>
      </c>
      <c r="E155" s="116" t="s">
        <v>102</v>
      </c>
      <c r="F155" s="161" t="s">
        <v>152</v>
      </c>
      <c r="G155" s="161"/>
      <c r="H155" s="161"/>
      <c r="I155" s="161"/>
      <c r="J155" s="76" t="s">
        <v>68</v>
      </c>
      <c r="K155" s="86">
        <v>1</v>
      </c>
      <c r="L155" s="162">
        <v>0</v>
      </c>
      <c r="M155" s="162"/>
      <c r="N155" s="163">
        <f>ROUND(L155*K155,2)</f>
        <v>0</v>
      </c>
      <c r="O155" s="164"/>
      <c r="P155" s="164"/>
      <c r="Q155" s="164"/>
      <c r="R155" s="13"/>
      <c r="S155" s="84"/>
      <c r="T155" s="108"/>
      <c r="U155" s="108"/>
      <c r="V155" s="108"/>
      <c r="W155" s="108"/>
      <c r="X155" s="108"/>
      <c r="Y155" s="108"/>
      <c r="Z155" s="85"/>
      <c r="AB155" s="88"/>
      <c r="AS155" s="2"/>
      <c r="AT155" s="2"/>
    </row>
    <row r="156" spans="2:64" s="10" customFormat="1" ht="135.75" customHeight="1" x14ac:dyDescent="0.25">
      <c r="B156" s="11"/>
      <c r="C156" s="90"/>
      <c r="D156" s="90"/>
      <c r="E156" s="90"/>
      <c r="F156" s="167" t="s">
        <v>167</v>
      </c>
      <c r="G156" s="168"/>
      <c r="H156" s="168"/>
      <c r="I156" s="168"/>
      <c r="J156" s="108"/>
      <c r="K156" s="108"/>
      <c r="L156" s="108"/>
      <c r="M156" s="108"/>
      <c r="N156" s="108"/>
      <c r="O156" s="108"/>
      <c r="P156" s="108"/>
      <c r="Q156" s="108"/>
      <c r="R156" s="13"/>
      <c r="S156" s="84"/>
      <c r="T156" s="108"/>
      <c r="U156" s="108"/>
      <c r="V156" s="108"/>
      <c r="W156" s="108"/>
      <c r="X156" s="108"/>
      <c r="Y156" s="108"/>
      <c r="Z156" s="85"/>
      <c r="AS156" s="2"/>
      <c r="AT156" s="2"/>
    </row>
    <row r="157" spans="2:64" s="10" customFormat="1" ht="16.5" customHeight="1" x14ac:dyDescent="0.25">
      <c r="B157" s="11"/>
      <c r="C157" s="115">
        <v>23</v>
      </c>
      <c r="D157" s="115" t="s">
        <v>67</v>
      </c>
      <c r="E157" s="116" t="s">
        <v>103</v>
      </c>
      <c r="F157" s="161" t="s">
        <v>137</v>
      </c>
      <c r="G157" s="161"/>
      <c r="H157" s="161"/>
      <c r="I157" s="161"/>
      <c r="J157" s="76" t="s">
        <v>68</v>
      </c>
      <c r="K157" s="86">
        <v>3</v>
      </c>
      <c r="L157" s="162">
        <v>0</v>
      </c>
      <c r="M157" s="162"/>
      <c r="N157" s="163">
        <f>ROUND(L157*K157,2)</f>
        <v>0</v>
      </c>
      <c r="O157" s="164"/>
      <c r="P157" s="164"/>
      <c r="Q157" s="164"/>
      <c r="R157" s="13"/>
      <c r="S157" s="78" t="s">
        <v>8</v>
      </c>
      <c r="T157" s="79" t="s">
        <v>26</v>
      </c>
      <c r="U157" s="80">
        <v>0</v>
      </c>
      <c r="V157" s="80">
        <f>U157*K157</f>
        <v>0</v>
      </c>
      <c r="W157" s="80">
        <v>2.8000000000000001E-2</v>
      </c>
      <c r="X157" s="80">
        <f>W157*K157</f>
        <v>8.4000000000000005E-2</v>
      </c>
      <c r="Y157" s="80">
        <v>0</v>
      </c>
      <c r="Z157" s="81">
        <f>Y157*K157</f>
        <v>0</v>
      </c>
      <c r="AB157" s="89"/>
      <c r="AQ157" s="2" t="s">
        <v>69</v>
      </c>
      <c r="AS157" s="2" t="s">
        <v>67</v>
      </c>
      <c r="AT157" s="2" t="s">
        <v>0</v>
      </c>
      <c r="AX157" s="2" t="s">
        <v>65</v>
      </c>
      <c r="BD157" s="83">
        <f>IF(T157="základní",N157,0)</f>
        <v>0</v>
      </c>
      <c r="BE157" s="83">
        <f>IF(T157="snížená",N157,0)</f>
        <v>0</v>
      </c>
      <c r="BF157" s="83">
        <f>IF(T157="zákl. přenesená",N157,0)</f>
        <v>0</v>
      </c>
      <c r="BG157" s="83">
        <f>IF(T157="sníž. přenesená",N157,0)</f>
        <v>0</v>
      </c>
      <c r="BH157" s="83">
        <f>IF(T157="nulová",N157,0)</f>
        <v>0</v>
      </c>
      <c r="BI157" s="2" t="s">
        <v>66</v>
      </c>
      <c r="BJ157" s="83">
        <f>ROUND(L157*K157,2)</f>
        <v>0</v>
      </c>
      <c r="BK157" s="2" t="s">
        <v>70</v>
      </c>
      <c r="BL157" s="2" t="s">
        <v>104</v>
      </c>
    </row>
    <row r="158" spans="2:64" s="10" customFormat="1" ht="156.75" customHeight="1" x14ac:dyDescent="0.25">
      <c r="B158" s="11"/>
      <c r="C158" s="90"/>
      <c r="D158" s="90"/>
      <c r="E158" s="90"/>
      <c r="F158" s="167" t="s">
        <v>168</v>
      </c>
      <c r="G158" s="168"/>
      <c r="H158" s="168"/>
      <c r="I158" s="168"/>
      <c r="J158" s="108"/>
      <c r="K158" s="108"/>
      <c r="L158" s="108"/>
      <c r="M158" s="108"/>
      <c r="N158" s="108"/>
      <c r="O158" s="108"/>
      <c r="P158" s="108"/>
      <c r="Q158" s="108"/>
      <c r="R158" s="13"/>
      <c r="S158" s="84"/>
      <c r="T158" s="108"/>
      <c r="U158" s="108"/>
      <c r="V158" s="108"/>
      <c r="W158" s="108"/>
      <c r="X158" s="108"/>
      <c r="Y158" s="108"/>
      <c r="Z158" s="85"/>
      <c r="AS158" s="2" t="s">
        <v>72</v>
      </c>
      <c r="AT158" s="2" t="s">
        <v>0</v>
      </c>
    </row>
    <row r="159" spans="2:64" s="10" customFormat="1" ht="16.5" customHeight="1" x14ac:dyDescent="0.25">
      <c r="B159" s="11"/>
      <c r="C159" s="115">
        <v>24</v>
      </c>
      <c r="D159" s="115" t="s">
        <v>67</v>
      </c>
      <c r="E159" s="116" t="s">
        <v>105</v>
      </c>
      <c r="F159" s="161" t="s">
        <v>136</v>
      </c>
      <c r="G159" s="161"/>
      <c r="H159" s="161"/>
      <c r="I159" s="161"/>
      <c r="J159" s="76" t="s">
        <v>68</v>
      </c>
      <c r="K159" s="86">
        <v>3</v>
      </c>
      <c r="L159" s="162">
        <v>0</v>
      </c>
      <c r="M159" s="162"/>
      <c r="N159" s="163">
        <f>ROUND(L159*K159,2)</f>
        <v>0</v>
      </c>
      <c r="O159" s="164"/>
      <c r="P159" s="164"/>
      <c r="Q159" s="164"/>
      <c r="R159" s="13"/>
      <c r="S159" s="78" t="s">
        <v>8</v>
      </c>
      <c r="T159" s="79" t="s">
        <v>26</v>
      </c>
      <c r="U159" s="80">
        <v>0</v>
      </c>
      <c r="V159" s="80">
        <f>U159*K159</f>
        <v>0</v>
      </c>
      <c r="W159" s="80">
        <v>2.8000000000000001E-2</v>
      </c>
      <c r="X159" s="80">
        <f>W159*K159</f>
        <v>8.4000000000000005E-2</v>
      </c>
      <c r="Y159" s="80">
        <v>0</v>
      </c>
      <c r="Z159" s="81">
        <f>Y159*K159</f>
        <v>0</v>
      </c>
      <c r="AB159" s="82"/>
      <c r="AQ159" s="2" t="s">
        <v>69</v>
      </c>
      <c r="AS159" s="2" t="s">
        <v>67</v>
      </c>
      <c r="AT159" s="2" t="s">
        <v>0</v>
      </c>
      <c r="AX159" s="2" t="s">
        <v>65</v>
      </c>
      <c r="BD159" s="83">
        <f>IF(T159="základní",N159,0)</f>
        <v>0</v>
      </c>
      <c r="BE159" s="83">
        <f>IF(T159="snížená",N159,0)</f>
        <v>0</v>
      </c>
      <c r="BF159" s="83">
        <f>IF(T159="zákl. přenesená",N159,0)</f>
        <v>0</v>
      </c>
      <c r="BG159" s="83">
        <f>IF(T159="sníž. přenesená",N159,0)</f>
        <v>0</v>
      </c>
      <c r="BH159" s="83">
        <f>IF(T159="nulová",N159,0)</f>
        <v>0</v>
      </c>
      <c r="BI159" s="2" t="s">
        <v>66</v>
      </c>
      <c r="BJ159" s="83">
        <f>ROUND(L159*K159,2)</f>
        <v>0</v>
      </c>
      <c r="BK159" s="2" t="s">
        <v>70</v>
      </c>
      <c r="BL159" s="2" t="s">
        <v>106</v>
      </c>
    </row>
    <row r="160" spans="2:64" s="10" customFormat="1" ht="153.75" customHeight="1" x14ac:dyDescent="0.25">
      <c r="B160" s="11"/>
      <c r="C160" s="90"/>
      <c r="D160" s="90"/>
      <c r="E160" s="90"/>
      <c r="F160" s="167" t="s">
        <v>169</v>
      </c>
      <c r="G160" s="168"/>
      <c r="H160" s="168"/>
      <c r="I160" s="168"/>
      <c r="J160" s="108"/>
      <c r="K160" s="108"/>
      <c r="L160" s="108"/>
      <c r="M160" s="108"/>
      <c r="N160" s="108"/>
      <c r="O160" s="108"/>
      <c r="P160" s="108"/>
      <c r="Q160" s="108"/>
      <c r="R160" s="13"/>
      <c r="S160" s="84"/>
      <c r="T160" s="108"/>
      <c r="U160" s="108"/>
      <c r="V160" s="108"/>
      <c r="W160" s="108"/>
      <c r="X160" s="108"/>
      <c r="Y160" s="108"/>
      <c r="Z160" s="85"/>
      <c r="AS160" s="2" t="s">
        <v>72</v>
      </c>
      <c r="AT160" s="2" t="s">
        <v>0</v>
      </c>
    </row>
    <row r="161" spans="2:64" s="10" customFormat="1" ht="16.5" customHeight="1" x14ac:dyDescent="0.25">
      <c r="B161" s="11"/>
      <c r="C161" s="91">
        <v>25</v>
      </c>
      <c r="D161" s="91" t="s">
        <v>67</v>
      </c>
      <c r="E161" s="92" t="s">
        <v>107</v>
      </c>
      <c r="F161" s="161" t="s">
        <v>138</v>
      </c>
      <c r="G161" s="161"/>
      <c r="H161" s="161"/>
      <c r="I161" s="161"/>
      <c r="J161" s="76" t="s">
        <v>68</v>
      </c>
      <c r="K161" s="86">
        <v>5</v>
      </c>
      <c r="L161" s="162">
        <v>0</v>
      </c>
      <c r="M161" s="162"/>
      <c r="N161" s="163">
        <f>ROUND(L161*K161,2)</f>
        <v>0</v>
      </c>
      <c r="O161" s="164"/>
      <c r="P161" s="164"/>
      <c r="Q161" s="164"/>
      <c r="R161" s="13"/>
      <c r="S161" s="78" t="s">
        <v>8</v>
      </c>
      <c r="T161" s="79" t="s">
        <v>26</v>
      </c>
      <c r="U161" s="80">
        <v>0</v>
      </c>
      <c r="V161" s="80">
        <f>U161*K163</f>
        <v>0</v>
      </c>
      <c r="W161" s="80">
        <v>2.8000000000000001E-2</v>
      </c>
      <c r="X161" s="80">
        <f>W161*K163</f>
        <v>2.8000000000000001E-2</v>
      </c>
      <c r="Y161" s="80">
        <v>0</v>
      </c>
      <c r="Z161" s="81">
        <f>Y161*K163</f>
        <v>0</v>
      </c>
      <c r="AB161" s="82"/>
      <c r="AQ161" s="2" t="s">
        <v>69</v>
      </c>
      <c r="AS161" s="2" t="s">
        <v>67</v>
      </c>
      <c r="AT161" s="2" t="s">
        <v>0</v>
      </c>
      <c r="AX161" s="2" t="s">
        <v>65</v>
      </c>
      <c r="BD161" s="83">
        <f>IF(T161="základní",N163,0)</f>
        <v>0</v>
      </c>
      <c r="BE161" s="83">
        <f>IF(T161="snížená",N163,0)</f>
        <v>0</v>
      </c>
      <c r="BF161" s="83">
        <f>IF(T161="zákl. přenesená",N163,0)</f>
        <v>0</v>
      </c>
      <c r="BG161" s="83">
        <f>IF(T161="sníž. přenesená",N163,0)</f>
        <v>0</v>
      </c>
      <c r="BH161" s="83">
        <f>IF(T161="nulová",N163,0)</f>
        <v>0</v>
      </c>
      <c r="BI161" s="2" t="s">
        <v>66</v>
      </c>
      <c r="BJ161" s="83">
        <f>ROUND(L163*K163,2)</f>
        <v>0</v>
      </c>
      <c r="BK161" s="2" t="s">
        <v>70</v>
      </c>
      <c r="BL161" s="2" t="s">
        <v>108</v>
      </c>
    </row>
    <row r="162" spans="2:64" s="10" customFormat="1" ht="196.5" customHeight="1" x14ac:dyDescent="0.25">
      <c r="B162" s="11"/>
      <c r="C162" s="90"/>
      <c r="D162" s="90"/>
      <c r="E162" s="90"/>
      <c r="F162" s="167" t="s">
        <v>170</v>
      </c>
      <c r="G162" s="168"/>
      <c r="H162" s="168"/>
      <c r="I162" s="168"/>
      <c r="J162" s="108"/>
      <c r="K162" s="108"/>
      <c r="L162" s="108"/>
      <c r="M162" s="108"/>
      <c r="N162" s="108"/>
      <c r="O162" s="108"/>
      <c r="P162" s="108"/>
      <c r="Q162" s="108"/>
      <c r="R162" s="13"/>
      <c r="S162" s="84"/>
      <c r="T162" s="108"/>
      <c r="U162" s="108"/>
      <c r="V162" s="108"/>
      <c r="W162" s="108"/>
      <c r="X162" s="108"/>
      <c r="Y162" s="108"/>
      <c r="Z162" s="85"/>
      <c r="AS162" s="2" t="s">
        <v>72</v>
      </c>
      <c r="AT162" s="2" t="s">
        <v>0</v>
      </c>
    </row>
    <row r="163" spans="2:64" s="10" customFormat="1" ht="16.5" customHeight="1" x14ac:dyDescent="0.3">
      <c r="B163" s="62"/>
      <c r="C163" s="115">
        <v>26</v>
      </c>
      <c r="D163" s="115" t="s">
        <v>67</v>
      </c>
      <c r="E163" s="116" t="s">
        <v>107</v>
      </c>
      <c r="F163" s="161" t="s">
        <v>140</v>
      </c>
      <c r="G163" s="161"/>
      <c r="H163" s="161"/>
      <c r="I163" s="161"/>
      <c r="J163" s="76" t="s">
        <v>68</v>
      </c>
      <c r="K163" s="86">
        <v>1</v>
      </c>
      <c r="L163" s="162">
        <v>0</v>
      </c>
      <c r="M163" s="162"/>
      <c r="N163" s="163">
        <f>ROUND(L163*K163,2)</f>
        <v>0</v>
      </c>
      <c r="O163" s="164"/>
      <c r="P163" s="164"/>
      <c r="Q163" s="164"/>
      <c r="R163" s="13"/>
      <c r="S163" s="84"/>
      <c r="T163" s="108"/>
      <c r="U163" s="108"/>
      <c r="V163" s="108"/>
      <c r="W163" s="108"/>
      <c r="X163" s="108"/>
      <c r="Y163" s="108"/>
      <c r="Z163" s="85"/>
      <c r="AB163" s="88"/>
      <c r="AS163" s="2"/>
      <c r="AT163" s="2"/>
    </row>
    <row r="164" spans="2:64" s="10" customFormat="1" ht="164.25" customHeight="1" x14ac:dyDescent="0.25">
      <c r="B164" s="11"/>
      <c r="C164" s="90"/>
      <c r="D164" s="90"/>
      <c r="E164" s="90"/>
      <c r="F164" s="167" t="s">
        <v>171</v>
      </c>
      <c r="G164" s="168"/>
      <c r="H164" s="168"/>
      <c r="I164" s="168"/>
      <c r="J164" s="108"/>
      <c r="K164" s="108"/>
      <c r="L164" s="108"/>
      <c r="M164" s="108"/>
      <c r="N164" s="108"/>
      <c r="O164" s="108"/>
      <c r="P164" s="108"/>
      <c r="Q164" s="108"/>
      <c r="R164" s="13"/>
      <c r="S164" s="84"/>
      <c r="T164" s="108"/>
      <c r="U164" s="108"/>
      <c r="V164" s="108"/>
      <c r="W164" s="108"/>
      <c r="X164" s="108"/>
      <c r="Y164" s="108"/>
      <c r="Z164" s="85"/>
      <c r="AS164" s="2"/>
      <c r="AT164" s="2"/>
    </row>
    <row r="165" spans="2:64" s="10" customFormat="1" ht="16.5" customHeight="1" x14ac:dyDescent="0.35">
      <c r="B165" s="98"/>
      <c r="C165" s="63"/>
      <c r="D165" s="64" t="s">
        <v>141</v>
      </c>
      <c r="E165" s="64"/>
      <c r="F165" s="64"/>
      <c r="G165" s="64"/>
      <c r="H165" s="64"/>
      <c r="I165" s="64"/>
      <c r="J165" s="64"/>
      <c r="K165" s="64"/>
      <c r="L165" s="64"/>
      <c r="M165" s="64"/>
      <c r="N165" s="186">
        <f>BJ182</f>
        <v>0</v>
      </c>
      <c r="O165" s="186"/>
      <c r="P165" s="186"/>
      <c r="Q165" s="186"/>
      <c r="R165" s="13"/>
      <c r="S165" s="78" t="s">
        <v>8</v>
      </c>
      <c r="T165" s="79" t="s">
        <v>26</v>
      </c>
      <c r="U165" s="80">
        <v>0</v>
      </c>
      <c r="V165" s="80" t="e">
        <f>U165*#REF!</f>
        <v>#REF!</v>
      </c>
      <c r="W165" s="80">
        <v>2.8000000000000001E-2</v>
      </c>
      <c r="X165" s="80" t="e">
        <f>W165*#REF!</f>
        <v>#REF!</v>
      </c>
      <c r="Y165" s="80">
        <v>0</v>
      </c>
      <c r="Z165" s="81" t="e">
        <f>Y165*#REF!</f>
        <v>#REF!</v>
      </c>
      <c r="AB165" s="82"/>
      <c r="AQ165" s="2" t="s">
        <v>69</v>
      </c>
      <c r="AS165" s="2" t="s">
        <v>67</v>
      </c>
      <c r="AT165" s="2" t="s">
        <v>0</v>
      </c>
      <c r="AX165" s="2" t="s">
        <v>65</v>
      </c>
      <c r="BD165" s="83" t="e">
        <f>IF(T165="základní",#REF!,0)</f>
        <v>#REF!</v>
      </c>
      <c r="BE165" s="83">
        <f>IF(T165="snížená",#REF!,0)</f>
        <v>0</v>
      </c>
      <c r="BF165" s="83">
        <f>IF(T165="zákl. přenesená",#REF!,0)</f>
        <v>0</v>
      </c>
      <c r="BG165" s="83">
        <f>IF(T165="sníž. přenesená",#REF!,0)</f>
        <v>0</v>
      </c>
      <c r="BH165" s="83">
        <f>IF(T165="nulová",#REF!,0)</f>
        <v>0</v>
      </c>
      <c r="BI165" s="2" t="s">
        <v>66</v>
      </c>
      <c r="BJ165" s="83" t="e">
        <f>ROUND(#REF!*#REF!,2)</f>
        <v>#REF!</v>
      </c>
      <c r="BK165" s="2" t="s">
        <v>70</v>
      </c>
      <c r="BL165" s="2" t="s">
        <v>109</v>
      </c>
    </row>
    <row r="166" spans="2:64" s="10" customFormat="1" ht="41.45" customHeight="1" x14ac:dyDescent="0.3">
      <c r="B166" s="62"/>
      <c r="C166" s="74">
        <v>27</v>
      </c>
      <c r="D166" s="74" t="s">
        <v>114</v>
      </c>
      <c r="E166" s="75" t="s">
        <v>142</v>
      </c>
      <c r="F166" s="161" t="s">
        <v>141</v>
      </c>
      <c r="G166" s="161"/>
      <c r="H166" s="161"/>
      <c r="I166" s="161"/>
      <c r="J166" s="76" t="s">
        <v>94</v>
      </c>
      <c r="K166" s="86">
        <v>1</v>
      </c>
      <c r="L166" s="162">
        <v>0</v>
      </c>
      <c r="M166" s="162"/>
      <c r="N166" s="174">
        <f>ROUND(L166*K166,2)</f>
        <v>0</v>
      </c>
      <c r="O166" s="175"/>
      <c r="P166" s="175"/>
      <c r="Q166" s="176"/>
      <c r="R166" s="13"/>
      <c r="S166" s="84"/>
      <c r="T166" s="108"/>
      <c r="U166" s="108"/>
      <c r="V166" s="108"/>
      <c r="W166" s="108"/>
      <c r="X166" s="108"/>
      <c r="Y166" s="108"/>
      <c r="Z166" s="85"/>
      <c r="AS166" s="2" t="s">
        <v>72</v>
      </c>
      <c r="AT166" s="2" t="s">
        <v>0</v>
      </c>
    </row>
    <row r="167" spans="2:64" s="10" customFormat="1" ht="27.6" customHeight="1" x14ac:dyDescent="0.3">
      <c r="B167" s="62"/>
      <c r="C167" s="99"/>
      <c r="D167" s="99"/>
      <c r="E167" s="100" t="s">
        <v>8</v>
      </c>
      <c r="F167" s="184" t="s">
        <v>146</v>
      </c>
      <c r="G167" s="185"/>
      <c r="H167" s="185"/>
      <c r="I167" s="185"/>
      <c r="J167" s="99"/>
      <c r="K167" s="101"/>
      <c r="L167" s="99"/>
      <c r="M167" s="99"/>
      <c r="N167" s="99"/>
      <c r="O167" s="99"/>
      <c r="P167" s="99"/>
      <c r="Q167" s="99"/>
      <c r="R167" s="13"/>
      <c r="S167" s="78" t="s">
        <v>8</v>
      </c>
      <c r="T167" s="79" t="s">
        <v>26</v>
      </c>
      <c r="U167" s="80">
        <v>0</v>
      </c>
      <c r="V167" s="80" t="e">
        <f>U167*#REF!</f>
        <v>#REF!</v>
      </c>
      <c r="W167" s="80">
        <v>2.8000000000000001E-2</v>
      </c>
      <c r="X167" s="80" t="e">
        <f>W167*#REF!</f>
        <v>#REF!</v>
      </c>
      <c r="Y167" s="80">
        <v>0</v>
      </c>
      <c r="Z167" s="81" t="e">
        <f>Y167*#REF!</f>
        <v>#REF!</v>
      </c>
      <c r="AB167" s="95"/>
      <c r="AQ167" s="2" t="s">
        <v>69</v>
      </c>
      <c r="AS167" s="2" t="s">
        <v>67</v>
      </c>
      <c r="AT167" s="2" t="s">
        <v>0</v>
      </c>
      <c r="AX167" s="2" t="s">
        <v>65</v>
      </c>
      <c r="BD167" s="83" t="e">
        <f>IF(T167="základní",#REF!,0)</f>
        <v>#REF!</v>
      </c>
      <c r="BE167" s="83">
        <f>IF(T167="snížená",#REF!,0)</f>
        <v>0</v>
      </c>
      <c r="BF167" s="83">
        <f>IF(T167="zákl. přenesená",#REF!,0)</f>
        <v>0</v>
      </c>
      <c r="BG167" s="83">
        <f>IF(T167="sníž. přenesená",#REF!,0)</f>
        <v>0</v>
      </c>
      <c r="BH167" s="83">
        <f>IF(T167="nulová",#REF!,0)</f>
        <v>0</v>
      </c>
      <c r="BI167" s="2" t="s">
        <v>66</v>
      </c>
      <c r="BJ167" s="83" t="e">
        <f>ROUND(#REF!*#REF!,2)</f>
        <v>#REF!</v>
      </c>
      <c r="BK167" s="2" t="s">
        <v>70</v>
      </c>
      <c r="BL167" s="2" t="s">
        <v>110</v>
      </c>
    </row>
    <row r="168" spans="2:64" s="10" customFormat="1" ht="32.1" customHeight="1" x14ac:dyDescent="0.35">
      <c r="B168" s="117"/>
      <c r="C168" s="63"/>
      <c r="D168" s="64" t="s">
        <v>143</v>
      </c>
      <c r="E168" s="64"/>
      <c r="F168" s="64"/>
      <c r="G168" s="64"/>
      <c r="H168" s="64"/>
      <c r="I168" s="64"/>
      <c r="J168" s="64"/>
      <c r="K168" s="64"/>
      <c r="L168" s="64"/>
      <c r="M168" s="64"/>
      <c r="N168" s="158">
        <f>BJ185</f>
        <v>0</v>
      </c>
      <c r="O168" s="158"/>
      <c r="P168" s="158"/>
      <c r="Q168" s="158"/>
      <c r="R168" s="13"/>
      <c r="S168" s="84"/>
      <c r="T168" s="108"/>
      <c r="U168" s="108"/>
      <c r="V168" s="108"/>
      <c r="W168" s="108"/>
      <c r="X168" s="108"/>
      <c r="Y168" s="108"/>
      <c r="Z168" s="85"/>
      <c r="AS168" s="2" t="s">
        <v>72</v>
      </c>
      <c r="AT168" s="2" t="s">
        <v>0</v>
      </c>
    </row>
    <row r="169" spans="2:64" s="10" customFormat="1" ht="16.5" customHeight="1" x14ac:dyDescent="0.25">
      <c r="B169" s="117"/>
      <c r="C169" s="74">
        <v>28</v>
      </c>
      <c r="D169" s="74" t="s">
        <v>114</v>
      </c>
      <c r="E169" s="75" t="s">
        <v>144</v>
      </c>
      <c r="F169" s="161" t="s">
        <v>145</v>
      </c>
      <c r="G169" s="161"/>
      <c r="H169" s="161"/>
      <c r="I169" s="161"/>
      <c r="J169" s="76" t="s">
        <v>94</v>
      </c>
      <c r="K169" s="86">
        <v>1</v>
      </c>
      <c r="L169" s="162">
        <v>0</v>
      </c>
      <c r="M169" s="162"/>
      <c r="N169" s="174">
        <f>ROUND(L169*K169,2)</f>
        <v>0</v>
      </c>
      <c r="O169" s="175"/>
      <c r="P169" s="175"/>
      <c r="Q169" s="176"/>
      <c r="R169" s="13"/>
      <c r="S169" s="78" t="s">
        <v>8</v>
      </c>
      <c r="T169" s="79" t="s">
        <v>26</v>
      </c>
      <c r="U169" s="80">
        <v>0</v>
      </c>
      <c r="V169" s="80" t="e">
        <f>U169*#REF!</f>
        <v>#REF!</v>
      </c>
      <c r="W169" s="80">
        <v>2.8000000000000001E-2</v>
      </c>
      <c r="X169" s="80" t="e">
        <f>W169*#REF!</f>
        <v>#REF!</v>
      </c>
      <c r="Y169" s="80">
        <v>0</v>
      </c>
      <c r="Z169" s="81" t="e">
        <f>Y169*#REF!</f>
        <v>#REF!</v>
      </c>
      <c r="AB169" s="95"/>
      <c r="AQ169" s="2" t="s">
        <v>69</v>
      </c>
      <c r="AS169" s="2" t="s">
        <v>67</v>
      </c>
      <c r="AT169" s="2" t="s">
        <v>0</v>
      </c>
      <c r="AX169" s="2" t="s">
        <v>65</v>
      </c>
      <c r="BD169" s="83" t="e">
        <f>IF(T169="základní",#REF!,0)</f>
        <v>#REF!</v>
      </c>
      <c r="BE169" s="83">
        <f>IF(T169="snížená",#REF!,0)</f>
        <v>0</v>
      </c>
      <c r="BF169" s="83">
        <f>IF(T169="zákl. přenesená",#REF!,0)</f>
        <v>0</v>
      </c>
      <c r="BG169" s="83">
        <f>IF(T169="sníž. přenesená",#REF!,0)</f>
        <v>0</v>
      </c>
      <c r="BH169" s="83">
        <f>IF(T169="nulová",#REF!,0)</f>
        <v>0</v>
      </c>
      <c r="BI169" s="2" t="s">
        <v>66</v>
      </c>
      <c r="BJ169" s="83" t="e">
        <f>ROUND(#REF!*#REF!,2)</f>
        <v>#REF!</v>
      </c>
      <c r="BK169" s="2" t="s">
        <v>70</v>
      </c>
      <c r="BL169" s="2" t="s">
        <v>111</v>
      </c>
    </row>
    <row r="170" spans="2:64" s="10" customFormat="1" ht="15.6" customHeight="1" x14ac:dyDescent="0.25">
      <c r="B170" s="118"/>
      <c r="C170" s="123"/>
      <c r="D170" s="123"/>
      <c r="E170" s="124"/>
      <c r="F170" s="125"/>
      <c r="G170" s="125"/>
      <c r="H170" s="125"/>
      <c r="I170" s="125"/>
      <c r="J170" s="126"/>
      <c r="K170" s="127"/>
      <c r="L170" s="129"/>
      <c r="M170" s="129"/>
      <c r="N170" s="128"/>
      <c r="O170" s="128"/>
      <c r="P170" s="128"/>
      <c r="Q170" s="128"/>
      <c r="R170" s="13"/>
      <c r="S170" s="84"/>
      <c r="T170" s="108"/>
      <c r="U170" s="108"/>
      <c r="V170" s="108"/>
      <c r="W170" s="108"/>
      <c r="X170" s="108"/>
      <c r="Y170" s="108"/>
      <c r="Z170" s="85"/>
      <c r="AS170" s="2" t="s">
        <v>72</v>
      </c>
      <c r="AT170" s="2" t="s">
        <v>0</v>
      </c>
    </row>
    <row r="171" spans="2:64" s="10" customFormat="1" ht="14.25" customHeight="1" x14ac:dyDescent="0.25">
      <c r="B171" s="119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122"/>
      <c r="R171" s="120"/>
      <c r="S171" s="78" t="s">
        <v>8</v>
      </c>
      <c r="T171" s="79" t="s">
        <v>26</v>
      </c>
      <c r="U171" s="80">
        <v>0</v>
      </c>
      <c r="V171" s="80" t="e">
        <f>U171*#REF!</f>
        <v>#REF!</v>
      </c>
      <c r="W171" s="80">
        <v>2.8000000000000001E-2</v>
      </c>
      <c r="X171" s="80" t="e">
        <f>W171*#REF!</f>
        <v>#REF!</v>
      </c>
      <c r="Y171" s="80">
        <v>0</v>
      </c>
      <c r="Z171" s="81" t="e">
        <f>Y171*#REF!</f>
        <v>#REF!</v>
      </c>
      <c r="AB171" s="88"/>
      <c r="AQ171" s="2" t="s">
        <v>69</v>
      </c>
      <c r="AS171" s="2" t="s">
        <v>67</v>
      </c>
      <c r="AT171" s="2" t="s">
        <v>0</v>
      </c>
      <c r="AX171" s="2" t="s">
        <v>65</v>
      </c>
      <c r="BD171" s="83" t="e">
        <f>IF(T171="základní",#REF!,0)</f>
        <v>#REF!</v>
      </c>
      <c r="BE171" s="83">
        <f>IF(T171="snížená",#REF!,0)</f>
        <v>0</v>
      </c>
      <c r="BF171" s="83">
        <f>IF(T171="zákl. přenesená",#REF!,0)</f>
        <v>0</v>
      </c>
      <c r="BG171" s="83">
        <f>IF(T171="sníž. přenesená",#REF!,0)</f>
        <v>0</v>
      </c>
      <c r="BH171" s="83">
        <f>IF(T171="nulová",#REF!,0)</f>
        <v>0</v>
      </c>
      <c r="BI171" s="2" t="s">
        <v>66</v>
      </c>
      <c r="BJ171" s="83" t="e">
        <f>ROUND(#REF!*#REF!,2)</f>
        <v>#REF!</v>
      </c>
      <c r="BK171" s="2" t="s">
        <v>70</v>
      </c>
      <c r="BL171" s="2" t="s">
        <v>112</v>
      </c>
    </row>
    <row r="172" spans="2:64" s="10" customFormat="1" ht="76.5" customHeight="1" x14ac:dyDescent="0.25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9"/>
      <c r="R172" s="108"/>
      <c r="S172" s="108"/>
      <c r="T172" s="108"/>
      <c r="U172" s="108"/>
      <c r="V172" s="108"/>
      <c r="W172" s="108"/>
      <c r="X172" s="108"/>
      <c r="Y172" s="108"/>
      <c r="Z172" s="85"/>
      <c r="AB172" s="88"/>
      <c r="AS172" s="2" t="s">
        <v>72</v>
      </c>
      <c r="AT172" s="2" t="s">
        <v>0</v>
      </c>
    </row>
    <row r="173" spans="2:64" s="10" customFormat="1" ht="16.5" customHeight="1" x14ac:dyDescent="0.25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9"/>
      <c r="R173" s="108"/>
      <c r="S173" s="121" t="s">
        <v>8</v>
      </c>
      <c r="T173" s="79" t="s">
        <v>26</v>
      </c>
      <c r="U173" s="80">
        <v>0</v>
      </c>
      <c r="V173" s="80" t="e">
        <f>U173*#REF!</f>
        <v>#REF!</v>
      </c>
      <c r="W173" s="80">
        <v>2.8000000000000001E-2</v>
      </c>
      <c r="X173" s="80" t="e">
        <f>W173*#REF!</f>
        <v>#REF!</v>
      </c>
      <c r="Y173" s="80">
        <v>0</v>
      </c>
      <c r="Z173" s="81" t="e">
        <f>Y173*#REF!</f>
        <v>#REF!</v>
      </c>
      <c r="AQ173" s="2" t="s">
        <v>69</v>
      </c>
      <c r="AS173" s="2" t="s">
        <v>67</v>
      </c>
      <c r="AT173" s="2" t="s">
        <v>0</v>
      </c>
      <c r="AX173" s="2" t="s">
        <v>65</v>
      </c>
      <c r="BD173" s="83" t="e">
        <f>IF(T173="základní",#REF!,0)</f>
        <v>#REF!</v>
      </c>
      <c r="BE173" s="83">
        <f>IF(T173="snížená",#REF!,0)</f>
        <v>0</v>
      </c>
      <c r="BF173" s="83">
        <f>IF(T173="zákl. přenesená",#REF!,0)</f>
        <v>0</v>
      </c>
      <c r="BG173" s="83">
        <f>IF(T173="sníž. přenesená",#REF!,0)</f>
        <v>0</v>
      </c>
      <c r="BH173" s="83">
        <f>IF(T173="nulová",#REF!,0)</f>
        <v>0</v>
      </c>
      <c r="BI173" s="2" t="s">
        <v>66</v>
      </c>
      <c r="BJ173" s="83" t="e">
        <f>ROUND(#REF!*#REF!,2)</f>
        <v>#REF!</v>
      </c>
      <c r="BK173" s="2" t="s">
        <v>70</v>
      </c>
      <c r="BL173" s="2" t="s">
        <v>113</v>
      </c>
    </row>
    <row r="174" spans="2:64" s="10" customFormat="1" ht="92.25" customHeight="1" x14ac:dyDescent="0.25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9"/>
      <c r="R174" s="108"/>
      <c r="S174" s="108"/>
      <c r="T174" s="108"/>
      <c r="U174" s="108"/>
      <c r="V174" s="108"/>
      <c r="W174" s="108"/>
      <c r="X174" s="108"/>
      <c r="Y174" s="108"/>
      <c r="Z174" s="85"/>
      <c r="AS174" s="2" t="s">
        <v>72</v>
      </c>
      <c r="AT174" s="2" t="s">
        <v>0</v>
      </c>
    </row>
    <row r="175" spans="2:64" s="10" customFormat="1" ht="13.5" customHeight="1" x14ac:dyDescent="0.25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9"/>
      <c r="R175" s="108"/>
      <c r="S175" s="108"/>
      <c r="T175" s="108"/>
      <c r="U175" s="108"/>
      <c r="V175" s="108"/>
      <c r="W175" s="108"/>
      <c r="X175" s="108"/>
      <c r="Y175" s="108"/>
      <c r="Z175" s="85"/>
      <c r="AB175" s="88"/>
      <c r="AS175" s="2"/>
      <c r="AT175" s="2"/>
    </row>
    <row r="176" spans="2:64" s="10" customFormat="1" ht="66.75" customHeight="1" x14ac:dyDescent="0.25"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9"/>
      <c r="R176" s="108"/>
      <c r="S176" s="108"/>
      <c r="T176" s="108"/>
      <c r="U176" s="108"/>
      <c r="V176" s="108"/>
      <c r="W176" s="108"/>
      <c r="X176" s="108"/>
      <c r="Y176" s="108"/>
      <c r="Z176" s="85"/>
      <c r="AS176" s="2"/>
      <c r="AT176" s="2"/>
    </row>
    <row r="177" spans="2:64" s="10" customFormat="1" ht="13.5" customHeight="1" x14ac:dyDescent="0.25"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9"/>
      <c r="R177" s="108"/>
      <c r="AS177" s="2"/>
      <c r="AT177" s="2"/>
    </row>
    <row r="178" spans="2:64" s="10" customFormat="1" ht="84" customHeight="1" x14ac:dyDescent="0.25"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9"/>
      <c r="R178" s="108"/>
      <c r="AS178" s="2"/>
      <c r="AT178" s="2"/>
    </row>
    <row r="179" spans="2:64" s="10" customFormat="1" ht="23.25" customHeight="1" x14ac:dyDescent="0.25"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9"/>
      <c r="R179" s="108"/>
      <c r="AS179" s="2"/>
      <c r="AT179" s="2"/>
    </row>
    <row r="180" spans="2:64" s="10" customFormat="1" ht="21.75" customHeight="1" x14ac:dyDescent="0.25"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9"/>
      <c r="R180" s="108"/>
      <c r="AS180" s="2"/>
      <c r="AT180" s="2"/>
    </row>
    <row r="181" spans="2:64" s="10" customFormat="1" ht="146.25" customHeight="1" x14ac:dyDescent="0.25"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9"/>
      <c r="R181" s="108"/>
      <c r="AS181" s="2"/>
      <c r="AT181" s="2"/>
    </row>
    <row r="182" spans="2:64" s="69" customFormat="1" ht="37.35" customHeight="1" x14ac:dyDescent="0.3"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9"/>
      <c r="R182" s="63"/>
      <c r="S182" s="63"/>
      <c r="T182" s="63"/>
      <c r="U182" s="63"/>
      <c r="V182" s="67">
        <f>SUM(V183:V184)</f>
        <v>1</v>
      </c>
      <c r="W182" s="63"/>
      <c r="X182" s="67">
        <f>SUM(X183:X184)</f>
        <v>0</v>
      </c>
      <c r="Y182" s="63"/>
      <c r="Z182" s="68">
        <f>SUM(Z183:Z184)</f>
        <v>0</v>
      </c>
      <c r="AQ182" s="70" t="s">
        <v>75</v>
      </c>
      <c r="AS182" s="71" t="s">
        <v>63</v>
      </c>
      <c r="AT182" s="71" t="s">
        <v>64</v>
      </c>
      <c r="AX182" s="70" t="s">
        <v>65</v>
      </c>
      <c r="BJ182" s="72">
        <f>SUM(BJ183:BJ184)</f>
        <v>0</v>
      </c>
    </row>
    <row r="183" spans="2:64" s="10" customFormat="1" ht="16.5" customHeight="1" x14ac:dyDescent="0.25"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9"/>
      <c r="R183" s="108"/>
      <c r="S183" s="121" t="s">
        <v>8</v>
      </c>
      <c r="T183" s="79" t="s">
        <v>26</v>
      </c>
      <c r="U183" s="80">
        <v>1</v>
      </c>
      <c r="V183" s="80">
        <f>U183*K166</f>
        <v>1</v>
      </c>
      <c r="W183" s="80">
        <v>0</v>
      </c>
      <c r="X183" s="80">
        <f>W183*K166</f>
        <v>0</v>
      </c>
      <c r="Y183" s="80">
        <v>0</v>
      </c>
      <c r="Z183" s="81">
        <f>Y183*K166</f>
        <v>0</v>
      </c>
      <c r="AQ183" s="2" t="s">
        <v>115</v>
      </c>
      <c r="AS183" s="2" t="s">
        <v>114</v>
      </c>
      <c r="AT183" s="2" t="s">
        <v>66</v>
      </c>
      <c r="AX183" s="2" t="s">
        <v>65</v>
      </c>
      <c r="BD183" s="83">
        <f>IF(T183="základní",N166,0)</f>
        <v>0</v>
      </c>
      <c r="BE183" s="83">
        <f>IF(T183="snížená",N166,0)</f>
        <v>0</v>
      </c>
      <c r="BF183" s="83">
        <f>IF(T183="zákl. přenesená",N166,0)</f>
        <v>0</v>
      </c>
      <c r="BG183" s="83">
        <f>IF(T183="sníž. přenesená",N166,0)</f>
        <v>0</v>
      </c>
      <c r="BH183" s="83">
        <f>IF(T183="nulová",N166,0)</f>
        <v>0</v>
      </c>
      <c r="BI183" s="2" t="s">
        <v>66</v>
      </c>
      <c r="BJ183" s="83">
        <f>ROUND(L166*K166,2)</f>
        <v>0</v>
      </c>
      <c r="BK183" s="2" t="s">
        <v>115</v>
      </c>
      <c r="BL183" s="2" t="s">
        <v>116</v>
      </c>
    </row>
    <row r="184" spans="2:64" s="103" customFormat="1" ht="16.5" customHeight="1" x14ac:dyDescent="0.25"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9"/>
      <c r="R184" s="99"/>
      <c r="S184" s="99"/>
      <c r="T184" s="99"/>
      <c r="U184" s="99"/>
      <c r="V184" s="99"/>
      <c r="W184" s="99"/>
      <c r="X184" s="99"/>
      <c r="Y184" s="99"/>
      <c r="Z184" s="102"/>
      <c r="AS184" s="104" t="s">
        <v>117</v>
      </c>
      <c r="AT184" s="104" t="s">
        <v>66</v>
      </c>
      <c r="AU184" s="103" t="s">
        <v>0</v>
      </c>
      <c r="AV184" s="103" t="s">
        <v>118</v>
      </c>
      <c r="AW184" s="103" t="s">
        <v>66</v>
      </c>
      <c r="AX184" s="104" t="s">
        <v>65</v>
      </c>
    </row>
    <row r="185" spans="2:64" s="69" customFormat="1" ht="37.35" customHeight="1" x14ac:dyDescent="0.3"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9"/>
      <c r="R185" s="63"/>
      <c r="S185" s="63"/>
      <c r="T185" s="63"/>
      <c r="U185" s="63"/>
      <c r="V185" s="67">
        <f>V186</f>
        <v>0</v>
      </c>
      <c r="W185" s="63"/>
      <c r="X185" s="67">
        <f>X186</f>
        <v>0</v>
      </c>
      <c r="Y185" s="63"/>
      <c r="Z185" s="68">
        <f>Z186</f>
        <v>0</v>
      </c>
      <c r="AQ185" s="70" t="s">
        <v>75</v>
      </c>
      <c r="AS185" s="71" t="s">
        <v>63</v>
      </c>
      <c r="AT185" s="71" t="s">
        <v>64</v>
      </c>
      <c r="AX185" s="70" t="s">
        <v>65</v>
      </c>
      <c r="BJ185" s="72">
        <f>BJ186</f>
        <v>0</v>
      </c>
    </row>
    <row r="186" spans="2:64" s="69" customFormat="1" ht="19.899999999999999" customHeight="1" x14ac:dyDescent="0.3"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9"/>
      <c r="R186" s="63"/>
      <c r="S186" s="63"/>
      <c r="T186" s="63"/>
      <c r="U186" s="63"/>
      <c r="V186" s="67">
        <f>V187</f>
        <v>0</v>
      </c>
      <c r="W186" s="63"/>
      <c r="X186" s="67">
        <f>X187</f>
        <v>0</v>
      </c>
      <c r="Y186" s="63"/>
      <c r="Z186" s="68">
        <f>Z187</f>
        <v>0</v>
      </c>
      <c r="AQ186" s="70" t="s">
        <v>75</v>
      </c>
      <c r="AS186" s="71" t="s">
        <v>63</v>
      </c>
      <c r="AT186" s="71" t="s">
        <v>66</v>
      </c>
      <c r="AX186" s="70" t="s">
        <v>65</v>
      </c>
      <c r="BJ186" s="72">
        <f>BJ187</f>
        <v>0</v>
      </c>
    </row>
    <row r="187" spans="2:64" s="10" customFormat="1" ht="16.5" customHeight="1" x14ac:dyDescent="0.25"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9"/>
      <c r="R187" s="108"/>
      <c r="S187" s="121" t="s">
        <v>8</v>
      </c>
      <c r="T187" s="105" t="s">
        <v>26</v>
      </c>
      <c r="U187" s="106">
        <v>0</v>
      </c>
      <c r="V187" s="106">
        <f>U187*K169</f>
        <v>0</v>
      </c>
      <c r="W187" s="106">
        <v>0</v>
      </c>
      <c r="X187" s="106">
        <f>W187*K169</f>
        <v>0</v>
      </c>
      <c r="Y187" s="106">
        <v>0</v>
      </c>
      <c r="Z187" s="107">
        <f>Y187*K169</f>
        <v>0</v>
      </c>
      <c r="AQ187" s="2" t="s">
        <v>119</v>
      </c>
      <c r="AS187" s="2" t="s">
        <v>114</v>
      </c>
      <c r="AT187" s="2" t="s">
        <v>0</v>
      </c>
      <c r="AX187" s="2" t="s">
        <v>65</v>
      </c>
      <c r="BD187" s="83">
        <f>IF(T187="základní",N169,0)</f>
        <v>0</v>
      </c>
      <c r="BE187" s="83">
        <f>IF(T187="snížená",N169,0)</f>
        <v>0</v>
      </c>
      <c r="BF187" s="83">
        <f>IF(T187="zákl. přenesená",N169,0)</f>
        <v>0</v>
      </c>
      <c r="BG187" s="83">
        <f>IF(T187="sníž. přenesená",N169,0)</f>
        <v>0</v>
      </c>
      <c r="BH187" s="83">
        <f>IF(T187="nulová",N169,0)</f>
        <v>0</v>
      </c>
      <c r="BI187" s="2" t="s">
        <v>66</v>
      </c>
      <c r="BJ187" s="83">
        <f>ROUND(L169*K169,2)</f>
        <v>0</v>
      </c>
      <c r="BK187" s="2" t="s">
        <v>119</v>
      </c>
      <c r="BL187" s="2" t="s">
        <v>120</v>
      </c>
    </row>
    <row r="188" spans="2:64" s="10" customFormat="1" ht="6.95" customHeight="1" x14ac:dyDescent="0.25"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9"/>
      <c r="R188" s="108"/>
    </row>
    <row r="189" spans="2:64" x14ac:dyDescent="0.25">
      <c r="Q189" s="9"/>
      <c r="R189" s="9"/>
    </row>
    <row r="190" spans="2:64" x14ac:dyDescent="0.25">
      <c r="Q190" s="9"/>
      <c r="R190" s="9"/>
    </row>
  </sheetData>
  <sheetProtection algorithmName="SHA-512" hashValue="7WeF8nM1xDkTvh2IFV+bkKcrxXGTrTFCLlCgHLvSkpWoDvYsT9MO/7vSqeBPGasfqxebPahS7oXqoYaP6JO6/w==" saltValue="v2BN8Z8hT4iFdYvNGelZMw==" spinCount="100000" sheet="1" objects="1" scenarios="1"/>
  <mergeCells count="166">
    <mergeCell ref="F167:I167"/>
    <mergeCell ref="N168:Q168"/>
    <mergeCell ref="F169:I169"/>
    <mergeCell ref="L169:M169"/>
    <mergeCell ref="N169:Q169"/>
    <mergeCell ref="N165:Q165"/>
    <mergeCell ref="F166:I166"/>
    <mergeCell ref="L166:M166"/>
    <mergeCell ref="N166:Q166"/>
    <mergeCell ref="F160:I160"/>
    <mergeCell ref="F163:I163"/>
    <mergeCell ref="L163:M163"/>
    <mergeCell ref="N163:Q163"/>
    <mergeCell ref="F164:I164"/>
    <mergeCell ref="F156:I156"/>
    <mergeCell ref="F157:I157"/>
    <mergeCell ref="L157:M157"/>
    <mergeCell ref="N157:Q157"/>
    <mergeCell ref="F158:I158"/>
    <mergeCell ref="F159:I159"/>
    <mergeCell ref="L159:M159"/>
    <mergeCell ref="N159:Q159"/>
    <mergeCell ref="F161:I161"/>
    <mergeCell ref="L161:M161"/>
    <mergeCell ref="N161:Q161"/>
    <mergeCell ref="F162:I162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48:I148"/>
    <mergeCell ref="F149:I149"/>
    <mergeCell ref="L149:M149"/>
    <mergeCell ref="N149:Q149"/>
    <mergeCell ref="F150:I150"/>
    <mergeCell ref="F151:I151"/>
    <mergeCell ref="L151:M151"/>
    <mergeCell ref="N151:Q151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36:I136"/>
    <mergeCell ref="F137:I137"/>
    <mergeCell ref="L137:M137"/>
    <mergeCell ref="N137:Q137"/>
    <mergeCell ref="F138:I138"/>
    <mergeCell ref="F139:I139"/>
    <mergeCell ref="L139:M139"/>
    <mergeCell ref="N139:Q139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28:I128"/>
    <mergeCell ref="F129:I129"/>
    <mergeCell ref="L129:M129"/>
    <mergeCell ref="N129:Q129"/>
    <mergeCell ref="F130:I130"/>
    <mergeCell ref="F131:I131"/>
    <mergeCell ref="L131:M131"/>
    <mergeCell ref="N131:Q131"/>
    <mergeCell ref="F124:I124"/>
    <mergeCell ref="F125:I125"/>
    <mergeCell ref="L125:M125"/>
    <mergeCell ref="N125:Q125"/>
    <mergeCell ref="F126:I126"/>
    <mergeCell ref="F127:I127"/>
    <mergeCell ref="L127:M127"/>
    <mergeCell ref="N127:Q127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16:I116"/>
    <mergeCell ref="F117:I117"/>
    <mergeCell ref="L117:M117"/>
    <mergeCell ref="N117:Q117"/>
    <mergeCell ref="F118:I118"/>
    <mergeCell ref="F119:I119"/>
    <mergeCell ref="L119:M119"/>
    <mergeCell ref="N119:Q119"/>
    <mergeCell ref="N112:Q112"/>
    <mergeCell ref="N113:Q113"/>
    <mergeCell ref="N114:Q114"/>
    <mergeCell ref="F115:I115"/>
    <mergeCell ref="L115:M115"/>
    <mergeCell ref="N115:Q115"/>
    <mergeCell ref="F104:P104"/>
    <mergeCell ref="M106:P106"/>
    <mergeCell ref="M108:Q108"/>
    <mergeCell ref="M109:Q109"/>
    <mergeCell ref="F111:I111"/>
    <mergeCell ref="L111:M111"/>
    <mergeCell ref="N111:Q111"/>
    <mergeCell ref="N91:Q91"/>
    <mergeCell ref="N92:Q92"/>
    <mergeCell ref="L95:Q95"/>
    <mergeCell ref="C101:Q101"/>
    <mergeCell ref="F103:P103"/>
    <mergeCell ref="N86:Q86"/>
    <mergeCell ref="N87:Q87"/>
    <mergeCell ref="N88:Q88"/>
    <mergeCell ref="D89:F89"/>
    <mergeCell ref="N89:Q89"/>
    <mergeCell ref="N90:Q90"/>
    <mergeCell ref="F76:P76"/>
    <mergeCell ref="F77:P77"/>
    <mergeCell ref="M79:P79"/>
    <mergeCell ref="M81:Q81"/>
    <mergeCell ref="M82:Q82"/>
    <mergeCell ref="C84:G84"/>
    <mergeCell ref="N84:Q84"/>
    <mergeCell ref="H33:J33"/>
    <mergeCell ref="M33:P33"/>
    <mergeCell ref="H34:J34"/>
    <mergeCell ref="M34:P34"/>
    <mergeCell ref="L36:P36"/>
    <mergeCell ref="C74:Q74"/>
    <mergeCell ref="D38:P45"/>
    <mergeCell ref="M28:P28"/>
    <mergeCell ref="H30:J30"/>
    <mergeCell ref="M30:P30"/>
    <mergeCell ref="H31:J31"/>
    <mergeCell ref="M31:P31"/>
    <mergeCell ref="H32:J32"/>
    <mergeCell ref="M32:P32"/>
    <mergeCell ref="O16:P16"/>
    <mergeCell ref="O18:P18"/>
    <mergeCell ref="O19:P19"/>
    <mergeCell ref="E22:L22"/>
    <mergeCell ref="M25:P25"/>
    <mergeCell ref="M26:P26"/>
    <mergeCell ref="O7:P7"/>
    <mergeCell ref="O9:P9"/>
    <mergeCell ref="O10:P10"/>
    <mergeCell ref="O12:P12"/>
    <mergeCell ref="O13:P13"/>
    <mergeCell ref="O15:P15"/>
    <mergeCell ref="C2:Q2"/>
    <mergeCell ref="F4:P4"/>
    <mergeCell ref="F5:P5"/>
  </mergeCells>
  <pageMargins left="0.70866141732283472" right="0.70866141732283472" top="0.78740157480314965" bottom="0.78740157480314965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Vnitřní mobiliář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SimcisinovaD</dc:creator>
  <cp:lastModifiedBy>Vendula Poslední</cp:lastModifiedBy>
  <cp:lastPrinted>2025-11-04T13:10:25Z</cp:lastPrinted>
  <dcterms:created xsi:type="dcterms:W3CDTF">2025-10-07T14:34:26Z</dcterms:created>
  <dcterms:modified xsi:type="dcterms:W3CDTF">2025-11-04T13:24:15Z</dcterms:modified>
</cp:coreProperties>
</file>