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ENERGETIK\2024 RUR Energetický management\2 OSAZENÍ MĚŘIČŮ, KOMUNIKACE\VZ_Podklady\Pro VZ\FINALIZACE podruhe 23_4_25\FINAL\"/>
    </mc:Choice>
  </mc:AlternateContent>
  <bookViews>
    <workbookView xWindow="0" yWindow="0" windowWidth="28800" windowHeight="14100"/>
  </bookViews>
  <sheets>
    <sheet name="Rekapitulace stavby" sheetId="1" r:id="rId1"/>
    <sheet name="20250314 - Osazení odběrn..." sheetId="2" r:id="rId2"/>
  </sheets>
  <definedNames>
    <definedName name="_xlnm._FilterDatabase" localSheetId="1" hidden="1">'20250314 - Osazení odběrn...'!$C$119:$K$214</definedName>
    <definedName name="_xlnm.Print_Titles" localSheetId="1">'20250314 - Osazení odběrn...'!$119:$119</definedName>
    <definedName name="_xlnm.Print_Titles" localSheetId="0">'Rekapitulace stavby'!$92:$92</definedName>
    <definedName name="_xlnm.Print_Area" localSheetId="1">'20250314 - Osazení odběrn...'!$C$82:$J$103,'20250314 - Osazení odběrn...'!$C$109:$J$214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F34" i="2" s="1"/>
  <c r="BG124" i="2"/>
  <c r="BF124" i="2"/>
  <c r="T124" i="2"/>
  <c r="R124" i="2"/>
  <c r="P124" i="2"/>
  <c r="BI123" i="2"/>
  <c r="BH123" i="2"/>
  <c r="BG123" i="2"/>
  <c r="F33" i="2" s="1"/>
  <c r="BF123" i="2"/>
  <c r="T123" i="2"/>
  <c r="R123" i="2"/>
  <c r="P123" i="2"/>
  <c r="F116" i="2"/>
  <c r="F114" i="2"/>
  <c r="E112" i="2"/>
  <c r="F89" i="2"/>
  <c r="F87" i="2"/>
  <c r="E85" i="2"/>
  <c r="J22" i="2"/>
  <c r="E22" i="2"/>
  <c r="J117" i="2" s="1"/>
  <c r="J21" i="2"/>
  <c r="J19" i="2"/>
  <c r="E19" i="2"/>
  <c r="J116" i="2" s="1"/>
  <c r="J18" i="2"/>
  <c r="J16" i="2"/>
  <c r="E16" i="2"/>
  <c r="F117" i="2" s="1"/>
  <c r="J15" i="2"/>
  <c r="J10" i="2"/>
  <c r="J114" i="2"/>
  <c r="L90" i="1"/>
  <c r="AM90" i="1"/>
  <c r="AM89" i="1"/>
  <c r="L89" i="1"/>
  <c r="AM87" i="1"/>
  <c r="L87" i="1"/>
  <c r="L85" i="1"/>
  <c r="L84" i="1"/>
  <c r="J170" i="2"/>
  <c r="J164" i="2"/>
  <c r="J159" i="2"/>
  <c r="BK152" i="2"/>
  <c r="J148" i="2"/>
  <c r="BK143" i="2"/>
  <c r="J138" i="2"/>
  <c r="BK131" i="2"/>
  <c r="J127" i="2"/>
  <c r="BK213" i="2"/>
  <c r="J212" i="2"/>
  <c r="J210" i="2"/>
  <c r="BK208" i="2"/>
  <c r="J207" i="2"/>
  <c r="BK203" i="2"/>
  <c r="J201" i="2"/>
  <c r="BK198" i="2"/>
  <c r="J196" i="2"/>
  <c r="BK193" i="2"/>
  <c r="J191" i="2"/>
  <c r="BK189" i="2"/>
  <c r="J188" i="2"/>
  <c r="J187" i="2"/>
  <c r="J184" i="2"/>
  <c r="BK181" i="2"/>
  <c r="J178" i="2"/>
  <c r="J175" i="2"/>
  <c r="BK171" i="2"/>
  <c r="J168" i="2"/>
  <c r="J165" i="2"/>
  <c r="BK161" i="2"/>
  <c r="BK158" i="2"/>
  <c r="BK154" i="2"/>
  <c r="J143" i="2"/>
  <c r="BK136" i="2"/>
  <c r="J132" i="2"/>
  <c r="J126" i="2"/>
  <c r="J123" i="2"/>
  <c r="J167" i="2"/>
  <c r="BK163" i="2"/>
  <c r="J161" i="2"/>
  <c r="J157" i="2"/>
  <c r="J152" i="2"/>
  <c r="BK146" i="2"/>
  <c r="J140" i="2"/>
  <c r="J131" i="2"/>
  <c r="BK125" i="2"/>
  <c r="J32" i="2"/>
  <c r="J214" i="2"/>
  <c r="BK212" i="2"/>
  <c r="J211" i="2"/>
  <c r="BK209" i="2"/>
  <c r="J208" i="2"/>
  <c r="BK205" i="2"/>
  <c r="BK201" i="2"/>
  <c r="BK200" i="2"/>
  <c r="BK196" i="2"/>
  <c r="BK195" i="2"/>
  <c r="J193" i="2"/>
  <c r="BK190" i="2"/>
  <c r="J189" i="2"/>
  <c r="BK187" i="2"/>
  <c r="BK185" i="2"/>
  <c r="BK184" i="2"/>
  <c r="BK182" i="2"/>
  <c r="J181" i="2"/>
  <c r="BK177" i="2"/>
  <c r="BK174" i="2"/>
  <c r="J171" i="2"/>
  <c r="J169" i="2"/>
  <c r="BK166" i="2"/>
  <c r="J163" i="2"/>
  <c r="BK159" i="2"/>
  <c r="J155" i="2"/>
  <c r="J151" i="2"/>
  <c r="J146" i="2"/>
  <c r="J142" i="2"/>
  <c r="J134" i="2"/>
  <c r="J129" i="2"/>
  <c r="J124" i="2"/>
  <c r="BK172" i="2"/>
  <c r="BK168" i="2"/>
  <c r="BK165" i="2"/>
  <c r="BK162" i="2"/>
  <c r="BK155" i="2"/>
  <c r="BK150" i="2"/>
  <c r="BK145" i="2"/>
  <c r="BK140" i="2"/>
  <c r="J136" i="2"/>
  <c r="BK126" i="2"/>
  <c r="BK123" i="2"/>
  <c r="F35" i="2"/>
  <c r="BK214" i="2"/>
  <c r="J213" i="2"/>
  <c r="BK211" i="2"/>
  <c r="BK210" i="2"/>
  <c r="J209" i="2"/>
  <c r="BK207" i="2"/>
  <c r="J205" i="2"/>
  <c r="J203" i="2"/>
  <c r="J200" i="2"/>
  <c r="J198" i="2"/>
  <c r="J195" i="2"/>
  <c r="BK191" i="2"/>
  <c r="BK188" i="2"/>
  <c r="J186" i="2"/>
  <c r="BK183" i="2"/>
  <c r="J182" i="2"/>
  <c r="J180" i="2"/>
  <c r="J177" i="2"/>
  <c r="J172" i="2"/>
  <c r="BK169" i="2"/>
  <c r="J166" i="2"/>
  <c r="BK160" i="2"/>
  <c r="BK157" i="2"/>
  <c r="J154" i="2"/>
  <c r="J150" i="2"/>
  <c r="J145" i="2"/>
  <c r="BK138" i="2"/>
  <c r="BK132" i="2"/>
  <c r="BK127" i="2"/>
  <c r="BK124" i="2"/>
  <c r="F32" i="2"/>
  <c r="J190" i="2"/>
  <c r="BK186" i="2"/>
  <c r="J185" i="2"/>
  <c r="J183" i="2"/>
  <c r="BK180" i="2"/>
  <c r="BK178" i="2"/>
  <c r="BK175" i="2"/>
  <c r="J174" i="2"/>
  <c r="BK170" i="2"/>
  <c r="BK167" i="2"/>
  <c r="BK164" i="2"/>
  <c r="J162" i="2"/>
  <c r="J160" i="2"/>
  <c r="J158" i="2"/>
  <c r="BK151" i="2"/>
  <c r="BK148" i="2"/>
  <c r="BK142" i="2"/>
  <c r="BK134" i="2"/>
  <c r="BK129" i="2"/>
  <c r="J125" i="2"/>
  <c r="AS94" i="1"/>
  <c r="P122" i="2" l="1"/>
  <c r="BK149" i="2"/>
  <c r="J149" i="2"/>
  <c r="J99" i="2" s="1"/>
  <c r="BK122" i="2"/>
  <c r="J122" i="2"/>
  <c r="J96" i="2"/>
  <c r="R135" i="2"/>
  <c r="P156" i="2"/>
  <c r="P135" i="2"/>
  <c r="R141" i="2"/>
  <c r="P149" i="2"/>
  <c r="R156" i="2"/>
  <c r="R179" i="2"/>
  <c r="T122" i="2"/>
  <c r="BK141" i="2"/>
  <c r="J141" i="2" s="1"/>
  <c r="J98" i="2" s="1"/>
  <c r="T141" i="2"/>
  <c r="T156" i="2"/>
  <c r="P197" i="2"/>
  <c r="R122" i="2"/>
  <c r="R121" i="2"/>
  <c r="R120" i="2" s="1"/>
  <c r="P141" i="2"/>
  <c r="BK156" i="2"/>
  <c r="J156" i="2"/>
  <c r="J100" i="2" s="1"/>
  <c r="P179" i="2"/>
  <c r="T179" i="2"/>
  <c r="R197" i="2"/>
  <c r="BK135" i="2"/>
  <c r="J135" i="2" s="1"/>
  <c r="J97" i="2" s="1"/>
  <c r="T135" i="2"/>
  <c r="R149" i="2"/>
  <c r="T149" i="2"/>
  <c r="BK179" i="2"/>
  <c r="J179" i="2"/>
  <c r="J101" i="2" s="1"/>
  <c r="BK197" i="2"/>
  <c r="J197" i="2"/>
  <c r="J102" i="2"/>
  <c r="T197" i="2"/>
  <c r="BC95" i="1"/>
  <c r="AW95" i="1"/>
  <c r="BA95" i="1"/>
  <c r="BA94" i="1" s="1"/>
  <c r="W30" i="1" s="1"/>
  <c r="BB95" i="1"/>
  <c r="J87" i="2"/>
  <c r="J89" i="2"/>
  <c r="F90" i="2"/>
  <c r="J90" i="2"/>
  <c r="BE123" i="2"/>
  <c r="BE124" i="2"/>
  <c r="BE125" i="2"/>
  <c r="BE126" i="2"/>
  <c r="BE127" i="2"/>
  <c r="BE129" i="2"/>
  <c r="BE131" i="2"/>
  <c r="BE132" i="2"/>
  <c r="BE134" i="2"/>
  <c r="BE136" i="2"/>
  <c r="BE138" i="2"/>
  <c r="BE140" i="2"/>
  <c r="BE142" i="2"/>
  <c r="BE143" i="2"/>
  <c r="BE145" i="2"/>
  <c r="BE146" i="2"/>
  <c r="BE148" i="2"/>
  <c r="BE150" i="2"/>
  <c r="BE151" i="2"/>
  <c r="BE152" i="2"/>
  <c r="BE154" i="2"/>
  <c r="BE155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4" i="2"/>
  <c r="BE175" i="2"/>
  <c r="BE177" i="2"/>
  <c r="BE178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3" i="2"/>
  <c r="BE195" i="2"/>
  <c r="BE196" i="2"/>
  <c r="BE198" i="2"/>
  <c r="BE200" i="2"/>
  <c r="BE201" i="2"/>
  <c r="BE203" i="2"/>
  <c r="BE205" i="2"/>
  <c r="BE207" i="2"/>
  <c r="BE208" i="2"/>
  <c r="BE209" i="2"/>
  <c r="BE210" i="2"/>
  <c r="BE211" i="2"/>
  <c r="BE212" i="2"/>
  <c r="BE213" i="2"/>
  <c r="BE214" i="2"/>
  <c r="BD95" i="1"/>
  <c r="BD94" i="1" s="1"/>
  <c r="W33" i="1" s="1"/>
  <c r="BC94" i="1"/>
  <c r="W32" i="1"/>
  <c r="BB94" i="1"/>
  <c r="W31" i="1" s="1"/>
  <c r="T121" i="2" l="1"/>
  <c r="T120" i="2"/>
  <c r="P121" i="2"/>
  <c r="P120" i="2"/>
  <c r="AU95" i="1" s="1"/>
  <c r="AU94" i="1" s="1"/>
  <c r="BK121" i="2"/>
  <c r="J121" i="2"/>
  <c r="J95" i="2"/>
  <c r="AW94" i="1"/>
  <c r="AK30" i="1"/>
  <c r="F31" i="2"/>
  <c r="AZ95" i="1"/>
  <c r="AZ94" i="1" s="1"/>
  <c r="W29" i="1" s="1"/>
  <c r="AX94" i="1"/>
  <c r="AY94" i="1"/>
  <c r="J31" i="2"/>
  <c r="AV95" i="1"/>
  <c r="AT95" i="1"/>
  <c r="BK120" i="2" l="1"/>
  <c r="J120" i="2"/>
  <c r="J28" i="2"/>
  <c r="AG95" i="1"/>
  <c r="AG94" i="1" s="1"/>
  <c r="AK26" i="1" s="1"/>
  <c r="AK35" i="1" s="1"/>
  <c r="AV94" i="1"/>
  <c r="AK29" i="1"/>
  <c r="J37" i="2" l="1"/>
  <c r="J94" i="2"/>
  <c r="AN95" i="1"/>
  <c r="AT94" i="1"/>
  <c r="AN94" i="1"/>
</calcChain>
</file>

<file path=xl/sharedStrings.xml><?xml version="1.0" encoding="utf-8"?>
<sst xmlns="http://schemas.openxmlformats.org/spreadsheetml/2006/main" count="1343" uniqueCount="399">
  <si>
    <t>Export Komplet</t>
  </si>
  <si>
    <t/>
  </si>
  <si>
    <t>2.0</t>
  </si>
  <si>
    <t>ZAMOK</t>
  </si>
  <si>
    <t>False</t>
  </si>
  <si>
    <t>{24c19b2b-5033-4af1-8a54-f55d82863c7d}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</si>
  <si>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</si>
  <si>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</si>
  <si>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</si>
  <si>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</si>
  <si>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</si>
  <si>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</si>
  <si>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</si>
  <si>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</si>
  <si>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20250314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</si>
  <si>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</si>
  <si>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</si>
  <si>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Osazení odběrných míst měřiči a zajištění přenosu, sběru a exportu dat</t>
  </si>
  <si>
    <t>KSO:</t>
  </si>
  <si>
    <t>CC-CZ:</t>
  </si>
  <si>
    <t>Místo:</t>
  </si>
  <si>
    <t>Ústí nad Labem</t>
  </si>
  <si>
    <t>Datum:</t>
  </si>
  <si>
    <t>Zadavatel:</t>
  </si>
  <si>
    <t>IČ:</t>
  </si>
  <si>
    <t>44555601</t>
  </si>
  <si>
    <t>Univerzita Jana Evangelisty Purkyně- Ústí n. Labem</t>
  </si>
  <si>
    <t>DIČ:</t>
  </si>
  <si>
    <t>CZ44555601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</si>
  <si>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</si>
  <si>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</si>
  <si>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</si>
  <si>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</si>
  <si>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</si>
  <si>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</si>
  <si>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</si>
  <si>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</si>
  <si>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</si>
  <si>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</si>
  <si>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</si>
  <si>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</si>
  <si>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</si>
  <si>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</si>
  <si>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</si>
  <si>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</si>
  <si>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</si>
  <si>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</si>
  <si>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</si>
  <si>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</si>
  <si>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</si>
  <si>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</si>
  <si>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</si>
  <si>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</si>
  <si>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</si>
  <si>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</si>
  <si>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</si>
  <si>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</si>
  <si>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</si>
  <si>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</si>
  <si>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</si>
  <si>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</si>
  <si>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</si>
  <si>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</si>
  <si>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</si>
  <si>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</si>
  <si>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</si>
  <si>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</si>
  <si>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</si>
  <si>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</si>
  <si>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</si>
  <si>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</si>
  <si>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</si>
  <si>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</si>
  <si>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</si>
  <si>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</si>
  <si>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</si>
  <si>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</si>
  <si>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</si>
  <si>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</si>
  <si>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</si>
  <si>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</si>
  <si>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</si>
  <si>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</si>
  <si>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</si>
  <si>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</si>
  <si>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</si>
  <si>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</si>
  <si>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</si>
  <si>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</si>
  <si>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</si>
  <si>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</si>
  <si>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A1 - CPTO</t>
  </si>
  <si>
    <t xml:space="preserve">    A2 - Trafostanice</t>
  </si>
  <si>
    <t xml:space="preserve">    A3 - Datové centrum Kampus</t>
  </si>
  <si>
    <t xml:space="preserve">    A4 - Vilka</t>
  </si>
  <si>
    <t xml:space="preserve">    A5 - VS1</t>
  </si>
  <si>
    <t xml:space="preserve">    A6 - VS2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</si>
  <si>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</si>
  <si>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</si>
  <si>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</si>
  <si>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</si>
  <si>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</si>
  <si>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</si>
  <si>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</si>
  <si>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</si>
  <si>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</si>
  <si>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</si>
  <si>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</si>
  <si>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</si>
  <si>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</si>
  <si>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</si>
  <si>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</si>
  <si>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</si>
  <si>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A1</t>
  </si>
  <si>
    <t>CPTO</t>
  </si>
  <si>
    <t>M</t>
  </si>
  <si>
    <t>A1.1</t>
  </si>
  <si>
    <t>Rozpojitelný měřící transformátor proudu 800/5A, TP-0,5</t>
  </si>
  <si>
    <t>ks</t>
  </si>
  <si>
    <t>8</t>
  </si>
  <si>
    <t>4</t>
  </si>
  <si>
    <t>-151710714</t>
  </si>
  <si>
    <t>A1.2</t>
  </si>
  <si>
    <t>Rozpojitelný měřící transformátor proudu 500/5A, TP-0,5</t>
  </si>
  <si>
    <t>-180939892</t>
  </si>
  <si>
    <t>3</t>
  </si>
  <si>
    <t>A1.3</t>
  </si>
  <si>
    <t>Rozpojitelný měřící transformátor proudu 400/5A, TP-0,5</t>
  </si>
  <si>
    <t>394541034</t>
  </si>
  <si>
    <t>A1.4</t>
  </si>
  <si>
    <t>Rozpojitelný měřící transformátor proudu 200/5A, TP-0,5</t>
  </si>
  <si>
    <t>-1679216990</t>
  </si>
  <si>
    <t>5</t>
  </si>
  <si>
    <t>A1.5</t>
  </si>
  <si>
    <t>Elektroměr pro přímé měření do 125A, s výstupem M-BUS</t>
  </si>
  <si>
    <t>-1323285560</t>
  </si>
  <si>
    <t>P</t>
  </si>
  <si>
    <t>Poznámka k položce:_x000D_
Multi- tariff (4), Činná, jalová, zdánlivá energie a výkon (znaménko, čtyři kvadranty), LCD displej, lišta DIN, M-BUS</t>
  </si>
  <si>
    <t>6</t>
  </si>
  <si>
    <t>A1.6</t>
  </si>
  <si>
    <t>Elektroměr pro nepřímé měření- výstup M-BUS</t>
  </si>
  <si>
    <t>-932258917</t>
  </si>
  <si>
    <t>7</t>
  </si>
  <si>
    <t>A1.7</t>
  </si>
  <si>
    <t>Převodník M-BUS/ Ethernet</t>
  </si>
  <si>
    <t>-1837288118</t>
  </si>
  <si>
    <t>A1.8</t>
  </si>
  <si>
    <t>Pomocný materiál</t>
  </si>
  <si>
    <t>kpl</t>
  </si>
  <si>
    <t>1369896795</t>
  </si>
  <si>
    <t>Poznámka k položce:_x000D_
Materiál pro upevnění na DIN, vyvazovací materiál, propojovací kabeláž, kabel UTP do 40m, koncovky, lišty, vruty, hmoždinky, apod.</t>
  </si>
  <si>
    <t>9</t>
  </si>
  <si>
    <t>K</t>
  </si>
  <si>
    <t>A1.9</t>
  </si>
  <si>
    <t>Elektroinstalační práce- CPTO</t>
  </si>
  <si>
    <t>-1699894436</t>
  </si>
  <si>
    <t>A2</t>
  </si>
  <si>
    <t>Trafostanice</t>
  </si>
  <si>
    <t>10</t>
  </si>
  <si>
    <t>A2.1</t>
  </si>
  <si>
    <t>Analyzátor sítě</t>
  </si>
  <si>
    <t>37227306</t>
  </si>
  <si>
    <t>Poznámka k položce:_x000D_
Typ měření:_x000D_
Proud, Napětí, Frekvence, Činný a jalový výkon celkem, Zdánlivý výkon celkem, Účiník celkem, Činný a jalový výkon na fázi, ef., Zdánlivý výkon na fázi, ef., Účiník na fázi, ef._x000D_
Barevný TFT LCD displej, TP- 0,2- 0,5, výstup: Ethernet Modbus TCP/IP, panelový</t>
  </si>
  <si>
    <t>11</t>
  </si>
  <si>
    <t>A2.3</t>
  </si>
  <si>
    <t>-1620170744</t>
  </si>
  <si>
    <t>Poznámka k položce:_x000D_
Materiál pro upevnění do panelu, vyvazovací materiál, propojovací kabeláž, kabel UTP do 40m, koncovky, lišty, vruty, hmoždinky, apod.</t>
  </si>
  <si>
    <t>A2.4</t>
  </si>
  <si>
    <t>Elektroinstalační práce- Trafostanice</t>
  </si>
  <si>
    <t>-2025605057</t>
  </si>
  <si>
    <t>A3</t>
  </si>
  <si>
    <t>Datové centrum Kampus</t>
  </si>
  <si>
    <t>13</t>
  </si>
  <si>
    <t>A3.1</t>
  </si>
  <si>
    <t>Rozpojitelný měřící transformátor proudu 250/5A, TP-0,5</t>
  </si>
  <si>
    <t>-1042959244</t>
  </si>
  <si>
    <t>14</t>
  </si>
  <si>
    <t>375292625</t>
  </si>
  <si>
    <t>15</t>
  </si>
  <si>
    <t>A3.3</t>
  </si>
  <si>
    <t>882099673</t>
  </si>
  <si>
    <t>16</t>
  </si>
  <si>
    <t>A3.4</t>
  </si>
  <si>
    <t>-2135731378</t>
  </si>
  <si>
    <t>Poznámka k položce:_x000D_
Materiál pro upevnění na DIN, vyvazovací materiál, propojovací kabeláž, kabel UTP do 30m, koncovky, lišty, vruty, hmoždinky, apod.</t>
  </si>
  <si>
    <t>17</t>
  </si>
  <si>
    <t>A3.5</t>
  </si>
  <si>
    <t>Elektroinstalační práce- Datové centrum</t>
  </si>
  <si>
    <t>964397181</t>
  </si>
  <si>
    <t>A4</t>
  </si>
  <si>
    <t>Vilka</t>
  </si>
  <si>
    <t>18</t>
  </si>
  <si>
    <t>A4.1</t>
  </si>
  <si>
    <t>Průtokoměr DN20, Q- 2,5m3/h, s výstupem M-BUS</t>
  </si>
  <si>
    <t>10819543</t>
  </si>
  <si>
    <t>19</t>
  </si>
  <si>
    <t>A4.3</t>
  </si>
  <si>
    <t>-723370201</t>
  </si>
  <si>
    <t>20</t>
  </si>
  <si>
    <t>A4.2</t>
  </si>
  <si>
    <t>-579842841</t>
  </si>
  <si>
    <t>Poznámka k položce:_x000D_
Materiál pro upevnění na DIN, vyvazovací materiál, propojovací kabeláž, kabel UTP do 10m, koncovky, lišty, vruty, hmoždinky, apod.</t>
  </si>
  <si>
    <t>A4.4</t>
  </si>
  <si>
    <t>Elektroinstalační práce- Vilka</t>
  </si>
  <si>
    <t>-559851326</t>
  </si>
  <si>
    <t>22</t>
  </si>
  <si>
    <t>A4.5</t>
  </si>
  <si>
    <t>Práce na potrubí- Vilka</t>
  </si>
  <si>
    <t>1687300052</t>
  </si>
  <si>
    <t>A5</t>
  </si>
  <si>
    <t>VS1</t>
  </si>
  <si>
    <t>23</t>
  </si>
  <si>
    <t>A5.1</t>
  </si>
  <si>
    <t>M-BUS modul pro měřiče tepla</t>
  </si>
  <si>
    <t>-1577431433</t>
  </si>
  <si>
    <t>24</t>
  </si>
  <si>
    <t>A5.2</t>
  </si>
  <si>
    <t>Ultrazvukový měřič tepla DN15, PN16, Tř. př. 2, Q- 1,2 m3/h, celokovová konstrukce, indikace přítomnosti vzduchu, paralelní komunikace, vč. přísl. + Potvrzení o ověření stanoveného měřidla</t>
  </si>
  <si>
    <t>811392207</t>
  </si>
  <si>
    <t>25</t>
  </si>
  <si>
    <t>A5.3</t>
  </si>
  <si>
    <t>Ultrazvukový měřič tepla DN20, PN16, Tř. př. 2, Q- 2,5 m3/h, celokovová konstrukce, indikace přítomnosti vzduchu, paralelní komunikace, vč. přísl. + Potvrzení o ověření stanoveného měřidla</t>
  </si>
  <si>
    <t>1653463917</t>
  </si>
  <si>
    <t>26</t>
  </si>
  <si>
    <t>A5.4</t>
  </si>
  <si>
    <t>Ultrazvukový měřič tepla DN25, PN16, Tř. př. 2, Q- 3,5 m3/h, celokovová konstrukce, indikace přítomnosti vzduchu, paralelní komunikace, vč. přísl. + Potvrzení o ověření stanoveného měřidla</t>
  </si>
  <si>
    <t>954762008</t>
  </si>
  <si>
    <t>27</t>
  </si>
  <si>
    <t>A5.5</t>
  </si>
  <si>
    <t>Ultrazvukový měřič tepla DN50, PN16, Tř. př. 2, Q- 15 m3/h, celokovová konstrukce, indikace přítomnosti vzduchu, paralelní komunikace, vč. přísl. + Potvrzení o ověření stanoveného měřidla</t>
  </si>
  <si>
    <t>-1789750758</t>
  </si>
  <si>
    <t>28</t>
  </si>
  <si>
    <t>A5.6</t>
  </si>
  <si>
    <t>Baterie 6 let vhodná i pro frekventovanou komunikaci a měření teplot</t>
  </si>
  <si>
    <t>-287053836</t>
  </si>
  <si>
    <t>29</t>
  </si>
  <si>
    <t>A5.7</t>
  </si>
  <si>
    <t>Pár. teplotní čidla Pt 500, délka 27,5 mm, DS M10x1, kabel 1,5 m</t>
  </si>
  <si>
    <t>-112765573</t>
  </si>
  <si>
    <t>30</t>
  </si>
  <si>
    <t>A5.8</t>
  </si>
  <si>
    <t>Pár. teplotní čidla Pt 500, délka 100 mm x ø 6, kabel 2 m</t>
  </si>
  <si>
    <t>-1937401389</t>
  </si>
  <si>
    <t>31</t>
  </si>
  <si>
    <t>A5.9</t>
  </si>
  <si>
    <t>Adaptér do T-kusu pro snímač teploty DS, M10x1 mm</t>
  </si>
  <si>
    <t>1054763461</t>
  </si>
  <si>
    <t>32</t>
  </si>
  <si>
    <t>A5.10</t>
  </si>
  <si>
    <t>Jímka čidla</t>
  </si>
  <si>
    <t>1479261273</t>
  </si>
  <si>
    <t>33</t>
  </si>
  <si>
    <t>A5.11</t>
  </si>
  <si>
    <t xml:space="preserve">Varný nátrubek </t>
  </si>
  <si>
    <t>-2003627971</t>
  </si>
  <si>
    <t>34</t>
  </si>
  <si>
    <t>A5.12</t>
  </si>
  <si>
    <t>Dvoucestný pochromovaný kulový kohout DN15</t>
  </si>
  <si>
    <t>1891840928</t>
  </si>
  <si>
    <t>35</t>
  </si>
  <si>
    <t>A5.13</t>
  </si>
  <si>
    <t>Dvoucestný pochromovaný kulový kohout DN20</t>
  </si>
  <si>
    <t>127653555</t>
  </si>
  <si>
    <t>36</t>
  </si>
  <si>
    <t>A5.14</t>
  </si>
  <si>
    <t>Dvoucestný pochromovaný kulový kohout DN25</t>
  </si>
  <si>
    <t>-67328027</t>
  </si>
  <si>
    <t>37</t>
  </si>
  <si>
    <t>A5.15</t>
  </si>
  <si>
    <t>Dvoucestný pochromovaný kulový kohout DN50</t>
  </si>
  <si>
    <t>-1239318638</t>
  </si>
  <si>
    <t>38</t>
  </si>
  <si>
    <t>A5.16</t>
  </si>
  <si>
    <t>Rozvodnice MaR</t>
  </si>
  <si>
    <t>259959011</t>
  </si>
  <si>
    <t>Poznámka k položce:_x000D_
Rozvodnice pro osazení převodníku- s hl. vypín, jističi, zdrojem, svorky, pomocný materiál. autorizace</t>
  </si>
  <si>
    <t>39</t>
  </si>
  <si>
    <t>A5.17</t>
  </si>
  <si>
    <t>-1877944918</t>
  </si>
  <si>
    <t>40</t>
  </si>
  <si>
    <t>A5.18</t>
  </si>
  <si>
    <t>-941537949</t>
  </si>
  <si>
    <t>41</t>
  </si>
  <si>
    <t>A5.19</t>
  </si>
  <si>
    <t>Elektroinstalační práce- VS1</t>
  </si>
  <si>
    <t>-471633071</t>
  </si>
  <si>
    <t>42</t>
  </si>
  <si>
    <t>A5.20</t>
  </si>
  <si>
    <t>Práce na potrubí- VS1</t>
  </si>
  <si>
    <t>1330628694</t>
  </si>
  <si>
    <t>A6</t>
  </si>
  <si>
    <t>VS2</t>
  </si>
  <si>
    <t>43</t>
  </si>
  <si>
    <t>A6.1</t>
  </si>
  <si>
    <t>1133799306</t>
  </si>
  <si>
    <t>44</t>
  </si>
  <si>
    <t>A6.2</t>
  </si>
  <si>
    <t>Ultrazvukový měřič tepla DN40, PN16, Tř. př. 2, Q- 10 m3/h, celokovová konstrukce, indikace přítomnosti vzduchu, paralelní komunikace, vč. přísl. + Potvrzení o ověření stanoveného měřidla</t>
  </si>
  <si>
    <t>804349551</t>
  </si>
  <si>
    <t>45</t>
  </si>
  <si>
    <t>A6.3</t>
  </si>
  <si>
    <t>Ultrazvukový měřič tepla DN65, PN25, Tř. př. 2, Q- 25 m3/h, celokovová konstrukce, indikace přítomnosti vzduchu, paralelní komunikace, vč. přísl. + Potvrzení o ověření stanoveného měřidla</t>
  </si>
  <si>
    <t>1191184252</t>
  </si>
  <si>
    <t>46</t>
  </si>
  <si>
    <t>-1437109932</t>
  </si>
  <si>
    <t>47</t>
  </si>
  <si>
    <t>-203795648</t>
  </si>
  <si>
    <t>48</t>
  </si>
  <si>
    <t>159110607</t>
  </si>
  <si>
    <t>49</t>
  </si>
  <si>
    <t>318077021</t>
  </si>
  <si>
    <t>50</t>
  </si>
  <si>
    <t>1734509177</t>
  </si>
  <si>
    <t>51</t>
  </si>
  <si>
    <t>A6.4</t>
  </si>
  <si>
    <t>Dvoucestný pochromovaný kulový kohout DN40</t>
  </si>
  <si>
    <t>-1359805417</t>
  </si>
  <si>
    <t>52</t>
  </si>
  <si>
    <t>-165920448</t>
  </si>
  <si>
    <t>53</t>
  </si>
  <si>
    <t>A6.5</t>
  </si>
  <si>
    <t>Dvoucestný pochromovaný kulový kohout DN65</t>
  </si>
  <si>
    <t>-1107181352</t>
  </si>
  <si>
    <t>54</t>
  </si>
  <si>
    <t>A6.6</t>
  </si>
  <si>
    <t>Ultrazvukový Smart vodoměr DN50 s výstupem M-BUS</t>
  </si>
  <si>
    <t>-2014689516</t>
  </si>
  <si>
    <t>Poznámka k položce:_x000D_
Qstart- max. 0,04 m3/h, Q1- max. 0,08 m3/h, Q4- 40 m3/h._x000D_
Přenos- Zpětný tok, únik, vzduchové bubliny, prasklina, zmrznutí, vysoká teplota, suchý vodoměr, příliš vysoká teplota, žádná spotřeba, čistý nebo dopředný objem, zpětný objem, teplota vody, datum / čas, cílová měsíční hodnoty, cílové datum, události / alarmy, zbývající životnost baterie</t>
  </si>
  <si>
    <t>55</t>
  </si>
  <si>
    <t>A6.12</t>
  </si>
  <si>
    <t>1879832395</t>
  </si>
  <si>
    <t>Poznámka k položce:_x000D_
Vyvazovací materiál, propojovací kabeláž, kabel UTP do 40m, koncovky, lišty, vruty, hmoždinky, apod.</t>
  </si>
  <si>
    <t>56</t>
  </si>
  <si>
    <t>A6.13</t>
  </si>
  <si>
    <t>Elektroinstalační práce- VS2</t>
  </si>
  <si>
    <t>1798495027</t>
  </si>
  <si>
    <t>57</t>
  </si>
  <si>
    <t>A6.14</t>
  </si>
  <si>
    <t>Práce na potrubí- VS2</t>
  </si>
  <si>
    <t>13879252</t>
  </si>
  <si>
    <t>OST</t>
  </si>
  <si>
    <t>Ostatní</t>
  </si>
  <si>
    <t>58</t>
  </si>
  <si>
    <t>1.1</t>
  </si>
  <si>
    <t>Softwarové práce- Aplikační a vizualizační SW, koncentrace a export dat</t>
  </si>
  <si>
    <t>DB</t>
  </si>
  <si>
    <t>512</t>
  </si>
  <si>
    <t>-1025524860</t>
  </si>
  <si>
    <t>Poznámka k položce:_x000D_
Předpoklad implementace 300 DB.</t>
  </si>
  <si>
    <t>59</t>
  </si>
  <si>
    <t>1.2</t>
  </si>
  <si>
    <t>Implementace stávajících měřidel do nového koncentrátoru dat</t>
  </si>
  <si>
    <t>-1177963585</t>
  </si>
  <si>
    <t>60</t>
  </si>
  <si>
    <t>1.3</t>
  </si>
  <si>
    <t>Implementace fakturačních měřidel do stávajícícho koncentrátoru dat</t>
  </si>
  <si>
    <t>619132988</t>
  </si>
  <si>
    <t>Poznámka k položce:_x000D_
Předběžný rozsah- 9 fakturačních elektroměrů. Zpracování a začlenění do vizualizace pomocí standartu API, dle poskytnutých dat dodavatele.</t>
  </si>
  <si>
    <t>61</t>
  </si>
  <si>
    <t>1.4</t>
  </si>
  <si>
    <t>-26141902</t>
  </si>
  <si>
    <t>Poznámka k položce:_x000D_
Předběžný rozsah- 10 fakturačních vodoměrů. Zpracování a začlenění do vizualizace pomocí standartu API, dle poskytnutých dat dodavatele.</t>
  </si>
  <si>
    <t>62</t>
  </si>
  <si>
    <t>1.5</t>
  </si>
  <si>
    <t>1464880963</t>
  </si>
  <si>
    <t>Poznámka k položce:_x000D_
Předběžný rozsah- 7 fakturačních kalorimetrů. Zpracování a začlenění do vizualizace pomocí standartu API, dle poskytnutých dat dodavatele.</t>
  </si>
  <si>
    <t>63</t>
  </si>
  <si>
    <t>1.6</t>
  </si>
  <si>
    <t>Zjištění stávajícího stavu, koordinace</t>
  </si>
  <si>
    <t>299669884</t>
  </si>
  <si>
    <t>64</t>
  </si>
  <si>
    <t>1.7</t>
  </si>
  <si>
    <t>Nafta (arktická) do MG po dobu odstávky datového centra</t>
  </si>
  <si>
    <t>l</t>
  </si>
  <si>
    <t>-987987294</t>
  </si>
  <si>
    <t>65</t>
  </si>
  <si>
    <t>1.8</t>
  </si>
  <si>
    <t>Zkoušky zařízení</t>
  </si>
  <si>
    <t>179614483</t>
  </si>
  <si>
    <t>66</t>
  </si>
  <si>
    <t>1.9</t>
  </si>
  <si>
    <t>Certifikace rozváděčů</t>
  </si>
  <si>
    <t>-901771595</t>
  </si>
  <si>
    <t>67</t>
  </si>
  <si>
    <t>1.10</t>
  </si>
  <si>
    <t>Projektová dokumentace skutečného provedení v rozsahu změn, vč. zpracování blokového schéma komunikačního rozhraní</t>
  </si>
  <si>
    <t>1867666378</t>
  </si>
  <si>
    <t>68</t>
  </si>
  <si>
    <t>1.11</t>
  </si>
  <si>
    <t>Elektrické revize v rozsahu změn a doplnění</t>
  </si>
  <si>
    <t>-2117502571</t>
  </si>
  <si>
    <t>69</t>
  </si>
  <si>
    <t>1.12</t>
  </si>
  <si>
    <t>Zaškolení uživatele</t>
  </si>
  <si>
    <t>-1674743286</t>
  </si>
  <si>
    <t>70</t>
  </si>
  <si>
    <t>1.13</t>
  </si>
  <si>
    <t>Vedlejší rozpočtové náklady</t>
  </si>
  <si>
    <t>-1684881549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</si>
</sst>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17" t="s">
        <v>14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19"/>
      <c r="AQ5" s="19"/>
      <c r="AR5" s="17"/>
      <c r="BE5" s="214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19" t="s">
        <v>17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19"/>
      <c r="AQ6" s="19"/>
      <c r="AR6" s="17"/>
      <c r="BE6" s="21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1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/>
      <c r="AO8" s="19"/>
      <c r="AP8" s="19"/>
      <c r="AQ8" s="19"/>
      <c r="AR8" s="17"/>
      <c r="BE8" s="21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5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1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1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5"/>
      <c r="BS12" s="14" t="s">
        <v>6</v>
      </c>
    </row>
    <row r="13" spans="1:74" s="1" customFormat="1" ht="12" customHeight="1">
      <c r="B13" s="18"/>
      <c r="C13" s="19"/>
      <c r="D13" s="26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30</v>
      </c>
      <c r="AO13" s="19"/>
      <c r="AP13" s="19"/>
      <c r="AQ13" s="19"/>
      <c r="AR13" s="17"/>
      <c r="BE13" s="215"/>
      <c r="BS13" s="14" t="s">
        <v>6</v>
      </c>
    </row>
    <row r="14" spans="1:74" ht="12.75">
      <c r="B14" s="18"/>
      <c r="C14" s="19"/>
      <c r="D14" s="19"/>
      <c r="E14" s="220" t="s">
        <v>30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6" t="s">
        <v>27</v>
      </c>
      <c r="AL14" s="19"/>
      <c r="AM14" s="19"/>
      <c r="AN14" s="28" t="s">
        <v>30</v>
      </c>
      <c r="AO14" s="19"/>
      <c r="AP14" s="19"/>
      <c r="AQ14" s="19"/>
      <c r="AR14" s="17"/>
      <c r="BE14" s="21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5"/>
      <c r="BS15" s="14" t="s">
        <v>4</v>
      </c>
    </row>
    <row r="16" spans="1:74" s="1" customFormat="1" ht="12" customHeight="1">
      <c r="B16" s="18"/>
      <c r="C16" s="19"/>
      <c r="D16" s="26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1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15"/>
      <c r="BS17" s="14" t="s">
        <v>33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5"/>
      <c r="BS18" s="14" t="s">
        <v>6</v>
      </c>
    </row>
    <row r="19" spans="1:71" s="1" customFormat="1" ht="12" customHeight="1">
      <c r="B19" s="18"/>
      <c r="C19" s="19"/>
      <c r="D19" s="26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1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15"/>
      <c r="BS20" s="14" t="s">
        <v>33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5"/>
    </row>
    <row r="22" spans="1:71" s="1" customFormat="1" ht="12" customHeight="1">
      <c r="B22" s="18"/>
      <c r="C22" s="19"/>
      <c r="D22" s="26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5"/>
    </row>
    <row r="23" spans="1:71" s="1" customFormat="1" ht="16.5" customHeight="1">
      <c r="B23" s="18"/>
      <c r="C23" s="19"/>
      <c r="D23" s="19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19"/>
      <c r="AP23" s="19"/>
      <c r="AQ23" s="19"/>
      <c r="AR23" s="17"/>
      <c r="BE23" s="21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5"/>
    </row>
    <row r="26" spans="1:71" s="2" customFormat="1" ht="25.9" customHeight="1">
      <c r="A26" s="31"/>
      <c r="B26" s="32"/>
      <c r="C26" s="33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3">
        <f>ROUND(AG94,2)</f>
        <v>0</v>
      </c>
      <c r="AL26" s="224"/>
      <c r="AM26" s="224"/>
      <c r="AN26" s="224"/>
      <c r="AO26" s="224"/>
      <c r="AP26" s="33"/>
      <c r="AQ26" s="33"/>
      <c r="AR26" s="36"/>
      <c r="BE26" s="21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5" t="s">
        <v>37</v>
      </c>
      <c r="M28" s="225"/>
      <c r="N28" s="225"/>
      <c r="O28" s="225"/>
      <c r="P28" s="225"/>
      <c r="Q28" s="33"/>
      <c r="R28" s="33"/>
      <c r="S28" s="33"/>
      <c r="T28" s="33"/>
      <c r="U28" s="33"/>
      <c r="V28" s="33"/>
      <c r="W28" s="225" t="s">
        <v>38</v>
      </c>
      <c r="X28" s="225"/>
      <c r="Y28" s="225"/>
      <c r="Z28" s="225"/>
      <c r="AA28" s="225"/>
      <c r="AB28" s="225"/>
      <c r="AC28" s="225"/>
      <c r="AD28" s="225"/>
      <c r="AE28" s="225"/>
      <c r="AF28" s="33"/>
      <c r="AG28" s="33"/>
      <c r="AH28" s="33"/>
      <c r="AI28" s="33"/>
      <c r="AJ28" s="33"/>
      <c r="AK28" s="225" t="s">
        <v>39</v>
      </c>
      <c r="AL28" s="225"/>
      <c r="AM28" s="225"/>
      <c r="AN28" s="225"/>
      <c r="AO28" s="225"/>
      <c r="AP28" s="33"/>
      <c r="AQ28" s="33"/>
      <c r="AR28" s="36"/>
      <c r="BE28" s="215"/>
    </row>
    <row r="29" spans="1:71" s="3" customFormat="1" ht="14.45" customHeight="1">
      <c r="B29" s="37"/>
      <c r="C29" s="38"/>
      <c r="D29" s="26" t="s">
        <v>40</v>
      </c>
      <c r="E29" s="38"/>
      <c r="F29" s="26" t="s">
        <v>41</v>
      </c>
      <c r="G29" s="38"/>
      <c r="H29" s="38"/>
      <c r="I29" s="38"/>
      <c r="J29" s="38"/>
      <c r="K29" s="38"/>
      <c r="L29" s="228">
        <v>0.21</v>
      </c>
      <c r="M29" s="227"/>
      <c r="N29" s="227"/>
      <c r="O29" s="227"/>
      <c r="P29" s="227"/>
      <c r="Q29" s="38"/>
      <c r="R29" s="38"/>
      <c r="S29" s="38"/>
      <c r="T29" s="38"/>
      <c r="U29" s="38"/>
      <c r="V29" s="38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F29" s="38"/>
      <c r="AG29" s="38"/>
      <c r="AH29" s="38"/>
      <c r="AI29" s="38"/>
      <c r="AJ29" s="38"/>
      <c r="AK29" s="226">
        <f>ROUND(AV94, 2)</f>
        <v>0</v>
      </c>
      <c r="AL29" s="227"/>
      <c r="AM29" s="227"/>
      <c r="AN29" s="227"/>
      <c r="AO29" s="227"/>
      <c r="AP29" s="38"/>
      <c r="AQ29" s="38"/>
      <c r="AR29" s="39"/>
      <c r="BE29" s="216"/>
    </row>
    <row r="30" spans="1:71" s="3" customFormat="1" ht="14.45" customHeight="1">
      <c r="B30" s="37"/>
      <c r="C30" s="38"/>
      <c r="D30" s="38"/>
      <c r="E30" s="38"/>
      <c r="F30" s="26" t="s">
        <v>42</v>
      </c>
      <c r="G30" s="38"/>
      <c r="H30" s="38"/>
      <c r="I30" s="38"/>
      <c r="J30" s="38"/>
      <c r="K30" s="38"/>
      <c r="L30" s="228">
        <v>0.12</v>
      </c>
      <c r="M30" s="227"/>
      <c r="N30" s="227"/>
      <c r="O30" s="227"/>
      <c r="P30" s="227"/>
      <c r="Q30" s="38"/>
      <c r="R30" s="38"/>
      <c r="S30" s="38"/>
      <c r="T30" s="38"/>
      <c r="U30" s="38"/>
      <c r="V30" s="38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F30" s="38"/>
      <c r="AG30" s="38"/>
      <c r="AH30" s="38"/>
      <c r="AI30" s="38"/>
      <c r="AJ30" s="38"/>
      <c r="AK30" s="226">
        <f>ROUND(AW94, 2)</f>
        <v>0</v>
      </c>
      <c r="AL30" s="227"/>
      <c r="AM30" s="227"/>
      <c r="AN30" s="227"/>
      <c r="AO30" s="227"/>
      <c r="AP30" s="38"/>
      <c r="AQ30" s="38"/>
      <c r="AR30" s="39"/>
      <c r="BE30" s="216"/>
    </row>
    <row r="31" spans="1:71" s="3" customFormat="1" ht="14.45" hidden="1" customHeight="1">
      <c r="B31" s="37"/>
      <c r="C31" s="38"/>
      <c r="D31" s="38"/>
      <c r="E31" s="38"/>
      <c r="F31" s="26" t="s">
        <v>43</v>
      </c>
      <c r="G31" s="38"/>
      <c r="H31" s="38"/>
      <c r="I31" s="38"/>
      <c r="J31" s="38"/>
      <c r="K31" s="38"/>
      <c r="L31" s="228">
        <v>0.21</v>
      </c>
      <c r="M31" s="227"/>
      <c r="N31" s="227"/>
      <c r="O31" s="227"/>
      <c r="P31" s="227"/>
      <c r="Q31" s="38"/>
      <c r="R31" s="38"/>
      <c r="S31" s="38"/>
      <c r="T31" s="38"/>
      <c r="U31" s="38"/>
      <c r="V31" s="38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F31" s="38"/>
      <c r="AG31" s="38"/>
      <c r="AH31" s="38"/>
      <c r="AI31" s="38"/>
      <c r="AJ31" s="38"/>
      <c r="AK31" s="226">
        <v>0</v>
      </c>
      <c r="AL31" s="227"/>
      <c r="AM31" s="227"/>
      <c r="AN31" s="227"/>
      <c r="AO31" s="227"/>
      <c r="AP31" s="38"/>
      <c r="AQ31" s="38"/>
      <c r="AR31" s="39"/>
      <c r="BE31" s="216"/>
    </row>
    <row r="32" spans="1:71" s="3" customFormat="1" ht="14.45" hidden="1" customHeight="1">
      <c r="B32" s="37"/>
      <c r="C32" s="38"/>
      <c r="D32" s="38"/>
      <c r="E32" s="38"/>
      <c r="F32" s="26" t="s">
        <v>44</v>
      </c>
      <c r="G32" s="38"/>
      <c r="H32" s="38"/>
      <c r="I32" s="38"/>
      <c r="J32" s="38"/>
      <c r="K32" s="38"/>
      <c r="L32" s="228">
        <v>0.12</v>
      </c>
      <c r="M32" s="227"/>
      <c r="N32" s="227"/>
      <c r="O32" s="227"/>
      <c r="P32" s="227"/>
      <c r="Q32" s="38"/>
      <c r="R32" s="38"/>
      <c r="S32" s="38"/>
      <c r="T32" s="38"/>
      <c r="U32" s="38"/>
      <c r="V32" s="38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F32" s="38"/>
      <c r="AG32" s="38"/>
      <c r="AH32" s="38"/>
      <c r="AI32" s="38"/>
      <c r="AJ32" s="38"/>
      <c r="AK32" s="226">
        <v>0</v>
      </c>
      <c r="AL32" s="227"/>
      <c r="AM32" s="227"/>
      <c r="AN32" s="227"/>
      <c r="AO32" s="227"/>
      <c r="AP32" s="38"/>
      <c r="AQ32" s="38"/>
      <c r="AR32" s="39"/>
      <c r="BE32" s="216"/>
    </row>
    <row r="33" spans="1:57" s="3" customFormat="1" ht="14.45" hidden="1" customHeight="1">
      <c r="B33" s="37"/>
      <c r="C33" s="38"/>
      <c r="D33" s="38"/>
      <c r="E33" s="38"/>
      <c r="F33" s="26" t="s">
        <v>45</v>
      </c>
      <c r="G33" s="38"/>
      <c r="H33" s="38"/>
      <c r="I33" s="38"/>
      <c r="J33" s="38"/>
      <c r="K33" s="38"/>
      <c r="L33" s="228">
        <v>0</v>
      </c>
      <c r="M33" s="227"/>
      <c r="N33" s="227"/>
      <c r="O33" s="227"/>
      <c r="P33" s="227"/>
      <c r="Q33" s="38"/>
      <c r="R33" s="38"/>
      <c r="S33" s="38"/>
      <c r="T33" s="38"/>
      <c r="U33" s="38"/>
      <c r="V33" s="38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F33" s="38"/>
      <c r="AG33" s="38"/>
      <c r="AH33" s="38"/>
      <c r="AI33" s="38"/>
      <c r="AJ33" s="38"/>
      <c r="AK33" s="226">
        <v>0</v>
      </c>
      <c r="AL33" s="227"/>
      <c r="AM33" s="227"/>
      <c r="AN33" s="227"/>
      <c r="AO33" s="227"/>
      <c r="AP33" s="38"/>
      <c r="AQ33" s="38"/>
      <c r="AR33" s="39"/>
      <c r="BE33" s="21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5"/>
    </row>
    <row r="35" spans="1:57" s="2" customFormat="1" ht="25.9" customHeight="1">
      <c r="A35" s="31"/>
      <c r="B35" s="32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229" t="s">
        <v>48</v>
      </c>
      <c r="Y35" s="230"/>
      <c r="Z35" s="230"/>
      <c r="AA35" s="230"/>
      <c r="AB35" s="230"/>
      <c r="AC35" s="42"/>
      <c r="AD35" s="42"/>
      <c r="AE35" s="42"/>
      <c r="AF35" s="42"/>
      <c r="AG35" s="42"/>
      <c r="AH35" s="42"/>
      <c r="AI35" s="42"/>
      <c r="AJ35" s="42"/>
      <c r="AK35" s="231">
        <f>SUM(AK26:AK33)</f>
        <v>0</v>
      </c>
      <c r="AL35" s="230"/>
      <c r="AM35" s="230"/>
      <c r="AN35" s="230"/>
      <c r="AO35" s="232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50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51</v>
      </c>
      <c r="AI60" s="35"/>
      <c r="AJ60" s="35"/>
      <c r="AK60" s="35"/>
      <c r="AL60" s="35"/>
      <c r="AM60" s="49" t="s">
        <v>52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53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54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51</v>
      </c>
      <c r="AI75" s="35"/>
      <c r="AJ75" s="35"/>
      <c r="AK75" s="35"/>
      <c r="AL75" s="35"/>
      <c r="AM75" s="49" t="s">
        <v>52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0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0" s="2" customFormat="1" ht="24.95" customHeight="1">
      <c r="A82" s="31"/>
      <c r="B82" s="32"/>
      <c r="C82" s="20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0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0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20250314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0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33" t="str">
        <f>K6</f>
        <v>Osazení odběrných míst měřiči a zajištění přenosu, sběru a exportu dat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60"/>
      <c r="AQ85" s="60"/>
      <c r="AR85" s="61"/>
    </row>
    <row r="86" spans="1:90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0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Ústí nad Labem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35" t="str">
        <f>IF(AN8= "","",AN8)</f>
        <v/>
      </c>
      <c r="AN87" s="235"/>
      <c r="AO87" s="33"/>
      <c r="AP87" s="33"/>
      <c r="AQ87" s="33"/>
      <c r="AR87" s="36"/>
      <c r="BE87" s="31"/>
    </row>
    <row r="88" spans="1:90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0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Univerzita Jana Evangelisty Purkyně- Ústí n. Labem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31</v>
      </c>
      <c r="AJ89" s="33"/>
      <c r="AK89" s="33"/>
      <c r="AL89" s="33"/>
      <c r="AM89" s="236" t="str">
        <f>IF(E17="","",E17)</f>
        <v xml:space="preserve"> </v>
      </c>
      <c r="AN89" s="237"/>
      <c r="AO89" s="237"/>
      <c r="AP89" s="237"/>
      <c r="AQ89" s="33"/>
      <c r="AR89" s="36"/>
      <c r="AS89" s="238" t="s">
        <v>56</v>
      </c>
      <c r="AT89" s="239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0" s="2" customFormat="1" ht="15.2" customHeight="1">
      <c r="A90" s="31"/>
      <c r="B90" s="32"/>
      <c r="C90" s="26" t="s">
        <v>29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34</v>
      </c>
      <c r="AJ90" s="33"/>
      <c r="AK90" s="33"/>
      <c r="AL90" s="33"/>
      <c r="AM90" s="236" t="str">
        <f>IF(E20="","",E20)</f>
        <v xml:space="preserve"> </v>
      </c>
      <c r="AN90" s="237"/>
      <c r="AO90" s="237"/>
      <c r="AP90" s="237"/>
      <c r="AQ90" s="33"/>
      <c r="AR90" s="36"/>
      <c r="AS90" s="240"/>
      <c r="AT90" s="241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0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2"/>
      <c r="AT91" s="243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0" s="2" customFormat="1" ht="29.25" customHeight="1">
      <c r="A92" s="31"/>
      <c r="B92" s="32"/>
      <c r="C92" s="244" t="s">
        <v>57</v>
      </c>
      <c r="D92" s="245"/>
      <c r="E92" s="245"/>
      <c r="F92" s="245"/>
      <c r="G92" s="245"/>
      <c r="H92" s="70"/>
      <c r="I92" s="246" t="s">
        <v>58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7" t="s">
        <v>59</v>
      </c>
      <c r="AH92" s="245"/>
      <c r="AI92" s="245"/>
      <c r="AJ92" s="245"/>
      <c r="AK92" s="245"/>
      <c r="AL92" s="245"/>
      <c r="AM92" s="245"/>
      <c r="AN92" s="246" t="s">
        <v>60</v>
      </c>
      <c r="AO92" s="245"/>
      <c r="AP92" s="248"/>
      <c r="AQ92" s="71" t="s">
        <v>61</v>
      </c>
      <c r="AR92" s="36"/>
      <c r="AS92" s="72" t="s">
        <v>62</v>
      </c>
      <c r="AT92" s="73" t="s">
        <v>63</v>
      </c>
      <c r="AU92" s="73" t="s">
        <v>64</v>
      </c>
      <c r="AV92" s="73" t="s">
        <v>65</v>
      </c>
      <c r="AW92" s="73" t="s">
        <v>66</v>
      </c>
      <c r="AX92" s="73" t="s">
        <v>67</v>
      </c>
      <c r="AY92" s="73" t="s">
        <v>68</v>
      </c>
      <c r="AZ92" s="73" t="s">
        <v>69</v>
      </c>
      <c r="BA92" s="73" t="s">
        <v>70</v>
      </c>
      <c r="BB92" s="73" t="s">
        <v>71</v>
      </c>
      <c r="BC92" s="73" t="s">
        <v>72</v>
      </c>
      <c r="BD92" s="74" t="s">
        <v>73</v>
      </c>
      <c r="BE92" s="31"/>
    </row>
    <row r="93" spans="1:90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0" s="6" customFormat="1" ht="32.450000000000003" customHeight="1">
      <c r="B94" s="78"/>
      <c r="C94" s="79" t="s">
        <v>74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52">
        <f>ROUND(AG95,2)</f>
        <v>0</v>
      </c>
      <c r="AH94" s="252"/>
      <c r="AI94" s="252"/>
      <c r="AJ94" s="252"/>
      <c r="AK94" s="252"/>
      <c r="AL94" s="252"/>
      <c r="AM94" s="252"/>
      <c r="AN94" s="253">
        <f>SUM(AG94,AT94)</f>
        <v>0</v>
      </c>
      <c r="AO94" s="253"/>
      <c r="AP94" s="253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75</v>
      </c>
      <c r="BT94" s="88" t="s">
        <v>76</v>
      </c>
      <c r="BV94" s="88" t="s">
        <v>77</v>
      </c>
      <c r="BW94" s="88" t="s">
        <v>5</v>
      </c>
      <c r="BX94" s="88" t="s">
        <v>78</v>
      </c>
      <c r="CL94" s="88" t="s">
        <v>1</v>
      </c>
    </row>
    <row r="95" spans="1:90" s="7" customFormat="1" ht="24.75" customHeight="1">
      <c r="A95" s="89" t="s">
        <v>79</v>
      </c>
      <c r="B95" s="90"/>
      <c r="C95" s="91"/>
      <c r="D95" s="251" t="s">
        <v>14</v>
      </c>
      <c r="E95" s="251"/>
      <c r="F95" s="251"/>
      <c r="G95" s="251"/>
      <c r="H95" s="251"/>
      <c r="I95" s="92"/>
      <c r="J95" s="251" t="s">
        <v>17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49">
        <f>'20250314 - Osazení odběrn...'!J28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93" t="s">
        <v>80</v>
      </c>
      <c r="AR95" s="94"/>
      <c r="AS95" s="95">
        <v>0</v>
      </c>
      <c r="AT95" s="96">
        <f>ROUND(SUM(AV95:AW95),2)</f>
        <v>0</v>
      </c>
      <c r="AU95" s="97">
        <f>'20250314 - Osazení odběrn...'!P120</f>
        <v>0</v>
      </c>
      <c r="AV95" s="96">
        <f>'20250314 - Osazení odběrn...'!J31</f>
        <v>0</v>
      </c>
      <c r="AW95" s="96">
        <f>'20250314 - Osazení odběrn...'!J32</f>
        <v>0</v>
      </c>
      <c r="AX95" s="96">
        <f>'20250314 - Osazení odběrn...'!J33</f>
        <v>0</v>
      </c>
      <c r="AY95" s="96">
        <f>'20250314 - Osazení odběrn...'!J34</f>
        <v>0</v>
      </c>
      <c r="AZ95" s="96">
        <f>'20250314 - Osazení odběrn...'!F31</f>
        <v>0</v>
      </c>
      <c r="BA95" s="96">
        <f>'20250314 - Osazení odběrn...'!F32</f>
        <v>0</v>
      </c>
      <c r="BB95" s="96">
        <f>'20250314 - Osazení odběrn...'!F33</f>
        <v>0</v>
      </c>
      <c r="BC95" s="96">
        <f>'20250314 - Osazení odběrn...'!F34</f>
        <v>0</v>
      </c>
      <c r="BD95" s="98">
        <f>'20250314 - Osazení odběrn...'!F35</f>
        <v>0</v>
      </c>
      <c r="BT95" s="99" t="s">
        <v>81</v>
      </c>
      <c r="BU95" s="99" t="s">
        <v>82</v>
      </c>
      <c r="BV95" s="99" t="s">
        <v>77</v>
      </c>
      <c r="BW95" s="99" t="s">
        <v>5</v>
      </c>
      <c r="BX95" s="99" t="s">
        <v>78</v>
      </c>
      <c r="CL95" s="99" t="s">
        <v>1</v>
      </c>
    </row>
    <row r="96" spans="1:90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0qN/lQ3wm04iwtc9Uy4BGLNwsu5AOKJu8jxRWltLFDfMqj7Y2i52r2Cf+ZsrWckSuw4n3GjF+vFS9XKwel97Og==" saltValue="jjcOcAyzypjjdc38PV5MEISYFJbnM9vsaNItzUzvE8fQcuZntCUDRlT8Fz6Q9+mJ+9Er5HhDhWvOSuujD+tF6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50314 - Osazení odběr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5</v>
      </c>
    </row>
    <row r="3" spans="1:46" s="1" customFormat="1" ht="6.95" hidden="1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7"/>
      <c r="AT3" s="14" t="s">
        <v>83</v>
      </c>
    </row>
    <row r="4" spans="1:46" s="1" customFormat="1" ht="24.95" hidden="1" customHeight="1">
      <c r="B4" s="17"/>
      <c r="D4" s="102" t="s">
        <v>84</v>
      </c>
      <c r="L4" s="17"/>
      <c r="M4" s="103" t="s">
        <v>10</v>
      </c>
      <c r="AT4" s="14" t="s">
        <v>4</v>
      </c>
    </row>
    <row r="5" spans="1:46" s="1" customFormat="1" ht="6.95" hidden="1" customHeight="1">
      <c r="B5" s="17"/>
      <c r="L5" s="17"/>
    </row>
    <row r="6" spans="1:46" s="2" customFormat="1" ht="12" hidden="1" customHeight="1">
      <c r="A6" s="31"/>
      <c r="B6" s="36"/>
      <c r="C6" s="31"/>
      <c r="D6" s="104" t="s">
        <v>16</v>
      </c>
      <c r="E6" s="31"/>
      <c r="F6" s="31"/>
      <c r="G6" s="31"/>
      <c r="H6" s="31"/>
      <c r="I6" s="31"/>
      <c r="J6" s="31"/>
      <c r="K6" s="31"/>
      <c r="L6" s="48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30" hidden="1" customHeight="1">
      <c r="A7" s="31"/>
      <c r="B7" s="36"/>
      <c r="C7" s="31"/>
      <c r="D7" s="31"/>
      <c r="E7" s="255" t="s">
        <v>17</v>
      </c>
      <c r="F7" s="256"/>
      <c r="G7" s="256"/>
      <c r="H7" s="256"/>
      <c r="I7" s="31"/>
      <c r="J7" s="31"/>
      <c r="K7" s="31"/>
      <c r="L7" s="48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 ht="11.25" hidden="1">
      <c r="A8" s="31"/>
      <c r="B8" s="36"/>
      <c r="C8" s="31"/>
      <c r="D8" s="31"/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hidden="1" customHeight="1">
      <c r="A9" s="31"/>
      <c r="B9" s="36"/>
      <c r="C9" s="31"/>
      <c r="D9" s="104" t="s">
        <v>18</v>
      </c>
      <c r="E9" s="31"/>
      <c r="F9" s="105" t="s">
        <v>1</v>
      </c>
      <c r="G9" s="31"/>
      <c r="H9" s="31"/>
      <c r="I9" s="104" t="s">
        <v>19</v>
      </c>
      <c r="J9" s="105" t="s">
        <v>1</v>
      </c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hidden="1" customHeight="1">
      <c r="A10" s="31"/>
      <c r="B10" s="36"/>
      <c r="C10" s="31"/>
      <c r="D10" s="104" t="s">
        <v>20</v>
      </c>
      <c r="E10" s="31"/>
      <c r="F10" s="105" t="s">
        <v>21</v>
      </c>
      <c r="G10" s="31"/>
      <c r="H10" s="31"/>
      <c r="I10" s="104" t="s">
        <v>22</v>
      </c>
      <c r="J10" s="106">
        <f>'Rekapitulace stavby'!AN8</f>
        <v>0</v>
      </c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hidden="1" customHeight="1">
      <c r="A11" s="31"/>
      <c r="B11" s="36"/>
      <c r="C11" s="31"/>
      <c r="D11" s="31"/>
      <c r="E11" s="31"/>
      <c r="F11" s="31"/>
      <c r="G11" s="31"/>
      <c r="H11" s="31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04" t="s">
        <v>23</v>
      </c>
      <c r="E12" s="31"/>
      <c r="F12" s="31"/>
      <c r="G12" s="31"/>
      <c r="H12" s="31"/>
      <c r="I12" s="104" t="s">
        <v>24</v>
      </c>
      <c r="J12" s="105" t="s">
        <v>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hidden="1" customHeight="1">
      <c r="A13" s="31"/>
      <c r="B13" s="36"/>
      <c r="C13" s="31"/>
      <c r="D13" s="31"/>
      <c r="E13" s="105" t="s">
        <v>26</v>
      </c>
      <c r="F13" s="31"/>
      <c r="G13" s="31"/>
      <c r="H13" s="31"/>
      <c r="I13" s="104" t="s">
        <v>27</v>
      </c>
      <c r="J13" s="105" t="s">
        <v>28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hidden="1" customHeight="1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hidden="1" customHeight="1">
      <c r="A15" s="31"/>
      <c r="B15" s="36"/>
      <c r="C15" s="31"/>
      <c r="D15" s="104" t="s">
        <v>29</v>
      </c>
      <c r="E15" s="31"/>
      <c r="F15" s="31"/>
      <c r="G15" s="31"/>
      <c r="H15" s="31"/>
      <c r="I15" s="104" t="s">
        <v>24</v>
      </c>
      <c r="J15" s="27" t="str">
        <f>'Rekapitulace stavby'!AN13</f>
        <v>Vyplň údaj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hidden="1" customHeight="1">
      <c r="A16" s="31"/>
      <c r="B16" s="36"/>
      <c r="C16" s="31"/>
      <c r="D16" s="31"/>
      <c r="E16" s="257" t="str">
        <f>'Rekapitulace stavby'!E14</f>
        <v>Vyplň údaj</v>
      </c>
      <c r="F16" s="258"/>
      <c r="G16" s="258"/>
      <c r="H16" s="258"/>
      <c r="I16" s="104" t="s">
        <v>27</v>
      </c>
      <c r="J16" s="27" t="str">
        <f>'Rekapitulace stavby'!AN14</f>
        <v>Vyplň údaj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hidden="1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hidden="1" customHeight="1">
      <c r="A18" s="31"/>
      <c r="B18" s="36"/>
      <c r="C18" s="31"/>
      <c r="D18" s="104" t="s">
        <v>31</v>
      </c>
      <c r="E18" s="31"/>
      <c r="F18" s="31"/>
      <c r="G18" s="31"/>
      <c r="H18" s="31"/>
      <c r="I18" s="104" t="s">
        <v>24</v>
      </c>
      <c r="J18" s="105" t="str">
        <f>IF('Rekapitulace stavby'!AN16="","",'Rekapitulace stavby'!AN16)</f>
        <v/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hidden="1" customHeight="1">
      <c r="A19" s="31"/>
      <c r="B19" s="36"/>
      <c r="C19" s="31"/>
      <c r="D19" s="31"/>
      <c r="E19" s="105" t="str">
        <f>IF('Rekapitulace stavby'!E17="","",'Rekapitulace stavby'!E17)</f>
        <v xml:space="preserve"> </v>
      </c>
      <c r="F19" s="31"/>
      <c r="G19" s="31"/>
      <c r="H19" s="31"/>
      <c r="I19" s="104" t="s">
        <v>27</v>
      </c>
      <c r="J19" s="105" t="str">
        <f>IF('Rekapitulace stavby'!AN17="","",'Rekapitulace stavby'!AN17)</f>
        <v/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hidden="1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hidden="1" customHeight="1">
      <c r="A21" s="31"/>
      <c r="B21" s="36"/>
      <c r="C21" s="31"/>
      <c r="D21" s="104" t="s">
        <v>34</v>
      </c>
      <c r="E21" s="31"/>
      <c r="F21" s="31"/>
      <c r="G21" s="31"/>
      <c r="H21" s="31"/>
      <c r="I21" s="104" t="s">
        <v>24</v>
      </c>
      <c r="J21" s="105" t="str">
        <f>IF('Rekapitulace stavby'!AN19="","",'Rekapitulace stavby'!AN19)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hidden="1" customHeight="1">
      <c r="A22" s="31"/>
      <c r="B22" s="36"/>
      <c r="C22" s="31"/>
      <c r="D22" s="31"/>
      <c r="E22" s="105" t="str">
        <f>IF('Rekapitulace stavby'!E20="","",'Rekapitulace stavby'!E20)</f>
        <v xml:space="preserve"> </v>
      </c>
      <c r="F22" s="31"/>
      <c r="G22" s="31"/>
      <c r="H22" s="31"/>
      <c r="I22" s="104" t="s">
        <v>27</v>
      </c>
      <c r="J22" s="105" t="str">
        <f>IF('Rekapitulace stavby'!AN20="","",'Rekapitulace stavby'!AN20)</f>
        <v/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hidden="1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hidden="1" customHeight="1">
      <c r="A24" s="31"/>
      <c r="B24" s="36"/>
      <c r="C24" s="31"/>
      <c r="D24" s="104" t="s">
        <v>35</v>
      </c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hidden="1" customHeight="1">
      <c r="A25" s="107"/>
      <c r="B25" s="108"/>
      <c r="C25" s="107"/>
      <c r="D25" s="107"/>
      <c r="E25" s="259" t="s">
        <v>1</v>
      </c>
      <c r="F25" s="259"/>
      <c r="G25" s="259"/>
      <c r="H25" s="259"/>
      <c r="I25" s="107"/>
      <c r="J25" s="107"/>
      <c r="K25" s="107"/>
      <c r="L25" s="109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pans="1:31" s="2" customFormat="1" ht="6.95" hidden="1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hidden="1" customHeight="1">
      <c r="A27" s="31"/>
      <c r="B27" s="36"/>
      <c r="C27" s="31"/>
      <c r="D27" s="110"/>
      <c r="E27" s="110"/>
      <c r="F27" s="110"/>
      <c r="G27" s="110"/>
      <c r="H27" s="110"/>
      <c r="I27" s="110"/>
      <c r="J27" s="110"/>
      <c r="K27" s="110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hidden="1" customHeight="1">
      <c r="A28" s="31"/>
      <c r="B28" s="36"/>
      <c r="C28" s="31"/>
      <c r="D28" s="111" t="s">
        <v>36</v>
      </c>
      <c r="E28" s="31"/>
      <c r="F28" s="31"/>
      <c r="G28" s="31"/>
      <c r="H28" s="31"/>
      <c r="I28" s="31"/>
      <c r="J28" s="112">
        <f>ROUND(J120, 2)</f>
        <v>0</v>
      </c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10"/>
      <c r="E29" s="110"/>
      <c r="F29" s="110"/>
      <c r="G29" s="110"/>
      <c r="H29" s="110"/>
      <c r="I29" s="110"/>
      <c r="J29" s="110"/>
      <c r="K29" s="110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hidden="1" customHeight="1">
      <c r="A30" s="31"/>
      <c r="B30" s="36"/>
      <c r="C30" s="31"/>
      <c r="D30" s="31"/>
      <c r="E30" s="31"/>
      <c r="F30" s="113" t="s">
        <v>38</v>
      </c>
      <c r="G30" s="31"/>
      <c r="H30" s="31"/>
      <c r="I30" s="113" t="s">
        <v>37</v>
      </c>
      <c r="J30" s="113" t="s">
        <v>39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hidden="1" customHeight="1">
      <c r="A31" s="31"/>
      <c r="B31" s="36"/>
      <c r="C31" s="31"/>
      <c r="D31" s="114" t="s">
        <v>40</v>
      </c>
      <c r="E31" s="104" t="s">
        <v>41</v>
      </c>
      <c r="F31" s="115">
        <f>ROUND((SUM(BE120:BE214)),  2)</f>
        <v>0</v>
      </c>
      <c r="G31" s="31"/>
      <c r="H31" s="31"/>
      <c r="I31" s="116">
        <v>0.21</v>
      </c>
      <c r="J31" s="115">
        <f>ROUND(((SUM(BE120:BE214))*I31),  2)</f>
        <v>0</v>
      </c>
      <c r="K31" s="3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104" t="s">
        <v>42</v>
      </c>
      <c r="F32" s="115">
        <f>ROUND((SUM(BF120:BF214)),  2)</f>
        <v>0</v>
      </c>
      <c r="G32" s="31"/>
      <c r="H32" s="31"/>
      <c r="I32" s="116">
        <v>0.12</v>
      </c>
      <c r="J32" s="115">
        <f>ROUND(((SUM(BF120:BF214))*I32), 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31"/>
      <c r="E33" s="104" t="s">
        <v>43</v>
      </c>
      <c r="F33" s="115">
        <f>ROUND((SUM(BG120:BG214)),  2)</f>
        <v>0</v>
      </c>
      <c r="G33" s="31"/>
      <c r="H33" s="31"/>
      <c r="I33" s="116">
        <v>0.21</v>
      </c>
      <c r="J33" s="115">
        <f>0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4" t="s">
        <v>44</v>
      </c>
      <c r="F34" s="115">
        <f>ROUND((SUM(BH120:BH214)),  2)</f>
        <v>0</v>
      </c>
      <c r="G34" s="31"/>
      <c r="H34" s="31"/>
      <c r="I34" s="116">
        <v>0.12</v>
      </c>
      <c r="J34" s="115">
        <f>0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4" t="s">
        <v>45</v>
      </c>
      <c r="F35" s="115">
        <f>ROUND((SUM(BI120:BI214)),  2)</f>
        <v>0</v>
      </c>
      <c r="G35" s="31"/>
      <c r="H35" s="31"/>
      <c r="I35" s="116">
        <v>0</v>
      </c>
      <c r="J35" s="115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hidden="1" customHeight="1">
      <c r="A36" s="31"/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hidden="1" customHeight="1">
      <c r="A37" s="31"/>
      <c r="B37" s="36"/>
      <c r="C37" s="117"/>
      <c r="D37" s="118" t="s">
        <v>46</v>
      </c>
      <c r="E37" s="119"/>
      <c r="F37" s="119"/>
      <c r="G37" s="120" t="s">
        <v>47</v>
      </c>
      <c r="H37" s="121" t="s">
        <v>48</v>
      </c>
      <c r="I37" s="119"/>
      <c r="J37" s="122">
        <f>SUM(J28:J35)</f>
        <v>0</v>
      </c>
      <c r="K37" s="123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hidden="1" customHeight="1">
      <c r="B39" s="17"/>
      <c r="L39" s="17"/>
    </row>
    <row r="40" spans="1:31" s="1" customFormat="1" ht="14.45" hidden="1" customHeight="1">
      <c r="B40" s="17"/>
      <c r="L40" s="17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8"/>
      <c r="D50" s="124" t="s">
        <v>49</v>
      </c>
      <c r="E50" s="125"/>
      <c r="F50" s="125"/>
      <c r="G50" s="124" t="s">
        <v>50</v>
      </c>
      <c r="H50" s="125"/>
      <c r="I50" s="125"/>
      <c r="J50" s="125"/>
      <c r="K50" s="125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26" t="s">
        <v>51</v>
      </c>
      <c r="E61" s="127"/>
      <c r="F61" s="128" t="s">
        <v>52</v>
      </c>
      <c r="G61" s="126" t="s">
        <v>51</v>
      </c>
      <c r="H61" s="127"/>
      <c r="I61" s="127"/>
      <c r="J61" s="129" t="s">
        <v>52</v>
      </c>
      <c r="K61" s="12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24" t="s">
        <v>53</v>
      </c>
      <c r="E65" s="130"/>
      <c r="F65" s="130"/>
      <c r="G65" s="124" t="s">
        <v>54</v>
      </c>
      <c r="H65" s="130"/>
      <c r="I65" s="130"/>
      <c r="J65" s="130"/>
      <c r="K65" s="130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26" t="s">
        <v>51</v>
      </c>
      <c r="E76" s="127"/>
      <c r="F76" s="128" t="s">
        <v>52</v>
      </c>
      <c r="G76" s="126" t="s">
        <v>51</v>
      </c>
      <c r="H76" s="127"/>
      <c r="I76" s="127"/>
      <c r="J76" s="129" t="s">
        <v>52</v>
      </c>
      <c r="K76" s="12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47" s="2" customFormat="1" ht="6.95" customHeight="1">
      <c r="A81" s="31"/>
      <c r="B81" s="133"/>
      <c r="C81" s="134"/>
      <c r="D81" s="134"/>
      <c r="E81" s="134"/>
      <c r="F81" s="134"/>
      <c r="G81" s="134"/>
      <c r="H81" s="134"/>
      <c r="I81" s="134"/>
      <c r="J81" s="134"/>
      <c r="K81" s="134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85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30" customHeight="1">
      <c r="A85" s="31"/>
      <c r="B85" s="32"/>
      <c r="C85" s="33"/>
      <c r="D85" s="33"/>
      <c r="E85" s="233" t="str">
        <f>E7</f>
        <v>Osazení odběrných míst měřiči a zajištění přenosu, sběru a exportu dat</v>
      </c>
      <c r="F85" s="260"/>
      <c r="G85" s="260"/>
      <c r="H85" s="260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20</v>
      </c>
      <c r="D87" s="33"/>
      <c r="E87" s="33"/>
      <c r="F87" s="24" t="str">
        <f>F10</f>
        <v>Ústí nad Labem</v>
      </c>
      <c r="G87" s="33"/>
      <c r="H87" s="33"/>
      <c r="I87" s="26" t="s">
        <v>22</v>
      </c>
      <c r="J87" s="63">
        <f>IF(J10="","",J10)</f>
        <v>0</v>
      </c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2" customHeight="1">
      <c r="A89" s="31"/>
      <c r="B89" s="32"/>
      <c r="C89" s="26" t="s">
        <v>23</v>
      </c>
      <c r="D89" s="33"/>
      <c r="E89" s="33"/>
      <c r="F89" s="24" t="str">
        <f>E13</f>
        <v>Univerzita Jana Evangelisty Purkyně- Ústí n. Labem</v>
      </c>
      <c r="G89" s="33"/>
      <c r="H89" s="33"/>
      <c r="I89" s="26" t="s">
        <v>31</v>
      </c>
      <c r="J89" s="29" t="str">
        <f>E19</f>
        <v xml:space="preserve"> 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29</v>
      </c>
      <c r="D90" s="33"/>
      <c r="E90" s="33"/>
      <c r="F90" s="24" t="str">
        <f>IF(E16="","",E16)</f>
        <v>Vyplň údaj</v>
      </c>
      <c r="G90" s="33"/>
      <c r="H90" s="33"/>
      <c r="I90" s="26" t="s">
        <v>34</v>
      </c>
      <c r="J90" s="29" t="str">
        <f>E22</f>
        <v xml:space="preserve"> </v>
      </c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35" t="s">
        <v>86</v>
      </c>
      <c r="D92" s="136"/>
      <c r="E92" s="136"/>
      <c r="F92" s="136"/>
      <c r="G92" s="136"/>
      <c r="H92" s="136"/>
      <c r="I92" s="136"/>
      <c r="J92" s="137" t="s">
        <v>87</v>
      </c>
      <c r="K92" s="136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38" t="s">
        <v>88</v>
      </c>
      <c r="D94" s="33"/>
      <c r="E94" s="33"/>
      <c r="F94" s="33"/>
      <c r="G94" s="33"/>
      <c r="H94" s="33"/>
      <c r="I94" s="33"/>
      <c r="J94" s="81">
        <f>J120</f>
        <v>0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89</v>
      </c>
    </row>
    <row r="95" spans="1:47" s="9" customFormat="1" ht="24.95" customHeight="1">
      <c r="B95" s="139"/>
      <c r="C95" s="140"/>
      <c r="D95" s="141" t="s">
        <v>90</v>
      </c>
      <c r="E95" s="142"/>
      <c r="F95" s="142"/>
      <c r="G95" s="142"/>
      <c r="H95" s="142"/>
      <c r="I95" s="142"/>
      <c r="J95" s="143">
        <f>J121</f>
        <v>0</v>
      </c>
      <c r="K95" s="140"/>
      <c r="L95" s="144"/>
    </row>
    <row r="96" spans="1:47" s="10" customFormat="1" ht="19.899999999999999" customHeight="1">
      <c r="B96" s="145"/>
      <c r="C96" s="146"/>
      <c r="D96" s="147" t="s">
        <v>91</v>
      </c>
      <c r="E96" s="148"/>
      <c r="F96" s="148"/>
      <c r="G96" s="148"/>
      <c r="H96" s="148"/>
      <c r="I96" s="148"/>
      <c r="J96" s="149">
        <f>J122</f>
        <v>0</v>
      </c>
      <c r="K96" s="146"/>
      <c r="L96" s="150"/>
    </row>
    <row r="97" spans="1:31" s="10" customFormat="1" ht="19.899999999999999" customHeight="1">
      <c r="B97" s="145"/>
      <c r="C97" s="146"/>
      <c r="D97" s="147" t="s">
        <v>92</v>
      </c>
      <c r="E97" s="148"/>
      <c r="F97" s="148"/>
      <c r="G97" s="148"/>
      <c r="H97" s="148"/>
      <c r="I97" s="148"/>
      <c r="J97" s="149">
        <f>J135</f>
        <v>0</v>
      </c>
      <c r="K97" s="146"/>
      <c r="L97" s="150"/>
    </row>
    <row r="98" spans="1:31" s="10" customFormat="1" ht="19.899999999999999" customHeight="1">
      <c r="B98" s="145"/>
      <c r="C98" s="146"/>
      <c r="D98" s="147" t="s">
        <v>93</v>
      </c>
      <c r="E98" s="148"/>
      <c r="F98" s="148"/>
      <c r="G98" s="148"/>
      <c r="H98" s="148"/>
      <c r="I98" s="148"/>
      <c r="J98" s="149">
        <f>J141</f>
        <v>0</v>
      </c>
      <c r="K98" s="146"/>
      <c r="L98" s="150"/>
    </row>
    <row r="99" spans="1:31" s="10" customFormat="1" ht="19.899999999999999" customHeight="1">
      <c r="B99" s="145"/>
      <c r="C99" s="146"/>
      <c r="D99" s="147" t="s">
        <v>94</v>
      </c>
      <c r="E99" s="148"/>
      <c r="F99" s="148"/>
      <c r="G99" s="148"/>
      <c r="H99" s="148"/>
      <c r="I99" s="148"/>
      <c r="J99" s="149">
        <f>J149</f>
        <v>0</v>
      </c>
      <c r="K99" s="146"/>
      <c r="L99" s="150"/>
    </row>
    <row r="100" spans="1:31" s="10" customFormat="1" ht="19.899999999999999" customHeight="1">
      <c r="B100" s="145"/>
      <c r="C100" s="146"/>
      <c r="D100" s="147" t="s">
        <v>95</v>
      </c>
      <c r="E100" s="148"/>
      <c r="F100" s="148"/>
      <c r="G100" s="148"/>
      <c r="H100" s="148"/>
      <c r="I100" s="148"/>
      <c r="J100" s="149">
        <f>J156</f>
        <v>0</v>
      </c>
      <c r="K100" s="146"/>
      <c r="L100" s="150"/>
    </row>
    <row r="101" spans="1:31" s="10" customFormat="1" ht="19.899999999999999" customHeight="1">
      <c r="B101" s="145"/>
      <c r="C101" s="146"/>
      <c r="D101" s="147" t="s">
        <v>96</v>
      </c>
      <c r="E101" s="148"/>
      <c r="F101" s="148"/>
      <c r="G101" s="148"/>
      <c r="H101" s="148"/>
      <c r="I101" s="148"/>
      <c r="J101" s="149">
        <f>J179</f>
        <v>0</v>
      </c>
      <c r="K101" s="146"/>
      <c r="L101" s="150"/>
    </row>
    <row r="102" spans="1:31" s="9" customFormat="1" ht="24.95" customHeight="1">
      <c r="B102" s="139"/>
      <c r="C102" s="140"/>
      <c r="D102" s="141" t="s">
        <v>97</v>
      </c>
      <c r="E102" s="142"/>
      <c r="F102" s="142"/>
      <c r="G102" s="142"/>
      <c r="H102" s="142"/>
      <c r="I102" s="142"/>
      <c r="J102" s="143">
        <f>J197</f>
        <v>0</v>
      </c>
      <c r="K102" s="140"/>
      <c r="L102" s="144"/>
    </row>
    <row r="103" spans="1:31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0" t="s">
        <v>98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16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30" customHeight="1">
      <c r="A112" s="31"/>
      <c r="B112" s="32"/>
      <c r="C112" s="33"/>
      <c r="D112" s="33"/>
      <c r="E112" s="233" t="str">
        <f>E7</f>
        <v>Osazení odběrných míst měřiči a zajištění přenosu, sběru a exportu dat</v>
      </c>
      <c r="F112" s="260"/>
      <c r="G112" s="260"/>
      <c r="H112" s="260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20</v>
      </c>
      <c r="D114" s="33"/>
      <c r="E114" s="33"/>
      <c r="F114" s="24" t="str">
        <f>F10</f>
        <v>Ústí nad Labem</v>
      </c>
      <c r="G114" s="33"/>
      <c r="H114" s="33"/>
      <c r="I114" s="26" t="s">
        <v>22</v>
      </c>
      <c r="J114" s="63">
        <f>IF(J10="","",J10)</f>
        <v>0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2" customHeight="1">
      <c r="A116" s="31"/>
      <c r="B116" s="32"/>
      <c r="C116" s="26" t="s">
        <v>23</v>
      </c>
      <c r="D116" s="33"/>
      <c r="E116" s="33"/>
      <c r="F116" s="24" t="str">
        <f>E13</f>
        <v>Univerzita Jana Evangelisty Purkyně- Ústí n. Labem</v>
      </c>
      <c r="G116" s="33"/>
      <c r="H116" s="33"/>
      <c r="I116" s="26" t="s">
        <v>31</v>
      </c>
      <c r="J116" s="29" t="str">
        <f>E19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29</v>
      </c>
      <c r="D117" s="33"/>
      <c r="E117" s="33"/>
      <c r="F117" s="24" t="str">
        <f>IF(E16="","",E16)</f>
        <v>Vyplň údaj</v>
      </c>
      <c r="G117" s="33"/>
      <c r="H117" s="33"/>
      <c r="I117" s="26" t="s">
        <v>34</v>
      </c>
      <c r="J117" s="29" t="str">
        <f>E22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51"/>
      <c r="B119" s="152"/>
      <c r="C119" s="153" t="s">
        <v>99</v>
      </c>
      <c r="D119" s="154" t="s">
        <v>61</v>
      </c>
      <c r="E119" s="154" t="s">
        <v>57</v>
      </c>
      <c r="F119" s="154" t="s">
        <v>58</v>
      </c>
      <c r="G119" s="154" t="s">
        <v>100</v>
      </c>
      <c r="H119" s="154" t="s">
        <v>101</v>
      </c>
      <c r="I119" s="154" t="s">
        <v>102</v>
      </c>
      <c r="J119" s="155" t="s">
        <v>87</v>
      </c>
      <c r="K119" s="156" t="s">
        <v>103</v>
      </c>
      <c r="L119" s="157"/>
      <c r="M119" s="72" t="s">
        <v>1</v>
      </c>
      <c r="N119" s="73" t="s">
        <v>40</v>
      </c>
      <c r="O119" s="73" t="s">
        <v>104</v>
      </c>
      <c r="P119" s="73" t="s">
        <v>105</v>
      </c>
      <c r="Q119" s="73" t="s">
        <v>106</v>
      </c>
      <c r="R119" s="73" t="s">
        <v>107</v>
      </c>
      <c r="S119" s="73" t="s">
        <v>108</v>
      </c>
      <c r="T119" s="74" t="s">
        <v>109</v>
      </c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</row>
    <row r="120" spans="1:65" s="2" customFormat="1" ht="22.9" customHeight="1">
      <c r="A120" s="31"/>
      <c r="B120" s="32"/>
      <c r="C120" s="79" t="s">
        <v>110</v>
      </c>
      <c r="D120" s="33"/>
      <c r="E120" s="33"/>
      <c r="F120" s="33"/>
      <c r="G120" s="33"/>
      <c r="H120" s="33"/>
      <c r="I120" s="33"/>
      <c r="J120" s="158">
        <f>BK120</f>
        <v>0</v>
      </c>
      <c r="K120" s="33"/>
      <c r="L120" s="36"/>
      <c r="M120" s="75"/>
      <c r="N120" s="159"/>
      <c r="O120" s="76"/>
      <c r="P120" s="160">
        <f>P121+P197</f>
        <v>0</v>
      </c>
      <c r="Q120" s="76"/>
      <c r="R120" s="160">
        <f>R121+R197</f>
        <v>0</v>
      </c>
      <c r="S120" s="76"/>
      <c r="T120" s="161">
        <f>T121+T197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75</v>
      </c>
      <c r="AU120" s="14" t="s">
        <v>89</v>
      </c>
      <c r="BK120" s="162">
        <f>BK121+BK197</f>
        <v>0</v>
      </c>
    </row>
    <row r="121" spans="1:65" s="12" customFormat="1" ht="25.9" customHeight="1">
      <c r="B121" s="163"/>
      <c r="C121" s="164"/>
      <c r="D121" s="165" t="s">
        <v>75</v>
      </c>
      <c r="E121" s="166" t="s">
        <v>111</v>
      </c>
      <c r="F121" s="166" t="s">
        <v>111</v>
      </c>
      <c r="G121" s="164"/>
      <c r="H121" s="164"/>
      <c r="I121" s="167"/>
      <c r="J121" s="168">
        <f>BK121</f>
        <v>0</v>
      </c>
      <c r="K121" s="164"/>
      <c r="L121" s="169"/>
      <c r="M121" s="170"/>
      <c r="N121" s="171"/>
      <c r="O121" s="171"/>
      <c r="P121" s="172">
        <f>P122+P135+P141+P149+P156+P179</f>
        <v>0</v>
      </c>
      <c r="Q121" s="171"/>
      <c r="R121" s="172">
        <f>R122+R135+R141+R149+R156+R179</f>
        <v>0</v>
      </c>
      <c r="S121" s="171"/>
      <c r="T121" s="173">
        <f>T122+T135+T141+T149+T156+T179</f>
        <v>0</v>
      </c>
      <c r="AR121" s="174" t="s">
        <v>81</v>
      </c>
      <c r="AT121" s="175" t="s">
        <v>75</v>
      </c>
      <c r="AU121" s="175" t="s">
        <v>76</v>
      </c>
      <c r="AY121" s="174" t="s">
        <v>112</v>
      </c>
      <c r="BK121" s="176">
        <f>BK122+BK135+BK141+BK149+BK156+BK179</f>
        <v>0</v>
      </c>
    </row>
    <row r="122" spans="1:65" s="12" customFormat="1" ht="22.9" customHeight="1">
      <c r="B122" s="163"/>
      <c r="C122" s="164"/>
      <c r="D122" s="165" t="s">
        <v>75</v>
      </c>
      <c r="E122" s="177" t="s">
        <v>113</v>
      </c>
      <c r="F122" s="177" t="s">
        <v>114</v>
      </c>
      <c r="G122" s="164"/>
      <c r="H122" s="164"/>
      <c r="I122" s="167"/>
      <c r="J122" s="178">
        <f>BK122</f>
        <v>0</v>
      </c>
      <c r="K122" s="164"/>
      <c r="L122" s="169"/>
      <c r="M122" s="170"/>
      <c r="N122" s="171"/>
      <c r="O122" s="171"/>
      <c r="P122" s="172">
        <f>SUM(P123:P134)</f>
        <v>0</v>
      </c>
      <c r="Q122" s="171"/>
      <c r="R122" s="172">
        <f>SUM(R123:R134)</f>
        <v>0</v>
      </c>
      <c r="S122" s="171"/>
      <c r="T122" s="173">
        <f>SUM(T123:T134)</f>
        <v>0</v>
      </c>
      <c r="AR122" s="174" t="s">
        <v>81</v>
      </c>
      <c r="AT122" s="175" t="s">
        <v>75</v>
      </c>
      <c r="AU122" s="175" t="s">
        <v>81</v>
      </c>
      <c r="AY122" s="174" t="s">
        <v>112</v>
      </c>
      <c r="BK122" s="176">
        <f>SUM(BK123:BK134)</f>
        <v>0</v>
      </c>
    </row>
    <row r="123" spans="1:65" s="2" customFormat="1" ht="24.2" customHeight="1">
      <c r="A123" s="31"/>
      <c r="B123" s="32"/>
      <c r="C123" s="179" t="s">
        <v>81</v>
      </c>
      <c r="D123" s="179" t="s">
        <v>115</v>
      </c>
      <c r="E123" s="180" t="s">
        <v>116</v>
      </c>
      <c r="F123" s="181" t="s">
        <v>117</v>
      </c>
      <c r="G123" s="182" t="s">
        <v>118</v>
      </c>
      <c r="H123" s="183">
        <v>3</v>
      </c>
      <c r="I123" s="184"/>
      <c r="J123" s="185">
        <f>ROUND(I123*H123,2)</f>
        <v>0</v>
      </c>
      <c r="K123" s="186"/>
      <c r="L123" s="187"/>
      <c r="M123" s="188" t="s">
        <v>1</v>
      </c>
      <c r="N123" s="189" t="s">
        <v>41</v>
      </c>
      <c r="O123" s="68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2" t="s">
        <v>119</v>
      </c>
      <c r="AT123" s="192" t="s">
        <v>115</v>
      </c>
      <c r="AU123" s="192" t="s">
        <v>83</v>
      </c>
      <c r="AY123" s="14" t="s">
        <v>112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4" t="s">
        <v>81</v>
      </c>
      <c r="BK123" s="193">
        <f>ROUND(I123*H123,2)</f>
        <v>0</v>
      </c>
      <c r="BL123" s="14" t="s">
        <v>120</v>
      </c>
      <c r="BM123" s="192" t="s">
        <v>121</v>
      </c>
    </row>
    <row r="124" spans="1:65" s="2" customFormat="1" ht="24.2" customHeight="1">
      <c r="A124" s="31"/>
      <c r="B124" s="32"/>
      <c r="C124" s="179" t="s">
        <v>83</v>
      </c>
      <c r="D124" s="179" t="s">
        <v>115</v>
      </c>
      <c r="E124" s="180" t="s">
        <v>122</v>
      </c>
      <c r="F124" s="181" t="s">
        <v>123</v>
      </c>
      <c r="G124" s="182" t="s">
        <v>118</v>
      </c>
      <c r="H124" s="183">
        <v>3</v>
      </c>
      <c r="I124" s="184"/>
      <c r="J124" s="185">
        <f>ROUND(I124*H124,2)</f>
        <v>0</v>
      </c>
      <c r="K124" s="186"/>
      <c r="L124" s="187"/>
      <c r="M124" s="188" t="s">
        <v>1</v>
      </c>
      <c r="N124" s="189" t="s">
        <v>41</v>
      </c>
      <c r="O124" s="68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2" t="s">
        <v>119</v>
      </c>
      <c r="AT124" s="192" t="s">
        <v>115</v>
      </c>
      <c r="AU124" s="192" t="s">
        <v>83</v>
      </c>
      <c r="AY124" s="14" t="s">
        <v>112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14" t="s">
        <v>81</v>
      </c>
      <c r="BK124" s="193">
        <f>ROUND(I124*H124,2)</f>
        <v>0</v>
      </c>
      <c r="BL124" s="14" t="s">
        <v>120</v>
      </c>
      <c r="BM124" s="192" t="s">
        <v>124</v>
      </c>
    </row>
    <row r="125" spans="1:65" s="2" customFormat="1" ht="24.2" customHeight="1">
      <c r="A125" s="31"/>
      <c r="B125" s="32"/>
      <c r="C125" s="179" t="s">
        <v>125</v>
      </c>
      <c r="D125" s="179" t="s">
        <v>115</v>
      </c>
      <c r="E125" s="180" t="s">
        <v>126</v>
      </c>
      <c r="F125" s="181" t="s">
        <v>127</v>
      </c>
      <c r="G125" s="182" t="s">
        <v>118</v>
      </c>
      <c r="H125" s="183">
        <v>21</v>
      </c>
      <c r="I125" s="184"/>
      <c r="J125" s="185">
        <f>ROUND(I125*H125,2)</f>
        <v>0</v>
      </c>
      <c r="K125" s="186"/>
      <c r="L125" s="187"/>
      <c r="M125" s="188" t="s">
        <v>1</v>
      </c>
      <c r="N125" s="189" t="s">
        <v>41</v>
      </c>
      <c r="O125" s="68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2" t="s">
        <v>119</v>
      </c>
      <c r="AT125" s="192" t="s">
        <v>115</v>
      </c>
      <c r="AU125" s="192" t="s">
        <v>83</v>
      </c>
      <c r="AY125" s="14" t="s">
        <v>112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4" t="s">
        <v>81</v>
      </c>
      <c r="BK125" s="193">
        <f>ROUND(I125*H125,2)</f>
        <v>0</v>
      </c>
      <c r="BL125" s="14" t="s">
        <v>120</v>
      </c>
      <c r="BM125" s="192" t="s">
        <v>128</v>
      </c>
    </row>
    <row r="126" spans="1:65" s="2" customFormat="1" ht="24.2" customHeight="1">
      <c r="A126" s="31"/>
      <c r="B126" s="32"/>
      <c r="C126" s="179" t="s">
        <v>120</v>
      </c>
      <c r="D126" s="179" t="s">
        <v>115</v>
      </c>
      <c r="E126" s="180" t="s">
        <v>129</v>
      </c>
      <c r="F126" s="181" t="s">
        <v>130</v>
      </c>
      <c r="G126" s="182" t="s">
        <v>118</v>
      </c>
      <c r="H126" s="183">
        <v>3</v>
      </c>
      <c r="I126" s="184"/>
      <c r="J126" s="185">
        <f>ROUND(I126*H126,2)</f>
        <v>0</v>
      </c>
      <c r="K126" s="186"/>
      <c r="L126" s="187"/>
      <c r="M126" s="188" t="s">
        <v>1</v>
      </c>
      <c r="N126" s="189" t="s">
        <v>41</v>
      </c>
      <c r="O126" s="68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2" t="s">
        <v>119</v>
      </c>
      <c r="AT126" s="192" t="s">
        <v>115</v>
      </c>
      <c r="AU126" s="192" t="s">
        <v>83</v>
      </c>
      <c r="AY126" s="14" t="s">
        <v>112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4" t="s">
        <v>81</v>
      </c>
      <c r="BK126" s="193">
        <f>ROUND(I126*H126,2)</f>
        <v>0</v>
      </c>
      <c r="BL126" s="14" t="s">
        <v>120</v>
      </c>
      <c r="BM126" s="192" t="s">
        <v>131</v>
      </c>
    </row>
    <row r="127" spans="1:65" s="2" customFormat="1" ht="24.2" customHeight="1">
      <c r="A127" s="31"/>
      <c r="B127" s="32"/>
      <c r="C127" s="179" t="s">
        <v>132</v>
      </c>
      <c r="D127" s="179" t="s">
        <v>115</v>
      </c>
      <c r="E127" s="180" t="s">
        <v>133</v>
      </c>
      <c r="F127" s="181" t="s">
        <v>134</v>
      </c>
      <c r="G127" s="182" t="s">
        <v>118</v>
      </c>
      <c r="H127" s="183">
        <v>5</v>
      </c>
      <c r="I127" s="184"/>
      <c r="J127" s="185">
        <f>ROUND(I127*H127,2)</f>
        <v>0</v>
      </c>
      <c r="K127" s="186"/>
      <c r="L127" s="187"/>
      <c r="M127" s="188" t="s">
        <v>1</v>
      </c>
      <c r="N127" s="189" t="s">
        <v>41</v>
      </c>
      <c r="O127" s="68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2" t="s">
        <v>119</v>
      </c>
      <c r="AT127" s="192" t="s">
        <v>115</v>
      </c>
      <c r="AU127" s="192" t="s">
        <v>83</v>
      </c>
      <c r="AY127" s="14" t="s">
        <v>112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4" t="s">
        <v>81</v>
      </c>
      <c r="BK127" s="193">
        <f>ROUND(I127*H127,2)</f>
        <v>0</v>
      </c>
      <c r="BL127" s="14" t="s">
        <v>120</v>
      </c>
      <c r="BM127" s="192" t="s">
        <v>135</v>
      </c>
    </row>
    <row r="128" spans="1:65" s="2" customFormat="1" ht="29.25">
      <c r="A128" s="31"/>
      <c r="B128" s="32"/>
      <c r="C128" s="33"/>
      <c r="D128" s="194" t="s">
        <v>136</v>
      </c>
      <c r="E128" s="33"/>
      <c r="F128" s="195" t="s">
        <v>137</v>
      </c>
      <c r="G128" s="33"/>
      <c r="H128" s="33"/>
      <c r="I128" s="196"/>
      <c r="J128" s="33"/>
      <c r="K128" s="33"/>
      <c r="L128" s="36"/>
      <c r="M128" s="197"/>
      <c r="N128" s="198"/>
      <c r="O128" s="68"/>
      <c r="P128" s="68"/>
      <c r="Q128" s="68"/>
      <c r="R128" s="68"/>
      <c r="S128" s="68"/>
      <c r="T128" s="69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136</v>
      </c>
      <c r="AU128" s="14" t="s">
        <v>83</v>
      </c>
    </row>
    <row r="129" spans="1:65" s="2" customFormat="1" ht="16.5" customHeight="1">
      <c r="A129" s="31"/>
      <c r="B129" s="32"/>
      <c r="C129" s="179" t="s">
        <v>138</v>
      </c>
      <c r="D129" s="179" t="s">
        <v>115</v>
      </c>
      <c r="E129" s="180" t="s">
        <v>139</v>
      </c>
      <c r="F129" s="181" t="s">
        <v>140</v>
      </c>
      <c r="G129" s="182" t="s">
        <v>118</v>
      </c>
      <c r="H129" s="183">
        <v>10</v>
      </c>
      <c r="I129" s="184"/>
      <c r="J129" s="185">
        <f>ROUND(I129*H129,2)</f>
        <v>0</v>
      </c>
      <c r="K129" s="186"/>
      <c r="L129" s="187"/>
      <c r="M129" s="188" t="s">
        <v>1</v>
      </c>
      <c r="N129" s="189" t="s">
        <v>41</v>
      </c>
      <c r="O129" s="68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2" t="s">
        <v>119</v>
      </c>
      <c r="AT129" s="192" t="s">
        <v>115</v>
      </c>
      <c r="AU129" s="192" t="s">
        <v>83</v>
      </c>
      <c r="AY129" s="14" t="s">
        <v>112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4" t="s">
        <v>81</v>
      </c>
      <c r="BK129" s="193">
        <f>ROUND(I129*H129,2)</f>
        <v>0</v>
      </c>
      <c r="BL129" s="14" t="s">
        <v>120</v>
      </c>
      <c r="BM129" s="192" t="s">
        <v>141</v>
      </c>
    </row>
    <row r="130" spans="1:65" s="2" customFormat="1" ht="29.25">
      <c r="A130" s="31"/>
      <c r="B130" s="32"/>
      <c r="C130" s="33"/>
      <c r="D130" s="194" t="s">
        <v>136</v>
      </c>
      <c r="E130" s="33"/>
      <c r="F130" s="195" t="s">
        <v>137</v>
      </c>
      <c r="G130" s="33"/>
      <c r="H130" s="33"/>
      <c r="I130" s="196"/>
      <c r="J130" s="33"/>
      <c r="K130" s="33"/>
      <c r="L130" s="36"/>
      <c r="M130" s="197"/>
      <c r="N130" s="198"/>
      <c r="O130" s="68"/>
      <c r="P130" s="68"/>
      <c r="Q130" s="68"/>
      <c r="R130" s="68"/>
      <c r="S130" s="68"/>
      <c r="T130" s="69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136</v>
      </c>
      <c r="AU130" s="14" t="s">
        <v>83</v>
      </c>
    </row>
    <row r="131" spans="1:65" s="2" customFormat="1" ht="16.5" customHeight="1">
      <c r="A131" s="31"/>
      <c r="B131" s="32"/>
      <c r="C131" s="179" t="s">
        <v>142</v>
      </c>
      <c r="D131" s="179" t="s">
        <v>115</v>
      </c>
      <c r="E131" s="180" t="s">
        <v>143</v>
      </c>
      <c r="F131" s="181" t="s">
        <v>144</v>
      </c>
      <c r="G131" s="182" t="s">
        <v>118</v>
      </c>
      <c r="H131" s="183">
        <v>4</v>
      </c>
      <c r="I131" s="184"/>
      <c r="J131" s="185">
        <f>ROUND(I131*H131,2)</f>
        <v>0</v>
      </c>
      <c r="K131" s="186"/>
      <c r="L131" s="187"/>
      <c r="M131" s="188" t="s">
        <v>1</v>
      </c>
      <c r="N131" s="189" t="s">
        <v>41</v>
      </c>
      <c r="O131" s="68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2" t="s">
        <v>119</v>
      </c>
      <c r="AT131" s="192" t="s">
        <v>115</v>
      </c>
      <c r="AU131" s="192" t="s">
        <v>83</v>
      </c>
      <c r="AY131" s="14" t="s">
        <v>112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4" t="s">
        <v>81</v>
      </c>
      <c r="BK131" s="193">
        <f>ROUND(I131*H131,2)</f>
        <v>0</v>
      </c>
      <c r="BL131" s="14" t="s">
        <v>120</v>
      </c>
      <c r="BM131" s="192" t="s">
        <v>145</v>
      </c>
    </row>
    <row r="132" spans="1:65" s="2" customFormat="1" ht="16.5" customHeight="1">
      <c r="A132" s="31"/>
      <c r="B132" s="32"/>
      <c r="C132" s="179" t="s">
        <v>119</v>
      </c>
      <c r="D132" s="179" t="s">
        <v>115</v>
      </c>
      <c r="E132" s="180" t="s">
        <v>146</v>
      </c>
      <c r="F132" s="181" t="s">
        <v>147</v>
      </c>
      <c r="G132" s="182" t="s">
        <v>148</v>
      </c>
      <c r="H132" s="183">
        <v>1</v>
      </c>
      <c r="I132" s="184"/>
      <c r="J132" s="185">
        <f>ROUND(I132*H132,2)</f>
        <v>0</v>
      </c>
      <c r="K132" s="186"/>
      <c r="L132" s="187"/>
      <c r="M132" s="188" t="s">
        <v>1</v>
      </c>
      <c r="N132" s="189" t="s">
        <v>41</v>
      </c>
      <c r="O132" s="68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2" t="s">
        <v>119</v>
      </c>
      <c r="AT132" s="192" t="s">
        <v>115</v>
      </c>
      <c r="AU132" s="192" t="s">
        <v>83</v>
      </c>
      <c r="AY132" s="14" t="s">
        <v>112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4" t="s">
        <v>81</v>
      </c>
      <c r="BK132" s="193">
        <f>ROUND(I132*H132,2)</f>
        <v>0</v>
      </c>
      <c r="BL132" s="14" t="s">
        <v>120</v>
      </c>
      <c r="BM132" s="192" t="s">
        <v>149</v>
      </c>
    </row>
    <row r="133" spans="1:65" s="2" customFormat="1" ht="29.25">
      <c r="A133" s="31"/>
      <c r="B133" s="32"/>
      <c r="C133" s="33"/>
      <c r="D133" s="194" t="s">
        <v>136</v>
      </c>
      <c r="E133" s="33"/>
      <c r="F133" s="195" t="s">
        <v>150</v>
      </c>
      <c r="G133" s="33"/>
      <c r="H133" s="33"/>
      <c r="I133" s="196"/>
      <c r="J133" s="33"/>
      <c r="K133" s="33"/>
      <c r="L133" s="36"/>
      <c r="M133" s="197"/>
      <c r="N133" s="198"/>
      <c r="O133" s="68"/>
      <c r="P133" s="68"/>
      <c r="Q133" s="68"/>
      <c r="R133" s="68"/>
      <c r="S133" s="68"/>
      <c r="T133" s="69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4" t="s">
        <v>136</v>
      </c>
      <c r="AU133" s="14" t="s">
        <v>83</v>
      </c>
    </row>
    <row r="134" spans="1:65" s="2" customFormat="1" ht="16.5" customHeight="1">
      <c r="A134" s="31"/>
      <c r="B134" s="32"/>
      <c r="C134" s="199" t="s">
        <v>151</v>
      </c>
      <c r="D134" s="199" t="s">
        <v>152</v>
      </c>
      <c r="E134" s="200" t="s">
        <v>153</v>
      </c>
      <c r="F134" s="201" t="s">
        <v>154</v>
      </c>
      <c r="G134" s="202" t="s">
        <v>148</v>
      </c>
      <c r="H134" s="203">
        <v>1</v>
      </c>
      <c r="I134" s="204"/>
      <c r="J134" s="205">
        <f>ROUND(I134*H134,2)</f>
        <v>0</v>
      </c>
      <c r="K134" s="206"/>
      <c r="L134" s="36"/>
      <c r="M134" s="207" t="s">
        <v>1</v>
      </c>
      <c r="N134" s="208" t="s">
        <v>41</v>
      </c>
      <c r="O134" s="68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2" t="s">
        <v>120</v>
      </c>
      <c r="AT134" s="192" t="s">
        <v>152</v>
      </c>
      <c r="AU134" s="192" t="s">
        <v>83</v>
      </c>
      <c r="AY134" s="14" t="s">
        <v>112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4" t="s">
        <v>81</v>
      </c>
      <c r="BK134" s="193">
        <f>ROUND(I134*H134,2)</f>
        <v>0</v>
      </c>
      <c r="BL134" s="14" t="s">
        <v>120</v>
      </c>
      <c r="BM134" s="192" t="s">
        <v>155</v>
      </c>
    </row>
    <row r="135" spans="1:65" s="12" customFormat="1" ht="22.9" customHeight="1">
      <c r="B135" s="163"/>
      <c r="C135" s="164"/>
      <c r="D135" s="165" t="s">
        <v>75</v>
      </c>
      <c r="E135" s="177" t="s">
        <v>156</v>
      </c>
      <c r="F135" s="177" t="s">
        <v>157</v>
      </c>
      <c r="G135" s="164"/>
      <c r="H135" s="164"/>
      <c r="I135" s="167"/>
      <c r="J135" s="178">
        <f>BK135</f>
        <v>0</v>
      </c>
      <c r="K135" s="164"/>
      <c r="L135" s="169"/>
      <c r="M135" s="170"/>
      <c r="N135" s="171"/>
      <c r="O135" s="171"/>
      <c r="P135" s="172">
        <f>SUM(P136:P140)</f>
        <v>0</v>
      </c>
      <c r="Q135" s="171"/>
      <c r="R135" s="172">
        <f>SUM(R136:R140)</f>
        <v>0</v>
      </c>
      <c r="S135" s="171"/>
      <c r="T135" s="173">
        <f>SUM(T136:T140)</f>
        <v>0</v>
      </c>
      <c r="AR135" s="174" t="s">
        <v>81</v>
      </c>
      <c r="AT135" s="175" t="s">
        <v>75</v>
      </c>
      <c r="AU135" s="175" t="s">
        <v>81</v>
      </c>
      <c r="AY135" s="174" t="s">
        <v>112</v>
      </c>
      <c r="BK135" s="176">
        <f>SUM(BK136:BK140)</f>
        <v>0</v>
      </c>
    </row>
    <row r="136" spans="1:65" s="2" customFormat="1" ht="16.5" customHeight="1">
      <c r="A136" s="31"/>
      <c r="B136" s="32"/>
      <c r="C136" s="179" t="s">
        <v>158</v>
      </c>
      <c r="D136" s="179" t="s">
        <v>115</v>
      </c>
      <c r="E136" s="180" t="s">
        <v>159</v>
      </c>
      <c r="F136" s="181" t="s">
        <v>160</v>
      </c>
      <c r="G136" s="182" t="s">
        <v>118</v>
      </c>
      <c r="H136" s="183">
        <v>2</v>
      </c>
      <c r="I136" s="184"/>
      <c r="J136" s="185">
        <f>ROUND(I136*H136,2)</f>
        <v>0</v>
      </c>
      <c r="K136" s="186"/>
      <c r="L136" s="187"/>
      <c r="M136" s="188" t="s">
        <v>1</v>
      </c>
      <c r="N136" s="189" t="s">
        <v>41</v>
      </c>
      <c r="O136" s="68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2" t="s">
        <v>119</v>
      </c>
      <c r="AT136" s="192" t="s">
        <v>115</v>
      </c>
      <c r="AU136" s="192" t="s">
        <v>83</v>
      </c>
      <c r="AY136" s="14" t="s">
        <v>112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4" t="s">
        <v>81</v>
      </c>
      <c r="BK136" s="193">
        <f>ROUND(I136*H136,2)</f>
        <v>0</v>
      </c>
      <c r="BL136" s="14" t="s">
        <v>120</v>
      </c>
      <c r="BM136" s="192" t="s">
        <v>161</v>
      </c>
    </row>
    <row r="137" spans="1:65" s="2" customFormat="1" ht="68.25">
      <c r="A137" s="31"/>
      <c r="B137" s="32"/>
      <c r="C137" s="33"/>
      <c r="D137" s="194" t="s">
        <v>136</v>
      </c>
      <c r="E137" s="33"/>
      <c r="F137" s="195" t="s">
        <v>162</v>
      </c>
      <c r="G137" s="33"/>
      <c r="H137" s="33"/>
      <c r="I137" s="196"/>
      <c r="J137" s="33"/>
      <c r="K137" s="33"/>
      <c r="L137" s="36"/>
      <c r="M137" s="197"/>
      <c r="N137" s="198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136</v>
      </c>
      <c r="AU137" s="14" t="s">
        <v>83</v>
      </c>
    </row>
    <row r="138" spans="1:65" s="2" customFormat="1" ht="16.5" customHeight="1">
      <c r="A138" s="31"/>
      <c r="B138" s="32"/>
      <c r="C138" s="179" t="s">
        <v>163</v>
      </c>
      <c r="D138" s="179" t="s">
        <v>115</v>
      </c>
      <c r="E138" s="180" t="s">
        <v>164</v>
      </c>
      <c r="F138" s="181" t="s">
        <v>147</v>
      </c>
      <c r="G138" s="182" t="s">
        <v>148</v>
      </c>
      <c r="H138" s="183">
        <v>1</v>
      </c>
      <c r="I138" s="184"/>
      <c r="J138" s="185">
        <f>ROUND(I138*H138,2)</f>
        <v>0</v>
      </c>
      <c r="K138" s="186"/>
      <c r="L138" s="187"/>
      <c r="M138" s="188" t="s">
        <v>1</v>
      </c>
      <c r="N138" s="189" t="s">
        <v>41</v>
      </c>
      <c r="O138" s="68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2" t="s">
        <v>119</v>
      </c>
      <c r="AT138" s="192" t="s">
        <v>115</v>
      </c>
      <c r="AU138" s="192" t="s">
        <v>83</v>
      </c>
      <c r="AY138" s="14" t="s">
        <v>112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4" t="s">
        <v>81</v>
      </c>
      <c r="BK138" s="193">
        <f>ROUND(I138*H138,2)</f>
        <v>0</v>
      </c>
      <c r="BL138" s="14" t="s">
        <v>120</v>
      </c>
      <c r="BM138" s="192" t="s">
        <v>165</v>
      </c>
    </row>
    <row r="139" spans="1:65" s="2" customFormat="1" ht="29.25">
      <c r="A139" s="31"/>
      <c r="B139" s="32"/>
      <c r="C139" s="33"/>
      <c r="D139" s="194" t="s">
        <v>136</v>
      </c>
      <c r="E139" s="33"/>
      <c r="F139" s="195" t="s">
        <v>166</v>
      </c>
      <c r="G139" s="33"/>
      <c r="H139" s="33"/>
      <c r="I139" s="196"/>
      <c r="J139" s="33"/>
      <c r="K139" s="33"/>
      <c r="L139" s="36"/>
      <c r="M139" s="197"/>
      <c r="N139" s="198"/>
      <c r="O139" s="68"/>
      <c r="P139" s="68"/>
      <c r="Q139" s="68"/>
      <c r="R139" s="68"/>
      <c r="S139" s="68"/>
      <c r="T139" s="69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4" t="s">
        <v>136</v>
      </c>
      <c r="AU139" s="14" t="s">
        <v>83</v>
      </c>
    </row>
    <row r="140" spans="1:65" s="2" customFormat="1" ht="16.5" customHeight="1">
      <c r="A140" s="31"/>
      <c r="B140" s="32"/>
      <c r="C140" s="199" t="s">
        <v>8</v>
      </c>
      <c r="D140" s="199" t="s">
        <v>152</v>
      </c>
      <c r="E140" s="200" t="s">
        <v>167</v>
      </c>
      <c r="F140" s="201" t="s">
        <v>168</v>
      </c>
      <c r="G140" s="202" t="s">
        <v>148</v>
      </c>
      <c r="H140" s="203">
        <v>1</v>
      </c>
      <c r="I140" s="204"/>
      <c r="J140" s="205">
        <f>ROUND(I140*H140,2)</f>
        <v>0</v>
      </c>
      <c r="K140" s="206"/>
      <c r="L140" s="36"/>
      <c r="M140" s="207" t="s">
        <v>1</v>
      </c>
      <c r="N140" s="208" t="s">
        <v>41</v>
      </c>
      <c r="O140" s="68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2" t="s">
        <v>120</v>
      </c>
      <c r="AT140" s="192" t="s">
        <v>152</v>
      </c>
      <c r="AU140" s="192" t="s">
        <v>83</v>
      </c>
      <c r="AY140" s="14" t="s">
        <v>112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4" t="s">
        <v>81</v>
      </c>
      <c r="BK140" s="193">
        <f>ROUND(I140*H140,2)</f>
        <v>0</v>
      </c>
      <c r="BL140" s="14" t="s">
        <v>120</v>
      </c>
      <c r="BM140" s="192" t="s">
        <v>169</v>
      </c>
    </row>
    <row r="141" spans="1:65" s="12" customFormat="1" ht="22.9" customHeight="1">
      <c r="B141" s="163"/>
      <c r="C141" s="164"/>
      <c r="D141" s="165" t="s">
        <v>75</v>
      </c>
      <c r="E141" s="177" t="s">
        <v>170</v>
      </c>
      <c r="F141" s="177" t="s">
        <v>171</v>
      </c>
      <c r="G141" s="164"/>
      <c r="H141" s="164"/>
      <c r="I141" s="167"/>
      <c r="J141" s="178">
        <f>BK141</f>
        <v>0</v>
      </c>
      <c r="K141" s="164"/>
      <c r="L141" s="169"/>
      <c r="M141" s="170"/>
      <c r="N141" s="171"/>
      <c r="O141" s="171"/>
      <c r="P141" s="172">
        <f>SUM(P142:P148)</f>
        <v>0</v>
      </c>
      <c r="Q141" s="171"/>
      <c r="R141" s="172">
        <f>SUM(R142:R148)</f>
        <v>0</v>
      </c>
      <c r="S141" s="171"/>
      <c r="T141" s="173">
        <f>SUM(T142:T148)</f>
        <v>0</v>
      </c>
      <c r="AR141" s="174" t="s">
        <v>81</v>
      </c>
      <c r="AT141" s="175" t="s">
        <v>75</v>
      </c>
      <c r="AU141" s="175" t="s">
        <v>81</v>
      </c>
      <c r="AY141" s="174" t="s">
        <v>112</v>
      </c>
      <c r="BK141" s="176">
        <f>SUM(BK142:BK148)</f>
        <v>0</v>
      </c>
    </row>
    <row r="142" spans="1:65" s="2" customFormat="1" ht="24.2" customHeight="1">
      <c r="A142" s="31"/>
      <c r="B142" s="32"/>
      <c r="C142" s="179" t="s">
        <v>172</v>
      </c>
      <c r="D142" s="179" t="s">
        <v>115</v>
      </c>
      <c r="E142" s="180" t="s">
        <v>173</v>
      </c>
      <c r="F142" s="181" t="s">
        <v>174</v>
      </c>
      <c r="G142" s="182" t="s">
        <v>118</v>
      </c>
      <c r="H142" s="183">
        <v>3</v>
      </c>
      <c r="I142" s="184"/>
      <c r="J142" s="185">
        <f>ROUND(I142*H142,2)</f>
        <v>0</v>
      </c>
      <c r="K142" s="186"/>
      <c r="L142" s="187"/>
      <c r="M142" s="188" t="s">
        <v>1</v>
      </c>
      <c r="N142" s="189" t="s">
        <v>41</v>
      </c>
      <c r="O142" s="68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2" t="s">
        <v>119</v>
      </c>
      <c r="AT142" s="192" t="s">
        <v>115</v>
      </c>
      <c r="AU142" s="192" t="s">
        <v>83</v>
      </c>
      <c r="AY142" s="14" t="s">
        <v>112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4" t="s">
        <v>81</v>
      </c>
      <c r="BK142" s="193">
        <f>ROUND(I142*H142,2)</f>
        <v>0</v>
      </c>
      <c r="BL142" s="14" t="s">
        <v>120</v>
      </c>
      <c r="BM142" s="192" t="s">
        <v>175</v>
      </c>
    </row>
    <row r="143" spans="1:65" s="2" customFormat="1" ht="16.5" customHeight="1">
      <c r="A143" s="31"/>
      <c r="B143" s="32"/>
      <c r="C143" s="179" t="s">
        <v>176</v>
      </c>
      <c r="D143" s="179" t="s">
        <v>115</v>
      </c>
      <c r="E143" s="180" t="s">
        <v>139</v>
      </c>
      <c r="F143" s="181" t="s">
        <v>140</v>
      </c>
      <c r="G143" s="182" t="s">
        <v>118</v>
      </c>
      <c r="H143" s="183">
        <v>1</v>
      </c>
      <c r="I143" s="184"/>
      <c r="J143" s="185">
        <f>ROUND(I143*H143,2)</f>
        <v>0</v>
      </c>
      <c r="K143" s="186"/>
      <c r="L143" s="187"/>
      <c r="M143" s="188" t="s">
        <v>1</v>
      </c>
      <c r="N143" s="189" t="s">
        <v>41</v>
      </c>
      <c r="O143" s="68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2" t="s">
        <v>119</v>
      </c>
      <c r="AT143" s="192" t="s">
        <v>115</v>
      </c>
      <c r="AU143" s="192" t="s">
        <v>83</v>
      </c>
      <c r="AY143" s="14" t="s">
        <v>112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4" t="s">
        <v>81</v>
      </c>
      <c r="BK143" s="193">
        <f>ROUND(I143*H143,2)</f>
        <v>0</v>
      </c>
      <c r="BL143" s="14" t="s">
        <v>120</v>
      </c>
      <c r="BM143" s="192" t="s">
        <v>177</v>
      </c>
    </row>
    <row r="144" spans="1:65" s="2" customFormat="1" ht="29.25">
      <c r="A144" s="31"/>
      <c r="B144" s="32"/>
      <c r="C144" s="33"/>
      <c r="D144" s="194" t="s">
        <v>136</v>
      </c>
      <c r="E144" s="33"/>
      <c r="F144" s="195" t="s">
        <v>137</v>
      </c>
      <c r="G144" s="33"/>
      <c r="H144" s="33"/>
      <c r="I144" s="196"/>
      <c r="J144" s="33"/>
      <c r="K144" s="33"/>
      <c r="L144" s="36"/>
      <c r="M144" s="197"/>
      <c r="N144" s="198"/>
      <c r="O144" s="68"/>
      <c r="P144" s="68"/>
      <c r="Q144" s="68"/>
      <c r="R144" s="68"/>
      <c r="S144" s="68"/>
      <c r="T144" s="69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4" t="s">
        <v>136</v>
      </c>
      <c r="AU144" s="14" t="s">
        <v>83</v>
      </c>
    </row>
    <row r="145" spans="1:65" s="2" customFormat="1" ht="16.5" customHeight="1">
      <c r="A145" s="31"/>
      <c r="B145" s="32"/>
      <c r="C145" s="179" t="s">
        <v>178</v>
      </c>
      <c r="D145" s="179" t="s">
        <v>115</v>
      </c>
      <c r="E145" s="180" t="s">
        <v>179</v>
      </c>
      <c r="F145" s="181" t="s">
        <v>144</v>
      </c>
      <c r="G145" s="182" t="s">
        <v>118</v>
      </c>
      <c r="H145" s="183">
        <v>1</v>
      </c>
      <c r="I145" s="184"/>
      <c r="J145" s="185">
        <f>ROUND(I145*H145,2)</f>
        <v>0</v>
      </c>
      <c r="K145" s="186"/>
      <c r="L145" s="187"/>
      <c r="M145" s="188" t="s">
        <v>1</v>
      </c>
      <c r="N145" s="189" t="s">
        <v>41</v>
      </c>
      <c r="O145" s="68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2" t="s">
        <v>119</v>
      </c>
      <c r="AT145" s="192" t="s">
        <v>115</v>
      </c>
      <c r="AU145" s="192" t="s">
        <v>83</v>
      </c>
      <c r="AY145" s="14" t="s">
        <v>112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4" t="s">
        <v>81</v>
      </c>
      <c r="BK145" s="193">
        <f>ROUND(I145*H145,2)</f>
        <v>0</v>
      </c>
      <c r="BL145" s="14" t="s">
        <v>120</v>
      </c>
      <c r="BM145" s="192" t="s">
        <v>180</v>
      </c>
    </row>
    <row r="146" spans="1:65" s="2" customFormat="1" ht="16.5" customHeight="1">
      <c r="A146" s="31"/>
      <c r="B146" s="32"/>
      <c r="C146" s="179" t="s">
        <v>181</v>
      </c>
      <c r="D146" s="179" t="s">
        <v>115</v>
      </c>
      <c r="E146" s="180" t="s">
        <v>182</v>
      </c>
      <c r="F146" s="181" t="s">
        <v>147</v>
      </c>
      <c r="G146" s="182" t="s">
        <v>148</v>
      </c>
      <c r="H146" s="183">
        <v>1</v>
      </c>
      <c r="I146" s="184"/>
      <c r="J146" s="185">
        <f>ROUND(I146*H146,2)</f>
        <v>0</v>
      </c>
      <c r="K146" s="186"/>
      <c r="L146" s="187"/>
      <c r="M146" s="188" t="s">
        <v>1</v>
      </c>
      <c r="N146" s="189" t="s">
        <v>41</v>
      </c>
      <c r="O146" s="68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2" t="s">
        <v>119</v>
      </c>
      <c r="AT146" s="192" t="s">
        <v>115</v>
      </c>
      <c r="AU146" s="192" t="s">
        <v>83</v>
      </c>
      <c r="AY146" s="14" t="s">
        <v>112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4" t="s">
        <v>81</v>
      </c>
      <c r="BK146" s="193">
        <f>ROUND(I146*H146,2)</f>
        <v>0</v>
      </c>
      <c r="BL146" s="14" t="s">
        <v>120</v>
      </c>
      <c r="BM146" s="192" t="s">
        <v>183</v>
      </c>
    </row>
    <row r="147" spans="1:65" s="2" customFormat="1" ht="29.25">
      <c r="A147" s="31"/>
      <c r="B147" s="32"/>
      <c r="C147" s="33"/>
      <c r="D147" s="194" t="s">
        <v>136</v>
      </c>
      <c r="E147" s="33"/>
      <c r="F147" s="195" t="s">
        <v>184</v>
      </c>
      <c r="G147" s="33"/>
      <c r="H147" s="33"/>
      <c r="I147" s="196"/>
      <c r="J147" s="33"/>
      <c r="K147" s="33"/>
      <c r="L147" s="36"/>
      <c r="M147" s="197"/>
      <c r="N147" s="198"/>
      <c r="O147" s="68"/>
      <c r="P147" s="68"/>
      <c r="Q147" s="68"/>
      <c r="R147" s="68"/>
      <c r="S147" s="68"/>
      <c r="T147" s="69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4" t="s">
        <v>136</v>
      </c>
      <c r="AU147" s="14" t="s">
        <v>83</v>
      </c>
    </row>
    <row r="148" spans="1:65" s="2" customFormat="1" ht="16.5" customHeight="1">
      <c r="A148" s="31"/>
      <c r="B148" s="32"/>
      <c r="C148" s="199" t="s">
        <v>185</v>
      </c>
      <c r="D148" s="199" t="s">
        <v>152</v>
      </c>
      <c r="E148" s="200" t="s">
        <v>186</v>
      </c>
      <c r="F148" s="201" t="s">
        <v>187</v>
      </c>
      <c r="G148" s="202" t="s">
        <v>148</v>
      </c>
      <c r="H148" s="203">
        <v>1</v>
      </c>
      <c r="I148" s="204"/>
      <c r="J148" s="205">
        <f>ROUND(I148*H148,2)</f>
        <v>0</v>
      </c>
      <c r="K148" s="206"/>
      <c r="L148" s="36"/>
      <c r="M148" s="207" t="s">
        <v>1</v>
      </c>
      <c r="N148" s="208" t="s">
        <v>41</v>
      </c>
      <c r="O148" s="68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2" t="s">
        <v>120</v>
      </c>
      <c r="AT148" s="192" t="s">
        <v>152</v>
      </c>
      <c r="AU148" s="192" t="s">
        <v>83</v>
      </c>
      <c r="AY148" s="14" t="s">
        <v>112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4" t="s">
        <v>81</v>
      </c>
      <c r="BK148" s="193">
        <f>ROUND(I148*H148,2)</f>
        <v>0</v>
      </c>
      <c r="BL148" s="14" t="s">
        <v>120</v>
      </c>
      <c r="BM148" s="192" t="s">
        <v>188</v>
      </c>
    </row>
    <row r="149" spans="1:65" s="12" customFormat="1" ht="22.9" customHeight="1">
      <c r="B149" s="163"/>
      <c r="C149" s="164"/>
      <c r="D149" s="165" t="s">
        <v>75</v>
      </c>
      <c r="E149" s="177" t="s">
        <v>189</v>
      </c>
      <c r="F149" s="177" t="s">
        <v>190</v>
      </c>
      <c r="G149" s="164"/>
      <c r="H149" s="164"/>
      <c r="I149" s="167"/>
      <c r="J149" s="178">
        <f>BK149</f>
        <v>0</v>
      </c>
      <c r="K149" s="164"/>
      <c r="L149" s="169"/>
      <c r="M149" s="170"/>
      <c r="N149" s="171"/>
      <c r="O149" s="171"/>
      <c r="P149" s="172">
        <f>SUM(P150:P155)</f>
        <v>0</v>
      </c>
      <c r="Q149" s="171"/>
      <c r="R149" s="172">
        <f>SUM(R150:R155)</f>
        <v>0</v>
      </c>
      <c r="S149" s="171"/>
      <c r="T149" s="173">
        <f>SUM(T150:T155)</f>
        <v>0</v>
      </c>
      <c r="AR149" s="174" t="s">
        <v>81</v>
      </c>
      <c r="AT149" s="175" t="s">
        <v>75</v>
      </c>
      <c r="AU149" s="175" t="s">
        <v>81</v>
      </c>
      <c r="AY149" s="174" t="s">
        <v>112</v>
      </c>
      <c r="BK149" s="176">
        <f>SUM(BK150:BK155)</f>
        <v>0</v>
      </c>
    </row>
    <row r="150" spans="1:65" s="2" customFormat="1" ht="21.75" customHeight="1">
      <c r="A150" s="31"/>
      <c r="B150" s="32"/>
      <c r="C150" s="179" t="s">
        <v>191</v>
      </c>
      <c r="D150" s="179" t="s">
        <v>115</v>
      </c>
      <c r="E150" s="180" t="s">
        <v>192</v>
      </c>
      <c r="F150" s="181" t="s">
        <v>193</v>
      </c>
      <c r="G150" s="182" t="s">
        <v>118</v>
      </c>
      <c r="H150" s="183">
        <v>1</v>
      </c>
      <c r="I150" s="184"/>
      <c r="J150" s="185">
        <f>ROUND(I150*H150,2)</f>
        <v>0</v>
      </c>
      <c r="K150" s="186"/>
      <c r="L150" s="187"/>
      <c r="M150" s="188" t="s">
        <v>1</v>
      </c>
      <c r="N150" s="189" t="s">
        <v>41</v>
      </c>
      <c r="O150" s="68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2" t="s">
        <v>119</v>
      </c>
      <c r="AT150" s="192" t="s">
        <v>115</v>
      </c>
      <c r="AU150" s="192" t="s">
        <v>83</v>
      </c>
      <c r="AY150" s="14" t="s">
        <v>112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4" t="s">
        <v>81</v>
      </c>
      <c r="BK150" s="193">
        <f>ROUND(I150*H150,2)</f>
        <v>0</v>
      </c>
      <c r="BL150" s="14" t="s">
        <v>120</v>
      </c>
      <c r="BM150" s="192" t="s">
        <v>194</v>
      </c>
    </row>
    <row r="151" spans="1:65" s="2" customFormat="1" ht="16.5" customHeight="1">
      <c r="A151" s="31"/>
      <c r="B151" s="32"/>
      <c r="C151" s="179" t="s">
        <v>195</v>
      </c>
      <c r="D151" s="179" t="s">
        <v>115</v>
      </c>
      <c r="E151" s="180" t="s">
        <v>196</v>
      </c>
      <c r="F151" s="181" t="s">
        <v>144</v>
      </c>
      <c r="G151" s="182" t="s">
        <v>118</v>
      </c>
      <c r="H151" s="183">
        <v>1</v>
      </c>
      <c r="I151" s="184"/>
      <c r="J151" s="185">
        <f>ROUND(I151*H151,2)</f>
        <v>0</v>
      </c>
      <c r="K151" s="186"/>
      <c r="L151" s="187"/>
      <c r="M151" s="188" t="s">
        <v>1</v>
      </c>
      <c r="N151" s="189" t="s">
        <v>41</v>
      </c>
      <c r="O151" s="68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2" t="s">
        <v>119</v>
      </c>
      <c r="AT151" s="192" t="s">
        <v>115</v>
      </c>
      <c r="AU151" s="192" t="s">
        <v>83</v>
      </c>
      <c r="AY151" s="14" t="s">
        <v>112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4" t="s">
        <v>81</v>
      </c>
      <c r="BK151" s="193">
        <f>ROUND(I151*H151,2)</f>
        <v>0</v>
      </c>
      <c r="BL151" s="14" t="s">
        <v>120</v>
      </c>
      <c r="BM151" s="192" t="s">
        <v>197</v>
      </c>
    </row>
    <row r="152" spans="1:65" s="2" customFormat="1" ht="16.5" customHeight="1">
      <c r="A152" s="31"/>
      <c r="B152" s="32"/>
      <c r="C152" s="179" t="s">
        <v>198</v>
      </c>
      <c r="D152" s="179" t="s">
        <v>115</v>
      </c>
      <c r="E152" s="180" t="s">
        <v>199</v>
      </c>
      <c r="F152" s="181" t="s">
        <v>147</v>
      </c>
      <c r="G152" s="182" t="s">
        <v>148</v>
      </c>
      <c r="H152" s="183">
        <v>1</v>
      </c>
      <c r="I152" s="184"/>
      <c r="J152" s="185">
        <f>ROUND(I152*H152,2)</f>
        <v>0</v>
      </c>
      <c r="K152" s="186"/>
      <c r="L152" s="187"/>
      <c r="M152" s="188" t="s">
        <v>1</v>
      </c>
      <c r="N152" s="189" t="s">
        <v>41</v>
      </c>
      <c r="O152" s="68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2" t="s">
        <v>119</v>
      </c>
      <c r="AT152" s="192" t="s">
        <v>115</v>
      </c>
      <c r="AU152" s="192" t="s">
        <v>83</v>
      </c>
      <c r="AY152" s="14" t="s">
        <v>112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4" t="s">
        <v>81</v>
      </c>
      <c r="BK152" s="193">
        <f>ROUND(I152*H152,2)</f>
        <v>0</v>
      </c>
      <c r="BL152" s="14" t="s">
        <v>120</v>
      </c>
      <c r="BM152" s="192" t="s">
        <v>200</v>
      </c>
    </row>
    <row r="153" spans="1:65" s="2" customFormat="1" ht="29.25">
      <c r="A153" s="31"/>
      <c r="B153" s="32"/>
      <c r="C153" s="33"/>
      <c r="D153" s="194" t="s">
        <v>136</v>
      </c>
      <c r="E153" s="33"/>
      <c r="F153" s="195" t="s">
        <v>201</v>
      </c>
      <c r="G153" s="33"/>
      <c r="H153" s="33"/>
      <c r="I153" s="196"/>
      <c r="J153" s="33"/>
      <c r="K153" s="33"/>
      <c r="L153" s="36"/>
      <c r="M153" s="197"/>
      <c r="N153" s="198"/>
      <c r="O153" s="68"/>
      <c r="P153" s="68"/>
      <c r="Q153" s="68"/>
      <c r="R153" s="68"/>
      <c r="S153" s="68"/>
      <c r="T153" s="69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4" t="s">
        <v>136</v>
      </c>
      <c r="AU153" s="14" t="s">
        <v>83</v>
      </c>
    </row>
    <row r="154" spans="1:65" s="2" customFormat="1" ht="16.5" customHeight="1">
      <c r="A154" s="31"/>
      <c r="B154" s="32"/>
      <c r="C154" s="199" t="s">
        <v>7</v>
      </c>
      <c r="D154" s="199" t="s">
        <v>152</v>
      </c>
      <c r="E154" s="200" t="s">
        <v>202</v>
      </c>
      <c r="F154" s="201" t="s">
        <v>203</v>
      </c>
      <c r="G154" s="202" t="s">
        <v>148</v>
      </c>
      <c r="H154" s="203">
        <v>1</v>
      </c>
      <c r="I154" s="204"/>
      <c r="J154" s="205">
        <f>ROUND(I154*H154,2)</f>
        <v>0</v>
      </c>
      <c r="K154" s="206"/>
      <c r="L154" s="36"/>
      <c r="M154" s="207" t="s">
        <v>1</v>
      </c>
      <c r="N154" s="208" t="s">
        <v>41</v>
      </c>
      <c r="O154" s="68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2" t="s">
        <v>120</v>
      </c>
      <c r="AT154" s="192" t="s">
        <v>152</v>
      </c>
      <c r="AU154" s="192" t="s">
        <v>83</v>
      </c>
      <c r="AY154" s="14" t="s">
        <v>112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4" t="s">
        <v>81</v>
      </c>
      <c r="BK154" s="193">
        <f>ROUND(I154*H154,2)</f>
        <v>0</v>
      </c>
      <c r="BL154" s="14" t="s">
        <v>120</v>
      </c>
      <c r="BM154" s="192" t="s">
        <v>204</v>
      </c>
    </row>
    <row r="155" spans="1:65" s="2" customFormat="1" ht="16.5" customHeight="1">
      <c r="A155" s="31"/>
      <c r="B155" s="32"/>
      <c r="C155" s="199" t="s">
        <v>205</v>
      </c>
      <c r="D155" s="199" t="s">
        <v>152</v>
      </c>
      <c r="E155" s="200" t="s">
        <v>206</v>
      </c>
      <c r="F155" s="201" t="s">
        <v>207</v>
      </c>
      <c r="G155" s="202" t="s">
        <v>148</v>
      </c>
      <c r="H155" s="203">
        <v>1</v>
      </c>
      <c r="I155" s="204"/>
      <c r="J155" s="205">
        <f>ROUND(I155*H155,2)</f>
        <v>0</v>
      </c>
      <c r="K155" s="206"/>
      <c r="L155" s="36"/>
      <c r="M155" s="207" t="s">
        <v>1</v>
      </c>
      <c r="N155" s="208" t="s">
        <v>41</v>
      </c>
      <c r="O155" s="68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2" t="s">
        <v>120</v>
      </c>
      <c r="AT155" s="192" t="s">
        <v>152</v>
      </c>
      <c r="AU155" s="192" t="s">
        <v>83</v>
      </c>
      <c r="AY155" s="14" t="s">
        <v>112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4" t="s">
        <v>81</v>
      </c>
      <c r="BK155" s="193">
        <f>ROUND(I155*H155,2)</f>
        <v>0</v>
      </c>
      <c r="BL155" s="14" t="s">
        <v>120</v>
      </c>
      <c r="BM155" s="192" t="s">
        <v>208</v>
      </c>
    </row>
    <row r="156" spans="1:65" s="12" customFormat="1" ht="22.9" customHeight="1">
      <c r="B156" s="163"/>
      <c r="C156" s="164"/>
      <c r="D156" s="165" t="s">
        <v>75</v>
      </c>
      <c r="E156" s="177" t="s">
        <v>209</v>
      </c>
      <c r="F156" s="177" t="s">
        <v>210</v>
      </c>
      <c r="G156" s="164"/>
      <c r="H156" s="164"/>
      <c r="I156" s="167"/>
      <c r="J156" s="178">
        <f>BK156</f>
        <v>0</v>
      </c>
      <c r="K156" s="164"/>
      <c r="L156" s="169"/>
      <c r="M156" s="170"/>
      <c r="N156" s="171"/>
      <c r="O156" s="171"/>
      <c r="P156" s="172">
        <f>SUM(P157:P178)</f>
        <v>0</v>
      </c>
      <c r="Q156" s="171"/>
      <c r="R156" s="172">
        <f>SUM(R157:R178)</f>
        <v>0</v>
      </c>
      <c r="S156" s="171"/>
      <c r="T156" s="173">
        <f>SUM(T157:T178)</f>
        <v>0</v>
      </c>
      <c r="AR156" s="174" t="s">
        <v>81</v>
      </c>
      <c r="AT156" s="175" t="s">
        <v>75</v>
      </c>
      <c r="AU156" s="175" t="s">
        <v>81</v>
      </c>
      <c r="AY156" s="174" t="s">
        <v>112</v>
      </c>
      <c r="BK156" s="176">
        <f>SUM(BK157:BK178)</f>
        <v>0</v>
      </c>
    </row>
    <row r="157" spans="1:65" s="2" customFormat="1" ht="16.5" customHeight="1">
      <c r="A157" s="31"/>
      <c r="B157" s="32"/>
      <c r="C157" s="179" t="s">
        <v>211</v>
      </c>
      <c r="D157" s="179" t="s">
        <v>115</v>
      </c>
      <c r="E157" s="180" t="s">
        <v>212</v>
      </c>
      <c r="F157" s="181" t="s">
        <v>213</v>
      </c>
      <c r="G157" s="182" t="s">
        <v>118</v>
      </c>
      <c r="H157" s="183">
        <v>5</v>
      </c>
      <c r="I157" s="184"/>
      <c r="J157" s="185">
        <f t="shared" ref="J157:J172" si="0">ROUND(I157*H157,2)</f>
        <v>0</v>
      </c>
      <c r="K157" s="186"/>
      <c r="L157" s="187"/>
      <c r="M157" s="188" t="s">
        <v>1</v>
      </c>
      <c r="N157" s="189" t="s">
        <v>41</v>
      </c>
      <c r="O157" s="68"/>
      <c r="P157" s="190">
        <f t="shared" ref="P157:P172" si="1">O157*H157</f>
        <v>0</v>
      </c>
      <c r="Q157" s="190">
        <v>0</v>
      </c>
      <c r="R157" s="190">
        <f t="shared" ref="R157:R172" si="2">Q157*H157</f>
        <v>0</v>
      </c>
      <c r="S157" s="190">
        <v>0</v>
      </c>
      <c r="T157" s="191">
        <f t="shared" ref="T157:T172" si="3"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2" t="s">
        <v>119</v>
      </c>
      <c r="AT157" s="192" t="s">
        <v>115</v>
      </c>
      <c r="AU157" s="192" t="s">
        <v>83</v>
      </c>
      <c r="AY157" s="14" t="s">
        <v>112</v>
      </c>
      <c r="BE157" s="193">
        <f t="shared" ref="BE157:BE172" si="4">IF(N157="základní",J157,0)</f>
        <v>0</v>
      </c>
      <c r="BF157" s="193">
        <f t="shared" ref="BF157:BF172" si="5">IF(N157="snížená",J157,0)</f>
        <v>0</v>
      </c>
      <c r="BG157" s="193">
        <f t="shared" ref="BG157:BG172" si="6">IF(N157="zákl. přenesená",J157,0)</f>
        <v>0</v>
      </c>
      <c r="BH157" s="193">
        <f t="shared" ref="BH157:BH172" si="7">IF(N157="sníž. přenesená",J157,0)</f>
        <v>0</v>
      </c>
      <c r="BI157" s="193">
        <f t="shared" ref="BI157:BI172" si="8">IF(N157="nulová",J157,0)</f>
        <v>0</v>
      </c>
      <c r="BJ157" s="14" t="s">
        <v>81</v>
      </c>
      <c r="BK157" s="193">
        <f t="shared" ref="BK157:BK172" si="9">ROUND(I157*H157,2)</f>
        <v>0</v>
      </c>
      <c r="BL157" s="14" t="s">
        <v>120</v>
      </c>
      <c r="BM157" s="192" t="s">
        <v>214</v>
      </c>
    </row>
    <row r="158" spans="1:65" s="2" customFormat="1" ht="49.15" customHeight="1">
      <c r="A158" s="31"/>
      <c r="B158" s="32"/>
      <c r="C158" s="179" t="s">
        <v>215</v>
      </c>
      <c r="D158" s="179" t="s">
        <v>115</v>
      </c>
      <c r="E158" s="180" t="s">
        <v>216</v>
      </c>
      <c r="F158" s="181" t="s">
        <v>217</v>
      </c>
      <c r="G158" s="182" t="s">
        <v>118</v>
      </c>
      <c r="H158" s="183">
        <v>1</v>
      </c>
      <c r="I158" s="184"/>
      <c r="J158" s="185">
        <f t="shared" si="0"/>
        <v>0</v>
      </c>
      <c r="K158" s="186"/>
      <c r="L158" s="187"/>
      <c r="M158" s="188" t="s">
        <v>1</v>
      </c>
      <c r="N158" s="189" t="s">
        <v>41</v>
      </c>
      <c r="O158" s="68"/>
      <c r="P158" s="190">
        <f t="shared" si="1"/>
        <v>0</v>
      </c>
      <c r="Q158" s="190">
        <v>0</v>
      </c>
      <c r="R158" s="190">
        <f t="shared" si="2"/>
        <v>0</v>
      </c>
      <c r="S158" s="190">
        <v>0</v>
      </c>
      <c r="T158" s="191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2" t="s">
        <v>119</v>
      </c>
      <c r="AT158" s="192" t="s">
        <v>115</v>
      </c>
      <c r="AU158" s="192" t="s">
        <v>83</v>
      </c>
      <c r="AY158" s="14" t="s">
        <v>112</v>
      </c>
      <c r="BE158" s="193">
        <f t="shared" si="4"/>
        <v>0</v>
      </c>
      <c r="BF158" s="193">
        <f t="shared" si="5"/>
        <v>0</v>
      </c>
      <c r="BG158" s="193">
        <f t="shared" si="6"/>
        <v>0</v>
      </c>
      <c r="BH158" s="193">
        <f t="shared" si="7"/>
        <v>0</v>
      </c>
      <c r="BI158" s="193">
        <f t="shared" si="8"/>
        <v>0</v>
      </c>
      <c r="BJ158" s="14" t="s">
        <v>81</v>
      </c>
      <c r="BK158" s="193">
        <f t="shared" si="9"/>
        <v>0</v>
      </c>
      <c r="BL158" s="14" t="s">
        <v>120</v>
      </c>
      <c r="BM158" s="192" t="s">
        <v>218</v>
      </c>
    </row>
    <row r="159" spans="1:65" s="2" customFormat="1" ht="49.15" customHeight="1">
      <c r="A159" s="31"/>
      <c r="B159" s="32"/>
      <c r="C159" s="179" t="s">
        <v>219</v>
      </c>
      <c r="D159" s="179" t="s">
        <v>115</v>
      </c>
      <c r="E159" s="180" t="s">
        <v>220</v>
      </c>
      <c r="F159" s="181" t="s">
        <v>221</v>
      </c>
      <c r="G159" s="182" t="s">
        <v>118</v>
      </c>
      <c r="H159" s="183">
        <v>2</v>
      </c>
      <c r="I159" s="184"/>
      <c r="J159" s="185">
        <f t="shared" si="0"/>
        <v>0</v>
      </c>
      <c r="K159" s="186"/>
      <c r="L159" s="187"/>
      <c r="M159" s="188" t="s">
        <v>1</v>
      </c>
      <c r="N159" s="189" t="s">
        <v>41</v>
      </c>
      <c r="O159" s="68"/>
      <c r="P159" s="190">
        <f t="shared" si="1"/>
        <v>0</v>
      </c>
      <c r="Q159" s="190">
        <v>0</v>
      </c>
      <c r="R159" s="190">
        <f t="shared" si="2"/>
        <v>0</v>
      </c>
      <c r="S159" s="190">
        <v>0</v>
      </c>
      <c r="T159" s="191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2" t="s">
        <v>119</v>
      </c>
      <c r="AT159" s="192" t="s">
        <v>115</v>
      </c>
      <c r="AU159" s="192" t="s">
        <v>83</v>
      </c>
      <c r="AY159" s="14" t="s">
        <v>112</v>
      </c>
      <c r="BE159" s="193">
        <f t="shared" si="4"/>
        <v>0</v>
      </c>
      <c r="BF159" s="193">
        <f t="shared" si="5"/>
        <v>0</v>
      </c>
      <c r="BG159" s="193">
        <f t="shared" si="6"/>
        <v>0</v>
      </c>
      <c r="BH159" s="193">
        <f t="shared" si="7"/>
        <v>0</v>
      </c>
      <c r="BI159" s="193">
        <f t="shared" si="8"/>
        <v>0</v>
      </c>
      <c r="BJ159" s="14" t="s">
        <v>81</v>
      </c>
      <c r="BK159" s="193">
        <f t="shared" si="9"/>
        <v>0</v>
      </c>
      <c r="BL159" s="14" t="s">
        <v>120</v>
      </c>
      <c r="BM159" s="192" t="s">
        <v>222</v>
      </c>
    </row>
    <row r="160" spans="1:65" s="2" customFormat="1" ht="49.15" customHeight="1">
      <c r="A160" s="31"/>
      <c r="B160" s="32"/>
      <c r="C160" s="179" t="s">
        <v>223</v>
      </c>
      <c r="D160" s="179" t="s">
        <v>115</v>
      </c>
      <c r="E160" s="180" t="s">
        <v>224</v>
      </c>
      <c r="F160" s="181" t="s">
        <v>225</v>
      </c>
      <c r="G160" s="182" t="s">
        <v>118</v>
      </c>
      <c r="H160" s="183">
        <v>1</v>
      </c>
      <c r="I160" s="184"/>
      <c r="J160" s="185">
        <f t="shared" si="0"/>
        <v>0</v>
      </c>
      <c r="K160" s="186"/>
      <c r="L160" s="187"/>
      <c r="M160" s="188" t="s">
        <v>1</v>
      </c>
      <c r="N160" s="189" t="s">
        <v>41</v>
      </c>
      <c r="O160" s="68"/>
      <c r="P160" s="190">
        <f t="shared" si="1"/>
        <v>0</v>
      </c>
      <c r="Q160" s="190">
        <v>0</v>
      </c>
      <c r="R160" s="190">
        <f t="shared" si="2"/>
        <v>0</v>
      </c>
      <c r="S160" s="190">
        <v>0</v>
      </c>
      <c r="T160" s="191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2" t="s">
        <v>119</v>
      </c>
      <c r="AT160" s="192" t="s">
        <v>115</v>
      </c>
      <c r="AU160" s="192" t="s">
        <v>83</v>
      </c>
      <c r="AY160" s="14" t="s">
        <v>112</v>
      </c>
      <c r="BE160" s="193">
        <f t="shared" si="4"/>
        <v>0</v>
      </c>
      <c r="BF160" s="193">
        <f t="shared" si="5"/>
        <v>0</v>
      </c>
      <c r="BG160" s="193">
        <f t="shared" si="6"/>
        <v>0</v>
      </c>
      <c r="BH160" s="193">
        <f t="shared" si="7"/>
        <v>0</v>
      </c>
      <c r="BI160" s="193">
        <f t="shared" si="8"/>
        <v>0</v>
      </c>
      <c r="BJ160" s="14" t="s">
        <v>81</v>
      </c>
      <c r="BK160" s="193">
        <f t="shared" si="9"/>
        <v>0</v>
      </c>
      <c r="BL160" s="14" t="s">
        <v>120</v>
      </c>
      <c r="BM160" s="192" t="s">
        <v>226</v>
      </c>
    </row>
    <row r="161" spans="1:65" s="2" customFormat="1" ht="49.15" customHeight="1">
      <c r="A161" s="31"/>
      <c r="B161" s="32"/>
      <c r="C161" s="179" t="s">
        <v>227</v>
      </c>
      <c r="D161" s="179" t="s">
        <v>115</v>
      </c>
      <c r="E161" s="180" t="s">
        <v>228</v>
      </c>
      <c r="F161" s="181" t="s">
        <v>229</v>
      </c>
      <c r="G161" s="182" t="s">
        <v>118</v>
      </c>
      <c r="H161" s="183">
        <v>1</v>
      </c>
      <c r="I161" s="184"/>
      <c r="J161" s="185">
        <f t="shared" si="0"/>
        <v>0</v>
      </c>
      <c r="K161" s="186"/>
      <c r="L161" s="187"/>
      <c r="M161" s="188" t="s">
        <v>1</v>
      </c>
      <c r="N161" s="189" t="s">
        <v>41</v>
      </c>
      <c r="O161" s="68"/>
      <c r="P161" s="190">
        <f t="shared" si="1"/>
        <v>0</v>
      </c>
      <c r="Q161" s="190">
        <v>0</v>
      </c>
      <c r="R161" s="190">
        <f t="shared" si="2"/>
        <v>0</v>
      </c>
      <c r="S161" s="190">
        <v>0</v>
      </c>
      <c r="T161" s="191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2" t="s">
        <v>119</v>
      </c>
      <c r="AT161" s="192" t="s">
        <v>115</v>
      </c>
      <c r="AU161" s="192" t="s">
        <v>83</v>
      </c>
      <c r="AY161" s="14" t="s">
        <v>112</v>
      </c>
      <c r="BE161" s="193">
        <f t="shared" si="4"/>
        <v>0</v>
      </c>
      <c r="BF161" s="193">
        <f t="shared" si="5"/>
        <v>0</v>
      </c>
      <c r="BG161" s="193">
        <f t="shared" si="6"/>
        <v>0</v>
      </c>
      <c r="BH161" s="193">
        <f t="shared" si="7"/>
        <v>0</v>
      </c>
      <c r="BI161" s="193">
        <f t="shared" si="8"/>
        <v>0</v>
      </c>
      <c r="BJ161" s="14" t="s">
        <v>81</v>
      </c>
      <c r="BK161" s="193">
        <f t="shared" si="9"/>
        <v>0</v>
      </c>
      <c r="BL161" s="14" t="s">
        <v>120</v>
      </c>
      <c r="BM161" s="192" t="s">
        <v>230</v>
      </c>
    </row>
    <row r="162" spans="1:65" s="2" customFormat="1" ht="24.2" customHeight="1">
      <c r="A162" s="31"/>
      <c r="B162" s="32"/>
      <c r="C162" s="179" t="s">
        <v>231</v>
      </c>
      <c r="D162" s="179" t="s">
        <v>115</v>
      </c>
      <c r="E162" s="180" t="s">
        <v>232</v>
      </c>
      <c r="F162" s="181" t="s">
        <v>233</v>
      </c>
      <c r="G162" s="182" t="s">
        <v>118</v>
      </c>
      <c r="H162" s="183">
        <v>5</v>
      </c>
      <c r="I162" s="184"/>
      <c r="J162" s="185">
        <f t="shared" si="0"/>
        <v>0</v>
      </c>
      <c r="K162" s="186"/>
      <c r="L162" s="187"/>
      <c r="M162" s="188" t="s">
        <v>1</v>
      </c>
      <c r="N162" s="189" t="s">
        <v>41</v>
      </c>
      <c r="O162" s="68"/>
      <c r="P162" s="190">
        <f t="shared" si="1"/>
        <v>0</v>
      </c>
      <c r="Q162" s="190">
        <v>0</v>
      </c>
      <c r="R162" s="190">
        <f t="shared" si="2"/>
        <v>0</v>
      </c>
      <c r="S162" s="190">
        <v>0</v>
      </c>
      <c r="T162" s="191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2" t="s">
        <v>119</v>
      </c>
      <c r="AT162" s="192" t="s">
        <v>115</v>
      </c>
      <c r="AU162" s="192" t="s">
        <v>83</v>
      </c>
      <c r="AY162" s="14" t="s">
        <v>112</v>
      </c>
      <c r="BE162" s="193">
        <f t="shared" si="4"/>
        <v>0</v>
      </c>
      <c r="BF162" s="193">
        <f t="shared" si="5"/>
        <v>0</v>
      </c>
      <c r="BG162" s="193">
        <f t="shared" si="6"/>
        <v>0</v>
      </c>
      <c r="BH162" s="193">
        <f t="shared" si="7"/>
        <v>0</v>
      </c>
      <c r="BI162" s="193">
        <f t="shared" si="8"/>
        <v>0</v>
      </c>
      <c r="BJ162" s="14" t="s">
        <v>81</v>
      </c>
      <c r="BK162" s="193">
        <f t="shared" si="9"/>
        <v>0</v>
      </c>
      <c r="BL162" s="14" t="s">
        <v>120</v>
      </c>
      <c r="BM162" s="192" t="s">
        <v>234</v>
      </c>
    </row>
    <row r="163" spans="1:65" s="2" customFormat="1" ht="24.2" customHeight="1">
      <c r="A163" s="31"/>
      <c r="B163" s="32"/>
      <c r="C163" s="179" t="s">
        <v>235</v>
      </c>
      <c r="D163" s="179" t="s">
        <v>115</v>
      </c>
      <c r="E163" s="180" t="s">
        <v>236</v>
      </c>
      <c r="F163" s="181" t="s">
        <v>237</v>
      </c>
      <c r="G163" s="182" t="s">
        <v>118</v>
      </c>
      <c r="H163" s="183">
        <v>4</v>
      </c>
      <c r="I163" s="184"/>
      <c r="J163" s="185">
        <f t="shared" si="0"/>
        <v>0</v>
      </c>
      <c r="K163" s="186"/>
      <c r="L163" s="187"/>
      <c r="M163" s="188" t="s">
        <v>1</v>
      </c>
      <c r="N163" s="189" t="s">
        <v>41</v>
      </c>
      <c r="O163" s="68"/>
      <c r="P163" s="190">
        <f t="shared" si="1"/>
        <v>0</v>
      </c>
      <c r="Q163" s="190">
        <v>0</v>
      </c>
      <c r="R163" s="190">
        <f t="shared" si="2"/>
        <v>0</v>
      </c>
      <c r="S163" s="190">
        <v>0</v>
      </c>
      <c r="T163" s="191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2" t="s">
        <v>119</v>
      </c>
      <c r="AT163" s="192" t="s">
        <v>115</v>
      </c>
      <c r="AU163" s="192" t="s">
        <v>83</v>
      </c>
      <c r="AY163" s="14" t="s">
        <v>112</v>
      </c>
      <c r="BE163" s="193">
        <f t="shared" si="4"/>
        <v>0</v>
      </c>
      <c r="BF163" s="193">
        <f t="shared" si="5"/>
        <v>0</v>
      </c>
      <c r="BG163" s="193">
        <f t="shared" si="6"/>
        <v>0</v>
      </c>
      <c r="BH163" s="193">
        <f t="shared" si="7"/>
        <v>0</v>
      </c>
      <c r="BI163" s="193">
        <f t="shared" si="8"/>
        <v>0</v>
      </c>
      <c r="BJ163" s="14" t="s">
        <v>81</v>
      </c>
      <c r="BK163" s="193">
        <f t="shared" si="9"/>
        <v>0</v>
      </c>
      <c r="BL163" s="14" t="s">
        <v>120</v>
      </c>
      <c r="BM163" s="192" t="s">
        <v>238</v>
      </c>
    </row>
    <row r="164" spans="1:65" s="2" customFormat="1" ht="24.2" customHeight="1">
      <c r="A164" s="31"/>
      <c r="B164" s="32"/>
      <c r="C164" s="179" t="s">
        <v>239</v>
      </c>
      <c r="D164" s="179" t="s">
        <v>115</v>
      </c>
      <c r="E164" s="180" t="s">
        <v>240</v>
      </c>
      <c r="F164" s="181" t="s">
        <v>241</v>
      </c>
      <c r="G164" s="182" t="s">
        <v>118</v>
      </c>
      <c r="H164" s="183">
        <v>1</v>
      </c>
      <c r="I164" s="184"/>
      <c r="J164" s="185">
        <f t="shared" si="0"/>
        <v>0</v>
      </c>
      <c r="K164" s="186"/>
      <c r="L164" s="187"/>
      <c r="M164" s="188" t="s">
        <v>1</v>
      </c>
      <c r="N164" s="189" t="s">
        <v>41</v>
      </c>
      <c r="O164" s="68"/>
      <c r="P164" s="190">
        <f t="shared" si="1"/>
        <v>0</v>
      </c>
      <c r="Q164" s="190">
        <v>0</v>
      </c>
      <c r="R164" s="190">
        <f t="shared" si="2"/>
        <v>0</v>
      </c>
      <c r="S164" s="190">
        <v>0</v>
      </c>
      <c r="T164" s="191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2" t="s">
        <v>119</v>
      </c>
      <c r="AT164" s="192" t="s">
        <v>115</v>
      </c>
      <c r="AU164" s="192" t="s">
        <v>83</v>
      </c>
      <c r="AY164" s="14" t="s">
        <v>112</v>
      </c>
      <c r="BE164" s="193">
        <f t="shared" si="4"/>
        <v>0</v>
      </c>
      <c r="BF164" s="193">
        <f t="shared" si="5"/>
        <v>0</v>
      </c>
      <c r="BG164" s="193">
        <f t="shared" si="6"/>
        <v>0</v>
      </c>
      <c r="BH164" s="193">
        <f t="shared" si="7"/>
        <v>0</v>
      </c>
      <c r="BI164" s="193">
        <f t="shared" si="8"/>
        <v>0</v>
      </c>
      <c r="BJ164" s="14" t="s">
        <v>81</v>
      </c>
      <c r="BK164" s="193">
        <f t="shared" si="9"/>
        <v>0</v>
      </c>
      <c r="BL164" s="14" t="s">
        <v>120</v>
      </c>
      <c r="BM164" s="192" t="s">
        <v>242</v>
      </c>
    </row>
    <row r="165" spans="1:65" s="2" customFormat="1" ht="21.75" customHeight="1">
      <c r="A165" s="31"/>
      <c r="B165" s="32"/>
      <c r="C165" s="179" t="s">
        <v>243</v>
      </c>
      <c r="D165" s="179" t="s">
        <v>115</v>
      </c>
      <c r="E165" s="180" t="s">
        <v>244</v>
      </c>
      <c r="F165" s="181" t="s">
        <v>245</v>
      </c>
      <c r="G165" s="182" t="s">
        <v>118</v>
      </c>
      <c r="H165" s="183">
        <v>10</v>
      </c>
      <c r="I165" s="184"/>
      <c r="J165" s="185">
        <f t="shared" si="0"/>
        <v>0</v>
      </c>
      <c r="K165" s="186"/>
      <c r="L165" s="187"/>
      <c r="M165" s="188" t="s">
        <v>1</v>
      </c>
      <c r="N165" s="189" t="s">
        <v>41</v>
      </c>
      <c r="O165" s="68"/>
      <c r="P165" s="190">
        <f t="shared" si="1"/>
        <v>0</v>
      </c>
      <c r="Q165" s="190">
        <v>0</v>
      </c>
      <c r="R165" s="190">
        <f t="shared" si="2"/>
        <v>0</v>
      </c>
      <c r="S165" s="190">
        <v>0</v>
      </c>
      <c r="T165" s="191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2" t="s">
        <v>119</v>
      </c>
      <c r="AT165" s="192" t="s">
        <v>115</v>
      </c>
      <c r="AU165" s="192" t="s">
        <v>83</v>
      </c>
      <c r="AY165" s="14" t="s">
        <v>112</v>
      </c>
      <c r="BE165" s="193">
        <f t="shared" si="4"/>
        <v>0</v>
      </c>
      <c r="BF165" s="193">
        <f t="shared" si="5"/>
        <v>0</v>
      </c>
      <c r="BG165" s="193">
        <f t="shared" si="6"/>
        <v>0</v>
      </c>
      <c r="BH165" s="193">
        <f t="shared" si="7"/>
        <v>0</v>
      </c>
      <c r="BI165" s="193">
        <f t="shared" si="8"/>
        <v>0</v>
      </c>
      <c r="BJ165" s="14" t="s">
        <v>81</v>
      </c>
      <c r="BK165" s="193">
        <f t="shared" si="9"/>
        <v>0</v>
      </c>
      <c r="BL165" s="14" t="s">
        <v>120</v>
      </c>
      <c r="BM165" s="192" t="s">
        <v>246</v>
      </c>
    </row>
    <row r="166" spans="1:65" s="2" customFormat="1" ht="16.5" customHeight="1">
      <c r="A166" s="31"/>
      <c r="B166" s="32"/>
      <c r="C166" s="179" t="s">
        <v>247</v>
      </c>
      <c r="D166" s="179" t="s">
        <v>115</v>
      </c>
      <c r="E166" s="180" t="s">
        <v>248</v>
      </c>
      <c r="F166" s="181" t="s">
        <v>249</v>
      </c>
      <c r="G166" s="182" t="s">
        <v>118</v>
      </c>
      <c r="H166" s="183">
        <v>10</v>
      </c>
      <c r="I166" s="184"/>
      <c r="J166" s="185">
        <f t="shared" si="0"/>
        <v>0</v>
      </c>
      <c r="K166" s="186"/>
      <c r="L166" s="187"/>
      <c r="M166" s="188" t="s">
        <v>1</v>
      </c>
      <c r="N166" s="189" t="s">
        <v>41</v>
      </c>
      <c r="O166" s="68"/>
      <c r="P166" s="190">
        <f t="shared" si="1"/>
        <v>0</v>
      </c>
      <c r="Q166" s="190">
        <v>0</v>
      </c>
      <c r="R166" s="190">
        <f t="shared" si="2"/>
        <v>0</v>
      </c>
      <c r="S166" s="190">
        <v>0</v>
      </c>
      <c r="T166" s="191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2" t="s">
        <v>119</v>
      </c>
      <c r="AT166" s="192" t="s">
        <v>115</v>
      </c>
      <c r="AU166" s="192" t="s">
        <v>83</v>
      </c>
      <c r="AY166" s="14" t="s">
        <v>112</v>
      </c>
      <c r="BE166" s="193">
        <f t="shared" si="4"/>
        <v>0</v>
      </c>
      <c r="BF166" s="193">
        <f t="shared" si="5"/>
        <v>0</v>
      </c>
      <c r="BG166" s="193">
        <f t="shared" si="6"/>
        <v>0</v>
      </c>
      <c r="BH166" s="193">
        <f t="shared" si="7"/>
        <v>0</v>
      </c>
      <c r="BI166" s="193">
        <f t="shared" si="8"/>
        <v>0</v>
      </c>
      <c r="BJ166" s="14" t="s">
        <v>81</v>
      </c>
      <c r="BK166" s="193">
        <f t="shared" si="9"/>
        <v>0</v>
      </c>
      <c r="BL166" s="14" t="s">
        <v>120</v>
      </c>
      <c r="BM166" s="192" t="s">
        <v>250</v>
      </c>
    </row>
    <row r="167" spans="1:65" s="2" customFormat="1" ht="16.5" customHeight="1">
      <c r="A167" s="31"/>
      <c r="B167" s="32"/>
      <c r="C167" s="179" t="s">
        <v>251</v>
      </c>
      <c r="D167" s="179" t="s">
        <v>115</v>
      </c>
      <c r="E167" s="180" t="s">
        <v>252</v>
      </c>
      <c r="F167" s="181" t="s">
        <v>253</v>
      </c>
      <c r="G167" s="182" t="s">
        <v>118</v>
      </c>
      <c r="H167" s="183">
        <v>10</v>
      </c>
      <c r="I167" s="184"/>
      <c r="J167" s="185">
        <f t="shared" si="0"/>
        <v>0</v>
      </c>
      <c r="K167" s="186"/>
      <c r="L167" s="187"/>
      <c r="M167" s="188" t="s">
        <v>1</v>
      </c>
      <c r="N167" s="189" t="s">
        <v>41</v>
      </c>
      <c r="O167" s="68"/>
      <c r="P167" s="190">
        <f t="shared" si="1"/>
        <v>0</v>
      </c>
      <c r="Q167" s="190">
        <v>0</v>
      </c>
      <c r="R167" s="190">
        <f t="shared" si="2"/>
        <v>0</v>
      </c>
      <c r="S167" s="190">
        <v>0</v>
      </c>
      <c r="T167" s="191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2" t="s">
        <v>119</v>
      </c>
      <c r="AT167" s="192" t="s">
        <v>115</v>
      </c>
      <c r="AU167" s="192" t="s">
        <v>83</v>
      </c>
      <c r="AY167" s="14" t="s">
        <v>112</v>
      </c>
      <c r="BE167" s="193">
        <f t="shared" si="4"/>
        <v>0</v>
      </c>
      <c r="BF167" s="193">
        <f t="shared" si="5"/>
        <v>0</v>
      </c>
      <c r="BG167" s="193">
        <f t="shared" si="6"/>
        <v>0</v>
      </c>
      <c r="BH167" s="193">
        <f t="shared" si="7"/>
        <v>0</v>
      </c>
      <c r="BI167" s="193">
        <f t="shared" si="8"/>
        <v>0</v>
      </c>
      <c r="BJ167" s="14" t="s">
        <v>81</v>
      </c>
      <c r="BK167" s="193">
        <f t="shared" si="9"/>
        <v>0</v>
      </c>
      <c r="BL167" s="14" t="s">
        <v>120</v>
      </c>
      <c r="BM167" s="192" t="s">
        <v>254</v>
      </c>
    </row>
    <row r="168" spans="1:65" s="2" customFormat="1" ht="16.5" customHeight="1">
      <c r="A168" s="31"/>
      <c r="B168" s="32"/>
      <c r="C168" s="179" t="s">
        <v>255</v>
      </c>
      <c r="D168" s="179" t="s">
        <v>115</v>
      </c>
      <c r="E168" s="180" t="s">
        <v>256</v>
      </c>
      <c r="F168" s="181" t="s">
        <v>257</v>
      </c>
      <c r="G168" s="182" t="s">
        <v>118</v>
      </c>
      <c r="H168" s="183">
        <v>2</v>
      </c>
      <c r="I168" s="184"/>
      <c r="J168" s="185">
        <f t="shared" si="0"/>
        <v>0</v>
      </c>
      <c r="K168" s="186"/>
      <c r="L168" s="187"/>
      <c r="M168" s="188" t="s">
        <v>1</v>
      </c>
      <c r="N168" s="189" t="s">
        <v>41</v>
      </c>
      <c r="O168" s="68"/>
      <c r="P168" s="190">
        <f t="shared" si="1"/>
        <v>0</v>
      </c>
      <c r="Q168" s="190">
        <v>0</v>
      </c>
      <c r="R168" s="190">
        <f t="shared" si="2"/>
        <v>0</v>
      </c>
      <c r="S168" s="190">
        <v>0</v>
      </c>
      <c r="T168" s="191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2" t="s">
        <v>119</v>
      </c>
      <c r="AT168" s="192" t="s">
        <v>115</v>
      </c>
      <c r="AU168" s="192" t="s">
        <v>83</v>
      </c>
      <c r="AY168" s="14" t="s">
        <v>112</v>
      </c>
      <c r="BE168" s="193">
        <f t="shared" si="4"/>
        <v>0</v>
      </c>
      <c r="BF168" s="193">
        <f t="shared" si="5"/>
        <v>0</v>
      </c>
      <c r="BG168" s="193">
        <f t="shared" si="6"/>
        <v>0</v>
      </c>
      <c r="BH168" s="193">
        <f t="shared" si="7"/>
        <v>0</v>
      </c>
      <c r="BI168" s="193">
        <f t="shared" si="8"/>
        <v>0</v>
      </c>
      <c r="BJ168" s="14" t="s">
        <v>81</v>
      </c>
      <c r="BK168" s="193">
        <f t="shared" si="9"/>
        <v>0</v>
      </c>
      <c r="BL168" s="14" t="s">
        <v>120</v>
      </c>
      <c r="BM168" s="192" t="s">
        <v>258</v>
      </c>
    </row>
    <row r="169" spans="1:65" s="2" customFormat="1" ht="16.5" customHeight="1">
      <c r="A169" s="31"/>
      <c r="B169" s="32"/>
      <c r="C169" s="179" t="s">
        <v>259</v>
      </c>
      <c r="D169" s="179" t="s">
        <v>115</v>
      </c>
      <c r="E169" s="180" t="s">
        <v>260</v>
      </c>
      <c r="F169" s="181" t="s">
        <v>261</v>
      </c>
      <c r="G169" s="182" t="s">
        <v>118</v>
      </c>
      <c r="H169" s="183">
        <v>4</v>
      </c>
      <c r="I169" s="184"/>
      <c r="J169" s="185">
        <f t="shared" si="0"/>
        <v>0</v>
      </c>
      <c r="K169" s="186"/>
      <c r="L169" s="187"/>
      <c r="M169" s="188" t="s">
        <v>1</v>
      </c>
      <c r="N169" s="189" t="s">
        <v>41</v>
      </c>
      <c r="O169" s="68"/>
      <c r="P169" s="190">
        <f t="shared" si="1"/>
        <v>0</v>
      </c>
      <c r="Q169" s="190">
        <v>0</v>
      </c>
      <c r="R169" s="190">
        <f t="shared" si="2"/>
        <v>0</v>
      </c>
      <c r="S169" s="190">
        <v>0</v>
      </c>
      <c r="T169" s="191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2" t="s">
        <v>119</v>
      </c>
      <c r="AT169" s="192" t="s">
        <v>115</v>
      </c>
      <c r="AU169" s="192" t="s">
        <v>83</v>
      </c>
      <c r="AY169" s="14" t="s">
        <v>112</v>
      </c>
      <c r="BE169" s="193">
        <f t="shared" si="4"/>
        <v>0</v>
      </c>
      <c r="BF169" s="193">
        <f t="shared" si="5"/>
        <v>0</v>
      </c>
      <c r="BG169" s="193">
        <f t="shared" si="6"/>
        <v>0</v>
      </c>
      <c r="BH169" s="193">
        <f t="shared" si="7"/>
        <v>0</v>
      </c>
      <c r="BI169" s="193">
        <f t="shared" si="8"/>
        <v>0</v>
      </c>
      <c r="BJ169" s="14" t="s">
        <v>81</v>
      </c>
      <c r="BK169" s="193">
        <f t="shared" si="9"/>
        <v>0</v>
      </c>
      <c r="BL169" s="14" t="s">
        <v>120</v>
      </c>
      <c r="BM169" s="192" t="s">
        <v>262</v>
      </c>
    </row>
    <row r="170" spans="1:65" s="2" customFormat="1" ht="16.5" customHeight="1">
      <c r="A170" s="31"/>
      <c r="B170" s="32"/>
      <c r="C170" s="179" t="s">
        <v>263</v>
      </c>
      <c r="D170" s="179" t="s">
        <v>115</v>
      </c>
      <c r="E170" s="180" t="s">
        <v>264</v>
      </c>
      <c r="F170" s="181" t="s">
        <v>265</v>
      </c>
      <c r="G170" s="182" t="s">
        <v>118</v>
      </c>
      <c r="H170" s="183">
        <v>2</v>
      </c>
      <c r="I170" s="184"/>
      <c r="J170" s="185">
        <f t="shared" si="0"/>
        <v>0</v>
      </c>
      <c r="K170" s="186"/>
      <c r="L170" s="187"/>
      <c r="M170" s="188" t="s">
        <v>1</v>
      </c>
      <c r="N170" s="189" t="s">
        <v>41</v>
      </c>
      <c r="O170" s="68"/>
      <c r="P170" s="190">
        <f t="shared" si="1"/>
        <v>0</v>
      </c>
      <c r="Q170" s="190">
        <v>0</v>
      </c>
      <c r="R170" s="190">
        <f t="shared" si="2"/>
        <v>0</v>
      </c>
      <c r="S170" s="190">
        <v>0</v>
      </c>
      <c r="T170" s="191">
        <f t="shared" si="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2" t="s">
        <v>119</v>
      </c>
      <c r="AT170" s="192" t="s">
        <v>115</v>
      </c>
      <c r="AU170" s="192" t="s">
        <v>83</v>
      </c>
      <c r="AY170" s="14" t="s">
        <v>112</v>
      </c>
      <c r="BE170" s="193">
        <f t="shared" si="4"/>
        <v>0</v>
      </c>
      <c r="BF170" s="193">
        <f t="shared" si="5"/>
        <v>0</v>
      </c>
      <c r="BG170" s="193">
        <f t="shared" si="6"/>
        <v>0</v>
      </c>
      <c r="BH170" s="193">
        <f t="shared" si="7"/>
        <v>0</v>
      </c>
      <c r="BI170" s="193">
        <f t="shared" si="8"/>
        <v>0</v>
      </c>
      <c r="BJ170" s="14" t="s">
        <v>81</v>
      </c>
      <c r="BK170" s="193">
        <f t="shared" si="9"/>
        <v>0</v>
      </c>
      <c r="BL170" s="14" t="s">
        <v>120</v>
      </c>
      <c r="BM170" s="192" t="s">
        <v>266</v>
      </c>
    </row>
    <row r="171" spans="1:65" s="2" customFormat="1" ht="16.5" customHeight="1">
      <c r="A171" s="31"/>
      <c r="B171" s="32"/>
      <c r="C171" s="179" t="s">
        <v>267</v>
      </c>
      <c r="D171" s="179" t="s">
        <v>115</v>
      </c>
      <c r="E171" s="180" t="s">
        <v>268</v>
      </c>
      <c r="F171" s="181" t="s">
        <v>269</v>
      </c>
      <c r="G171" s="182" t="s">
        <v>118</v>
      </c>
      <c r="H171" s="183">
        <v>2</v>
      </c>
      <c r="I171" s="184"/>
      <c r="J171" s="185">
        <f t="shared" si="0"/>
        <v>0</v>
      </c>
      <c r="K171" s="186"/>
      <c r="L171" s="187"/>
      <c r="M171" s="188" t="s">
        <v>1</v>
      </c>
      <c r="N171" s="189" t="s">
        <v>41</v>
      </c>
      <c r="O171" s="68"/>
      <c r="P171" s="190">
        <f t="shared" si="1"/>
        <v>0</v>
      </c>
      <c r="Q171" s="190">
        <v>0</v>
      </c>
      <c r="R171" s="190">
        <f t="shared" si="2"/>
        <v>0</v>
      </c>
      <c r="S171" s="190">
        <v>0</v>
      </c>
      <c r="T171" s="191">
        <f t="shared" si="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2" t="s">
        <v>119</v>
      </c>
      <c r="AT171" s="192" t="s">
        <v>115</v>
      </c>
      <c r="AU171" s="192" t="s">
        <v>83</v>
      </c>
      <c r="AY171" s="14" t="s">
        <v>112</v>
      </c>
      <c r="BE171" s="193">
        <f t="shared" si="4"/>
        <v>0</v>
      </c>
      <c r="BF171" s="193">
        <f t="shared" si="5"/>
        <v>0</v>
      </c>
      <c r="BG171" s="193">
        <f t="shared" si="6"/>
        <v>0</v>
      </c>
      <c r="BH171" s="193">
        <f t="shared" si="7"/>
        <v>0</v>
      </c>
      <c r="BI171" s="193">
        <f t="shared" si="8"/>
        <v>0</v>
      </c>
      <c r="BJ171" s="14" t="s">
        <v>81</v>
      </c>
      <c r="BK171" s="193">
        <f t="shared" si="9"/>
        <v>0</v>
      </c>
      <c r="BL171" s="14" t="s">
        <v>120</v>
      </c>
      <c r="BM171" s="192" t="s">
        <v>270</v>
      </c>
    </row>
    <row r="172" spans="1:65" s="2" customFormat="1" ht="16.5" customHeight="1">
      <c r="A172" s="31"/>
      <c r="B172" s="32"/>
      <c r="C172" s="179" t="s">
        <v>271</v>
      </c>
      <c r="D172" s="179" t="s">
        <v>115</v>
      </c>
      <c r="E172" s="180" t="s">
        <v>272</v>
      </c>
      <c r="F172" s="181" t="s">
        <v>273</v>
      </c>
      <c r="G172" s="182" t="s">
        <v>118</v>
      </c>
      <c r="H172" s="183">
        <v>1</v>
      </c>
      <c r="I172" s="184"/>
      <c r="J172" s="185">
        <f t="shared" si="0"/>
        <v>0</v>
      </c>
      <c r="K172" s="186"/>
      <c r="L172" s="187"/>
      <c r="M172" s="188" t="s">
        <v>1</v>
      </c>
      <c r="N172" s="189" t="s">
        <v>41</v>
      </c>
      <c r="O172" s="68"/>
      <c r="P172" s="190">
        <f t="shared" si="1"/>
        <v>0</v>
      </c>
      <c r="Q172" s="190">
        <v>0</v>
      </c>
      <c r="R172" s="190">
        <f t="shared" si="2"/>
        <v>0</v>
      </c>
      <c r="S172" s="190">
        <v>0</v>
      </c>
      <c r="T172" s="191">
        <f t="shared" si="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2" t="s">
        <v>119</v>
      </c>
      <c r="AT172" s="192" t="s">
        <v>115</v>
      </c>
      <c r="AU172" s="192" t="s">
        <v>83</v>
      </c>
      <c r="AY172" s="14" t="s">
        <v>112</v>
      </c>
      <c r="BE172" s="193">
        <f t="shared" si="4"/>
        <v>0</v>
      </c>
      <c r="BF172" s="193">
        <f t="shared" si="5"/>
        <v>0</v>
      </c>
      <c r="BG172" s="193">
        <f t="shared" si="6"/>
        <v>0</v>
      </c>
      <c r="BH172" s="193">
        <f t="shared" si="7"/>
        <v>0</v>
      </c>
      <c r="BI172" s="193">
        <f t="shared" si="8"/>
        <v>0</v>
      </c>
      <c r="BJ172" s="14" t="s">
        <v>81</v>
      </c>
      <c r="BK172" s="193">
        <f t="shared" si="9"/>
        <v>0</v>
      </c>
      <c r="BL172" s="14" t="s">
        <v>120</v>
      </c>
      <c r="BM172" s="192" t="s">
        <v>274</v>
      </c>
    </row>
    <row r="173" spans="1:65" s="2" customFormat="1" ht="29.25">
      <c r="A173" s="31"/>
      <c r="B173" s="32"/>
      <c r="C173" s="33"/>
      <c r="D173" s="194" t="s">
        <v>136</v>
      </c>
      <c r="E173" s="33"/>
      <c r="F173" s="195" t="s">
        <v>275</v>
      </c>
      <c r="G173" s="33"/>
      <c r="H173" s="33"/>
      <c r="I173" s="196"/>
      <c r="J173" s="33"/>
      <c r="K173" s="33"/>
      <c r="L173" s="36"/>
      <c r="M173" s="197"/>
      <c r="N173" s="198"/>
      <c r="O173" s="68"/>
      <c r="P173" s="68"/>
      <c r="Q173" s="68"/>
      <c r="R173" s="68"/>
      <c r="S173" s="68"/>
      <c r="T173" s="69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4" t="s">
        <v>136</v>
      </c>
      <c r="AU173" s="14" t="s">
        <v>83</v>
      </c>
    </row>
    <row r="174" spans="1:65" s="2" customFormat="1" ht="16.5" customHeight="1">
      <c r="A174" s="31"/>
      <c r="B174" s="32"/>
      <c r="C174" s="179" t="s">
        <v>276</v>
      </c>
      <c r="D174" s="179" t="s">
        <v>115</v>
      </c>
      <c r="E174" s="180" t="s">
        <v>277</v>
      </c>
      <c r="F174" s="181" t="s">
        <v>144</v>
      </c>
      <c r="G174" s="182" t="s">
        <v>118</v>
      </c>
      <c r="H174" s="183">
        <v>1</v>
      </c>
      <c r="I174" s="184"/>
      <c r="J174" s="185">
        <f>ROUND(I174*H174,2)</f>
        <v>0</v>
      </c>
      <c r="K174" s="186"/>
      <c r="L174" s="187"/>
      <c r="M174" s="188" t="s">
        <v>1</v>
      </c>
      <c r="N174" s="189" t="s">
        <v>41</v>
      </c>
      <c r="O174" s="68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2" t="s">
        <v>119</v>
      </c>
      <c r="AT174" s="192" t="s">
        <v>115</v>
      </c>
      <c r="AU174" s="192" t="s">
        <v>83</v>
      </c>
      <c r="AY174" s="14" t="s">
        <v>112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4" t="s">
        <v>81</v>
      </c>
      <c r="BK174" s="193">
        <f>ROUND(I174*H174,2)</f>
        <v>0</v>
      </c>
      <c r="BL174" s="14" t="s">
        <v>120</v>
      </c>
      <c r="BM174" s="192" t="s">
        <v>278</v>
      </c>
    </row>
    <row r="175" spans="1:65" s="2" customFormat="1" ht="16.5" customHeight="1">
      <c r="A175" s="31"/>
      <c r="B175" s="32"/>
      <c r="C175" s="179" t="s">
        <v>279</v>
      </c>
      <c r="D175" s="179" t="s">
        <v>115</v>
      </c>
      <c r="E175" s="180" t="s">
        <v>280</v>
      </c>
      <c r="F175" s="181" t="s">
        <v>147</v>
      </c>
      <c r="G175" s="182" t="s">
        <v>148</v>
      </c>
      <c r="H175" s="183">
        <v>1</v>
      </c>
      <c r="I175" s="184"/>
      <c r="J175" s="185">
        <f>ROUND(I175*H175,2)</f>
        <v>0</v>
      </c>
      <c r="K175" s="186"/>
      <c r="L175" s="187"/>
      <c r="M175" s="188" t="s">
        <v>1</v>
      </c>
      <c r="N175" s="189" t="s">
        <v>41</v>
      </c>
      <c r="O175" s="68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2" t="s">
        <v>119</v>
      </c>
      <c r="AT175" s="192" t="s">
        <v>115</v>
      </c>
      <c r="AU175" s="192" t="s">
        <v>83</v>
      </c>
      <c r="AY175" s="14" t="s">
        <v>112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4" t="s">
        <v>81</v>
      </c>
      <c r="BK175" s="193">
        <f>ROUND(I175*H175,2)</f>
        <v>0</v>
      </c>
      <c r="BL175" s="14" t="s">
        <v>120</v>
      </c>
      <c r="BM175" s="192" t="s">
        <v>281</v>
      </c>
    </row>
    <row r="176" spans="1:65" s="2" customFormat="1" ht="29.25">
      <c r="A176" s="31"/>
      <c r="B176" s="32"/>
      <c r="C176" s="33"/>
      <c r="D176" s="194" t="s">
        <v>136</v>
      </c>
      <c r="E176" s="33"/>
      <c r="F176" s="195" t="s">
        <v>150</v>
      </c>
      <c r="G176" s="33"/>
      <c r="H176" s="33"/>
      <c r="I176" s="196"/>
      <c r="J176" s="33"/>
      <c r="K176" s="33"/>
      <c r="L176" s="36"/>
      <c r="M176" s="197"/>
      <c r="N176" s="198"/>
      <c r="O176" s="68"/>
      <c r="P176" s="68"/>
      <c r="Q176" s="68"/>
      <c r="R176" s="68"/>
      <c r="S176" s="68"/>
      <c r="T176" s="69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4" t="s">
        <v>136</v>
      </c>
      <c r="AU176" s="14" t="s">
        <v>83</v>
      </c>
    </row>
    <row r="177" spans="1:65" s="2" customFormat="1" ht="16.5" customHeight="1">
      <c r="A177" s="31"/>
      <c r="B177" s="32"/>
      <c r="C177" s="199" t="s">
        <v>282</v>
      </c>
      <c r="D177" s="199" t="s">
        <v>152</v>
      </c>
      <c r="E177" s="200" t="s">
        <v>283</v>
      </c>
      <c r="F177" s="201" t="s">
        <v>284</v>
      </c>
      <c r="G177" s="202" t="s">
        <v>148</v>
      </c>
      <c r="H177" s="203">
        <v>1</v>
      </c>
      <c r="I177" s="204"/>
      <c r="J177" s="205">
        <f>ROUND(I177*H177,2)</f>
        <v>0</v>
      </c>
      <c r="K177" s="206"/>
      <c r="L177" s="36"/>
      <c r="M177" s="207" t="s">
        <v>1</v>
      </c>
      <c r="N177" s="208" t="s">
        <v>41</v>
      </c>
      <c r="O177" s="68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2" t="s">
        <v>120</v>
      </c>
      <c r="AT177" s="192" t="s">
        <v>152</v>
      </c>
      <c r="AU177" s="192" t="s">
        <v>83</v>
      </c>
      <c r="AY177" s="14" t="s">
        <v>112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4" t="s">
        <v>81</v>
      </c>
      <c r="BK177" s="193">
        <f>ROUND(I177*H177,2)</f>
        <v>0</v>
      </c>
      <c r="BL177" s="14" t="s">
        <v>120</v>
      </c>
      <c r="BM177" s="192" t="s">
        <v>285</v>
      </c>
    </row>
    <row r="178" spans="1:65" s="2" customFormat="1" ht="16.5" customHeight="1">
      <c r="A178" s="31"/>
      <c r="B178" s="32"/>
      <c r="C178" s="199" t="s">
        <v>286</v>
      </c>
      <c r="D178" s="199" t="s">
        <v>152</v>
      </c>
      <c r="E178" s="200" t="s">
        <v>287</v>
      </c>
      <c r="F178" s="201" t="s">
        <v>288</v>
      </c>
      <c r="G178" s="202" t="s">
        <v>148</v>
      </c>
      <c r="H178" s="203">
        <v>1</v>
      </c>
      <c r="I178" s="204"/>
      <c r="J178" s="205">
        <f>ROUND(I178*H178,2)</f>
        <v>0</v>
      </c>
      <c r="K178" s="206"/>
      <c r="L178" s="36"/>
      <c r="M178" s="207" t="s">
        <v>1</v>
      </c>
      <c r="N178" s="208" t="s">
        <v>41</v>
      </c>
      <c r="O178" s="68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2" t="s">
        <v>120</v>
      </c>
      <c r="AT178" s="192" t="s">
        <v>152</v>
      </c>
      <c r="AU178" s="192" t="s">
        <v>83</v>
      </c>
      <c r="AY178" s="14" t="s">
        <v>112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4" t="s">
        <v>81</v>
      </c>
      <c r="BK178" s="193">
        <f>ROUND(I178*H178,2)</f>
        <v>0</v>
      </c>
      <c r="BL178" s="14" t="s">
        <v>120</v>
      </c>
      <c r="BM178" s="192" t="s">
        <v>289</v>
      </c>
    </row>
    <row r="179" spans="1:65" s="12" customFormat="1" ht="22.9" customHeight="1">
      <c r="B179" s="163"/>
      <c r="C179" s="164"/>
      <c r="D179" s="165" t="s">
        <v>75</v>
      </c>
      <c r="E179" s="177" t="s">
        <v>290</v>
      </c>
      <c r="F179" s="177" t="s">
        <v>291</v>
      </c>
      <c r="G179" s="164"/>
      <c r="H179" s="164"/>
      <c r="I179" s="167"/>
      <c r="J179" s="178">
        <f>BK179</f>
        <v>0</v>
      </c>
      <c r="K179" s="164"/>
      <c r="L179" s="169"/>
      <c r="M179" s="170"/>
      <c r="N179" s="171"/>
      <c r="O179" s="171"/>
      <c r="P179" s="172">
        <f>SUM(P180:P196)</f>
        <v>0</v>
      </c>
      <c r="Q179" s="171"/>
      <c r="R179" s="172">
        <f>SUM(R180:R196)</f>
        <v>0</v>
      </c>
      <c r="S179" s="171"/>
      <c r="T179" s="173">
        <f>SUM(T180:T196)</f>
        <v>0</v>
      </c>
      <c r="AR179" s="174" t="s">
        <v>81</v>
      </c>
      <c r="AT179" s="175" t="s">
        <v>75</v>
      </c>
      <c r="AU179" s="175" t="s">
        <v>81</v>
      </c>
      <c r="AY179" s="174" t="s">
        <v>112</v>
      </c>
      <c r="BK179" s="176">
        <f>SUM(BK180:BK196)</f>
        <v>0</v>
      </c>
    </row>
    <row r="180" spans="1:65" s="2" customFormat="1" ht="16.5" customHeight="1">
      <c r="A180" s="31"/>
      <c r="B180" s="32"/>
      <c r="C180" s="179" t="s">
        <v>292</v>
      </c>
      <c r="D180" s="179" t="s">
        <v>115</v>
      </c>
      <c r="E180" s="180" t="s">
        <v>293</v>
      </c>
      <c r="F180" s="181" t="s">
        <v>213</v>
      </c>
      <c r="G180" s="182" t="s">
        <v>118</v>
      </c>
      <c r="H180" s="183">
        <v>2</v>
      </c>
      <c r="I180" s="184"/>
      <c r="J180" s="185">
        <f t="shared" ref="J180:J191" si="10">ROUND(I180*H180,2)</f>
        <v>0</v>
      </c>
      <c r="K180" s="186"/>
      <c r="L180" s="187"/>
      <c r="M180" s="188" t="s">
        <v>1</v>
      </c>
      <c r="N180" s="189" t="s">
        <v>41</v>
      </c>
      <c r="O180" s="68"/>
      <c r="P180" s="190">
        <f t="shared" ref="P180:P191" si="11">O180*H180</f>
        <v>0</v>
      </c>
      <c r="Q180" s="190">
        <v>0</v>
      </c>
      <c r="R180" s="190">
        <f t="shared" ref="R180:R191" si="12">Q180*H180</f>
        <v>0</v>
      </c>
      <c r="S180" s="190">
        <v>0</v>
      </c>
      <c r="T180" s="191">
        <f t="shared" ref="T180:T191" si="13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2" t="s">
        <v>119</v>
      </c>
      <c r="AT180" s="192" t="s">
        <v>115</v>
      </c>
      <c r="AU180" s="192" t="s">
        <v>83</v>
      </c>
      <c r="AY180" s="14" t="s">
        <v>112</v>
      </c>
      <c r="BE180" s="193">
        <f t="shared" ref="BE180:BE191" si="14">IF(N180="základní",J180,0)</f>
        <v>0</v>
      </c>
      <c r="BF180" s="193">
        <f t="shared" ref="BF180:BF191" si="15">IF(N180="snížená",J180,0)</f>
        <v>0</v>
      </c>
      <c r="BG180" s="193">
        <f t="shared" ref="BG180:BG191" si="16">IF(N180="zákl. přenesená",J180,0)</f>
        <v>0</v>
      </c>
      <c r="BH180" s="193">
        <f t="shared" ref="BH180:BH191" si="17">IF(N180="sníž. přenesená",J180,0)</f>
        <v>0</v>
      </c>
      <c r="BI180" s="193">
        <f t="shared" ref="BI180:BI191" si="18">IF(N180="nulová",J180,0)</f>
        <v>0</v>
      </c>
      <c r="BJ180" s="14" t="s">
        <v>81</v>
      </c>
      <c r="BK180" s="193">
        <f t="shared" ref="BK180:BK191" si="19">ROUND(I180*H180,2)</f>
        <v>0</v>
      </c>
      <c r="BL180" s="14" t="s">
        <v>120</v>
      </c>
      <c r="BM180" s="192" t="s">
        <v>294</v>
      </c>
    </row>
    <row r="181" spans="1:65" s="2" customFormat="1" ht="49.15" customHeight="1">
      <c r="A181" s="31"/>
      <c r="B181" s="32"/>
      <c r="C181" s="179" t="s">
        <v>295</v>
      </c>
      <c r="D181" s="179" t="s">
        <v>115</v>
      </c>
      <c r="E181" s="180" t="s">
        <v>296</v>
      </c>
      <c r="F181" s="181" t="s">
        <v>297</v>
      </c>
      <c r="G181" s="182" t="s">
        <v>118</v>
      </c>
      <c r="H181" s="183">
        <v>1</v>
      </c>
      <c r="I181" s="184"/>
      <c r="J181" s="185">
        <f t="shared" si="10"/>
        <v>0</v>
      </c>
      <c r="K181" s="186"/>
      <c r="L181" s="187"/>
      <c r="M181" s="188" t="s">
        <v>1</v>
      </c>
      <c r="N181" s="189" t="s">
        <v>41</v>
      </c>
      <c r="O181" s="68"/>
      <c r="P181" s="190">
        <f t="shared" si="11"/>
        <v>0</v>
      </c>
      <c r="Q181" s="190">
        <v>0</v>
      </c>
      <c r="R181" s="190">
        <f t="shared" si="12"/>
        <v>0</v>
      </c>
      <c r="S181" s="190">
        <v>0</v>
      </c>
      <c r="T181" s="191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2" t="s">
        <v>119</v>
      </c>
      <c r="AT181" s="192" t="s">
        <v>115</v>
      </c>
      <c r="AU181" s="192" t="s">
        <v>83</v>
      </c>
      <c r="AY181" s="14" t="s">
        <v>112</v>
      </c>
      <c r="BE181" s="193">
        <f t="shared" si="14"/>
        <v>0</v>
      </c>
      <c r="BF181" s="193">
        <f t="shared" si="15"/>
        <v>0</v>
      </c>
      <c r="BG181" s="193">
        <f t="shared" si="16"/>
        <v>0</v>
      </c>
      <c r="BH181" s="193">
        <f t="shared" si="17"/>
        <v>0</v>
      </c>
      <c r="BI181" s="193">
        <f t="shared" si="18"/>
        <v>0</v>
      </c>
      <c r="BJ181" s="14" t="s">
        <v>81</v>
      </c>
      <c r="BK181" s="193">
        <f t="shared" si="19"/>
        <v>0</v>
      </c>
      <c r="BL181" s="14" t="s">
        <v>120</v>
      </c>
      <c r="BM181" s="192" t="s">
        <v>298</v>
      </c>
    </row>
    <row r="182" spans="1:65" s="2" customFormat="1" ht="49.15" customHeight="1">
      <c r="A182" s="31"/>
      <c r="B182" s="32"/>
      <c r="C182" s="179" t="s">
        <v>299</v>
      </c>
      <c r="D182" s="179" t="s">
        <v>115</v>
      </c>
      <c r="E182" s="180" t="s">
        <v>300</v>
      </c>
      <c r="F182" s="181" t="s">
        <v>301</v>
      </c>
      <c r="G182" s="182" t="s">
        <v>118</v>
      </c>
      <c r="H182" s="183">
        <v>1</v>
      </c>
      <c r="I182" s="184"/>
      <c r="J182" s="185">
        <f t="shared" si="10"/>
        <v>0</v>
      </c>
      <c r="K182" s="186"/>
      <c r="L182" s="187"/>
      <c r="M182" s="188" t="s">
        <v>1</v>
      </c>
      <c r="N182" s="189" t="s">
        <v>41</v>
      </c>
      <c r="O182" s="68"/>
      <c r="P182" s="190">
        <f t="shared" si="11"/>
        <v>0</v>
      </c>
      <c r="Q182" s="190">
        <v>0</v>
      </c>
      <c r="R182" s="190">
        <f t="shared" si="12"/>
        <v>0</v>
      </c>
      <c r="S182" s="190">
        <v>0</v>
      </c>
      <c r="T182" s="191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2" t="s">
        <v>119</v>
      </c>
      <c r="AT182" s="192" t="s">
        <v>115</v>
      </c>
      <c r="AU182" s="192" t="s">
        <v>83</v>
      </c>
      <c r="AY182" s="14" t="s">
        <v>112</v>
      </c>
      <c r="BE182" s="193">
        <f t="shared" si="14"/>
        <v>0</v>
      </c>
      <c r="BF182" s="193">
        <f t="shared" si="15"/>
        <v>0</v>
      </c>
      <c r="BG182" s="193">
        <f t="shared" si="16"/>
        <v>0</v>
      </c>
      <c r="BH182" s="193">
        <f t="shared" si="17"/>
        <v>0</v>
      </c>
      <c r="BI182" s="193">
        <f t="shared" si="18"/>
        <v>0</v>
      </c>
      <c r="BJ182" s="14" t="s">
        <v>81</v>
      </c>
      <c r="BK182" s="193">
        <f t="shared" si="19"/>
        <v>0</v>
      </c>
      <c r="BL182" s="14" t="s">
        <v>120</v>
      </c>
      <c r="BM182" s="192" t="s">
        <v>302</v>
      </c>
    </row>
    <row r="183" spans="1:65" s="2" customFormat="1" ht="24.2" customHeight="1">
      <c r="A183" s="31"/>
      <c r="B183" s="32"/>
      <c r="C183" s="179" t="s">
        <v>303</v>
      </c>
      <c r="D183" s="179" t="s">
        <v>115</v>
      </c>
      <c r="E183" s="180" t="s">
        <v>232</v>
      </c>
      <c r="F183" s="181" t="s">
        <v>233</v>
      </c>
      <c r="G183" s="182" t="s">
        <v>118</v>
      </c>
      <c r="H183" s="183">
        <v>2</v>
      </c>
      <c r="I183" s="184"/>
      <c r="J183" s="185">
        <f t="shared" si="10"/>
        <v>0</v>
      </c>
      <c r="K183" s="186"/>
      <c r="L183" s="187"/>
      <c r="M183" s="188" t="s">
        <v>1</v>
      </c>
      <c r="N183" s="189" t="s">
        <v>41</v>
      </c>
      <c r="O183" s="68"/>
      <c r="P183" s="190">
        <f t="shared" si="11"/>
        <v>0</v>
      </c>
      <c r="Q183" s="190">
        <v>0</v>
      </c>
      <c r="R183" s="190">
        <f t="shared" si="12"/>
        <v>0</v>
      </c>
      <c r="S183" s="190">
        <v>0</v>
      </c>
      <c r="T183" s="191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2" t="s">
        <v>119</v>
      </c>
      <c r="AT183" s="192" t="s">
        <v>115</v>
      </c>
      <c r="AU183" s="192" t="s">
        <v>83</v>
      </c>
      <c r="AY183" s="14" t="s">
        <v>112</v>
      </c>
      <c r="BE183" s="193">
        <f t="shared" si="14"/>
        <v>0</v>
      </c>
      <c r="BF183" s="193">
        <f t="shared" si="15"/>
        <v>0</v>
      </c>
      <c r="BG183" s="193">
        <f t="shared" si="16"/>
        <v>0</v>
      </c>
      <c r="BH183" s="193">
        <f t="shared" si="17"/>
        <v>0</v>
      </c>
      <c r="BI183" s="193">
        <f t="shared" si="18"/>
        <v>0</v>
      </c>
      <c r="BJ183" s="14" t="s">
        <v>81</v>
      </c>
      <c r="BK183" s="193">
        <f t="shared" si="19"/>
        <v>0</v>
      </c>
      <c r="BL183" s="14" t="s">
        <v>120</v>
      </c>
      <c r="BM183" s="192" t="s">
        <v>304</v>
      </c>
    </row>
    <row r="184" spans="1:65" s="2" customFormat="1" ht="24.2" customHeight="1">
      <c r="A184" s="31"/>
      <c r="B184" s="32"/>
      <c r="C184" s="179" t="s">
        <v>305</v>
      </c>
      <c r="D184" s="179" t="s">
        <v>115</v>
      </c>
      <c r="E184" s="180" t="s">
        <v>240</v>
      </c>
      <c r="F184" s="181" t="s">
        <v>241</v>
      </c>
      <c r="G184" s="182" t="s">
        <v>118</v>
      </c>
      <c r="H184" s="183">
        <v>2</v>
      </c>
      <c r="I184" s="184"/>
      <c r="J184" s="185">
        <f t="shared" si="10"/>
        <v>0</v>
      </c>
      <c r="K184" s="186"/>
      <c r="L184" s="187"/>
      <c r="M184" s="188" t="s">
        <v>1</v>
      </c>
      <c r="N184" s="189" t="s">
        <v>41</v>
      </c>
      <c r="O184" s="68"/>
      <c r="P184" s="190">
        <f t="shared" si="11"/>
        <v>0</v>
      </c>
      <c r="Q184" s="190">
        <v>0</v>
      </c>
      <c r="R184" s="190">
        <f t="shared" si="12"/>
        <v>0</v>
      </c>
      <c r="S184" s="190">
        <v>0</v>
      </c>
      <c r="T184" s="191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2" t="s">
        <v>119</v>
      </c>
      <c r="AT184" s="192" t="s">
        <v>115</v>
      </c>
      <c r="AU184" s="192" t="s">
        <v>83</v>
      </c>
      <c r="AY184" s="14" t="s">
        <v>112</v>
      </c>
      <c r="BE184" s="193">
        <f t="shared" si="14"/>
        <v>0</v>
      </c>
      <c r="BF184" s="193">
        <f t="shared" si="15"/>
        <v>0</v>
      </c>
      <c r="BG184" s="193">
        <f t="shared" si="16"/>
        <v>0</v>
      </c>
      <c r="BH184" s="193">
        <f t="shared" si="17"/>
        <v>0</v>
      </c>
      <c r="BI184" s="193">
        <f t="shared" si="18"/>
        <v>0</v>
      </c>
      <c r="BJ184" s="14" t="s">
        <v>81</v>
      </c>
      <c r="BK184" s="193">
        <f t="shared" si="19"/>
        <v>0</v>
      </c>
      <c r="BL184" s="14" t="s">
        <v>120</v>
      </c>
      <c r="BM184" s="192" t="s">
        <v>306</v>
      </c>
    </row>
    <row r="185" spans="1:65" s="2" customFormat="1" ht="21.75" customHeight="1">
      <c r="A185" s="31"/>
      <c r="B185" s="32"/>
      <c r="C185" s="179" t="s">
        <v>307</v>
      </c>
      <c r="D185" s="179" t="s">
        <v>115</v>
      </c>
      <c r="E185" s="180" t="s">
        <v>244</v>
      </c>
      <c r="F185" s="181" t="s">
        <v>245</v>
      </c>
      <c r="G185" s="182" t="s">
        <v>118</v>
      </c>
      <c r="H185" s="183">
        <v>4</v>
      </c>
      <c r="I185" s="184"/>
      <c r="J185" s="185">
        <f t="shared" si="10"/>
        <v>0</v>
      </c>
      <c r="K185" s="186"/>
      <c r="L185" s="187"/>
      <c r="M185" s="188" t="s">
        <v>1</v>
      </c>
      <c r="N185" s="189" t="s">
        <v>41</v>
      </c>
      <c r="O185" s="68"/>
      <c r="P185" s="190">
        <f t="shared" si="11"/>
        <v>0</v>
      </c>
      <c r="Q185" s="190">
        <v>0</v>
      </c>
      <c r="R185" s="190">
        <f t="shared" si="12"/>
        <v>0</v>
      </c>
      <c r="S185" s="190">
        <v>0</v>
      </c>
      <c r="T185" s="191">
        <f t="shared" si="1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2" t="s">
        <v>119</v>
      </c>
      <c r="AT185" s="192" t="s">
        <v>115</v>
      </c>
      <c r="AU185" s="192" t="s">
        <v>83</v>
      </c>
      <c r="AY185" s="14" t="s">
        <v>112</v>
      </c>
      <c r="BE185" s="193">
        <f t="shared" si="14"/>
        <v>0</v>
      </c>
      <c r="BF185" s="193">
        <f t="shared" si="15"/>
        <v>0</v>
      </c>
      <c r="BG185" s="193">
        <f t="shared" si="16"/>
        <v>0</v>
      </c>
      <c r="BH185" s="193">
        <f t="shared" si="17"/>
        <v>0</v>
      </c>
      <c r="BI185" s="193">
        <f t="shared" si="18"/>
        <v>0</v>
      </c>
      <c r="BJ185" s="14" t="s">
        <v>81</v>
      </c>
      <c r="BK185" s="193">
        <f t="shared" si="19"/>
        <v>0</v>
      </c>
      <c r="BL185" s="14" t="s">
        <v>120</v>
      </c>
      <c r="BM185" s="192" t="s">
        <v>308</v>
      </c>
    </row>
    <row r="186" spans="1:65" s="2" customFormat="1" ht="16.5" customHeight="1">
      <c r="A186" s="31"/>
      <c r="B186" s="32"/>
      <c r="C186" s="179" t="s">
        <v>309</v>
      </c>
      <c r="D186" s="179" t="s">
        <v>115</v>
      </c>
      <c r="E186" s="180" t="s">
        <v>248</v>
      </c>
      <c r="F186" s="181" t="s">
        <v>249</v>
      </c>
      <c r="G186" s="182" t="s">
        <v>118</v>
      </c>
      <c r="H186" s="183">
        <v>4</v>
      </c>
      <c r="I186" s="184"/>
      <c r="J186" s="185">
        <f t="shared" si="10"/>
        <v>0</v>
      </c>
      <c r="K186" s="186"/>
      <c r="L186" s="187"/>
      <c r="M186" s="188" t="s">
        <v>1</v>
      </c>
      <c r="N186" s="189" t="s">
        <v>41</v>
      </c>
      <c r="O186" s="68"/>
      <c r="P186" s="190">
        <f t="shared" si="11"/>
        <v>0</v>
      </c>
      <c r="Q186" s="190">
        <v>0</v>
      </c>
      <c r="R186" s="190">
        <f t="shared" si="12"/>
        <v>0</v>
      </c>
      <c r="S186" s="190">
        <v>0</v>
      </c>
      <c r="T186" s="191">
        <f t="shared" si="1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2" t="s">
        <v>119</v>
      </c>
      <c r="AT186" s="192" t="s">
        <v>115</v>
      </c>
      <c r="AU186" s="192" t="s">
        <v>83</v>
      </c>
      <c r="AY186" s="14" t="s">
        <v>112</v>
      </c>
      <c r="BE186" s="193">
        <f t="shared" si="14"/>
        <v>0</v>
      </c>
      <c r="BF186" s="193">
        <f t="shared" si="15"/>
        <v>0</v>
      </c>
      <c r="BG186" s="193">
        <f t="shared" si="16"/>
        <v>0</v>
      </c>
      <c r="BH186" s="193">
        <f t="shared" si="17"/>
        <v>0</v>
      </c>
      <c r="BI186" s="193">
        <f t="shared" si="18"/>
        <v>0</v>
      </c>
      <c r="BJ186" s="14" t="s">
        <v>81</v>
      </c>
      <c r="BK186" s="193">
        <f t="shared" si="19"/>
        <v>0</v>
      </c>
      <c r="BL186" s="14" t="s">
        <v>120</v>
      </c>
      <c r="BM186" s="192" t="s">
        <v>310</v>
      </c>
    </row>
    <row r="187" spans="1:65" s="2" customFormat="1" ht="16.5" customHeight="1">
      <c r="A187" s="31"/>
      <c r="B187" s="32"/>
      <c r="C187" s="179" t="s">
        <v>311</v>
      </c>
      <c r="D187" s="179" t="s">
        <v>115</v>
      </c>
      <c r="E187" s="180" t="s">
        <v>252</v>
      </c>
      <c r="F187" s="181" t="s">
        <v>253</v>
      </c>
      <c r="G187" s="182" t="s">
        <v>118</v>
      </c>
      <c r="H187" s="183">
        <v>4</v>
      </c>
      <c r="I187" s="184"/>
      <c r="J187" s="185">
        <f t="shared" si="10"/>
        <v>0</v>
      </c>
      <c r="K187" s="186"/>
      <c r="L187" s="187"/>
      <c r="M187" s="188" t="s">
        <v>1</v>
      </c>
      <c r="N187" s="189" t="s">
        <v>41</v>
      </c>
      <c r="O187" s="68"/>
      <c r="P187" s="190">
        <f t="shared" si="11"/>
        <v>0</v>
      </c>
      <c r="Q187" s="190">
        <v>0</v>
      </c>
      <c r="R187" s="190">
        <f t="shared" si="12"/>
        <v>0</v>
      </c>
      <c r="S187" s="190">
        <v>0</v>
      </c>
      <c r="T187" s="191">
        <f t="shared" si="1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2" t="s">
        <v>119</v>
      </c>
      <c r="AT187" s="192" t="s">
        <v>115</v>
      </c>
      <c r="AU187" s="192" t="s">
        <v>83</v>
      </c>
      <c r="AY187" s="14" t="s">
        <v>112</v>
      </c>
      <c r="BE187" s="193">
        <f t="shared" si="14"/>
        <v>0</v>
      </c>
      <c r="BF187" s="193">
        <f t="shared" si="15"/>
        <v>0</v>
      </c>
      <c r="BG187" s="193">
        <f t="shared" si="16"/>
        <v>0</v>
      </c>
      <c r="BH187" s="193">
        <f t="shared" si="17"/>
        <v>0</v>
      </c>
      <c r="BI187" s="193">
        <f t="shared" si="18"/>
        <v>0</v>
      </c>
      <c r="BJ187" s="14" t="s">
        <v>81</v>
      </c>
      <c r="BK187" s="193">
        <f t="shared" si="19"/>
        <v>0</v>
      </c>
      <c r="BL187" s="14" t="s">
        <v>120</v>
      </c>
      <c r="BM187" s="192" t="s">
        <v>312</v>
      </c>
    </row>
    <row r="188" spans="1:65" s="2" customFormat="1" ht="16.5" customHeight="1">
      <c r="A188" s="31"/>
      <c r="B188" s="32"/>
      <c r="C188" s="179" t="s">
        <v>313</v>
      </c>
      <c r="D188" s="179" t="s">
        <v>115</v>
      </c>
      <c r="E188" s="180" t="s">
        <v>314</v>
      </c>
      <c r="F188" s="181" t="s">
        <v>315</v>
      </c>
      <c r="G188" s="182" t="s">
        <v>118</v>
      </c>
      <c r="H188" s="183">
        <v>2</v>
      </c>
      <c r="I188" s="184"/>
      <c r="J188" s="185">
        <f t="shared" si="10"/>
        <v>0</v>
      </c>
      <c r="K188" s="186"/>
      <c r="L188" s="187"/>
      <c r="M188" s="188" t="s">
        <v>1</v>
      </c>
      <c r="N188" s="189" t="s">
        <v>41</v>
      </c>
      <c r="O188" s="68"/>
      <c r="P188" s="190">
        <f t="shared" si="11"/>
        <v>0</v>
      </c>
      <c r="Q188" s="190">
        <v>0</v>
      </c>
      <c r="R188" s="190">
        <f t="shared" si="12"/>
        <v>0</v>
      </c>
      <c r="S188" s="190">
        <v>0</v>
      </c>
      <c r="T188" s="191">
        <f t="shared" si="1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2" t="s">
        <v>119</v>
      </c>
      <c r="AT188" s="192" t="s">
        <v>115</v>
      </c>
      <c r="AU188" s="192" t="s">
        <v>83</v>
      </c>
      <c r="AY188" s="14" t="s">
        <v>112</v>
      </c>
      <c r="BE188" s="193">
        <f t="shared" si="14"/>
        <v>0</v>
      </c>
      <c r="BF188" s="193">
        <f t="shared" si="15"/>
        <v>0</v>
      </c>
      <c r="BG188" s="193">
        <f t="shared" si="16"/>
        <v>0</v>
      </c>
      <c r="BH188" s="193">
        <f t="shared" si="17"/>
        <v>0</v>
      </c>
      <c r="BI188" s="193">
        <f t="shared" si="18"/>
        <v>0</v>
      </c>
      <c r="BJ188" s="14" t="s">
        <v>81</v>
      </c>
      <c r="BK188" s="193">
        <f t="shared" si="19"/>
        <v>0</v>
      </c>
      <c r="BL188" s="14" t="s">
        <v>120</v>
      </c>
      <c r="BM188" s="192" t="s">
        <v>316</v>
      </c>
    </row>
    <row r="189" spans="1:65" s="2" customFormat="1" ht="16.5" customHeight="1">
      <c r="A189" s="31"/>
      <c r="B189" s="32"/>
      <c r="C189" s="179" t="s">
        <v>317</v>
      </c>
      <c r="D189" s="179" t="s">
        <v>115</v>
      </c>
      <c r="E189" s="180" t="s">
        <v>268</v>
      </c>
      <c r="F189" s="181" t="s">
        <v>269</v>
      </c>
      <c r="G189" s="182" t="s">
        <v>118</v>
      </c>
      <c r="H189" s="183">
        <v>2</v>
      </c>
      <c r="I189" s="184"/>
      <c r="J189" s="185">
        <f t="shared" si="10"/>
        <v>0</v>
      </c>
      <c r="K189" s="186"/>
      <c r="L189" s="187"/>
      <c r="M189" s="188" t="s">
        <v>1</v>
      </c>
      <c r="N189" s="189" t="s">
        <v>41</v>
      </c>
      <c r="O189" s="68"/>
      <c r="P189" s="190">
        <f t="shared" si="11"/>
        <v>0</v>
      </c>
      <c r="Q189" s="190">
        <v>0</v>
      </c>
      <c r="R189" s="190">
        <f t="shared" si="12"/>
        <v>0</v>
      </c>
      <c r="S189" s="190">
        <v>0</v>
      </c>
      <c r="T189" s="191">
        <f t="shared" si="1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2" t="s">
        <v>119</v>
      </c>
      <c r="AT189" s="192" t="s">
        <v>115</v>
      </c>
      <c r="AU189" s="192" t="s">
        <v>83</v>
      </c>
      <c r="AY189" s="14" t="s">
        <v>112</v>
      </c>
      <c r="BE189" s="193">
        <f t="shared" si="14"/>
        <v>0</v>
      </c>
      <c r="BF189" s="193">
        <f t="shared" si="15"/>
        <v>0</v>
      </c>
      <c r="BG189" s="193">
        <f t="shared" si="16"/>
        <v>0</v>
      </c>
      <c r="BH189" s="193">
        <f t="shared" si="17"/>
        <v>0</v>
      </c>
      <c r="BI189" s="193">
        <f t="shared" si="18"/>
        <v>0</v>
      </c>
      <c r="BJ189" s="14" t="s">
        <v>81</v>
      </c>
      <c r="BK189" s="193">
        <f t="shared" si="19"/>
        <v>0</v>
      </c>
      <c r="BL189" s="14" t="s">
        <v>120</v>
      </c>
      <c r="BM189" s="192" t="s">
        <v>318</v>
      </c>
    </row>
    <row r="190" spans="1:65" s="2" customFormat="1" ht="16.5" customHeight="1">
      <c r="A190" s="31"/>
      <c r="B190" s="32"/>
      <c r="C190" s="179" t="s">
        <v>319</v>
      </c>
      <c r="D190" s="179" t="s">
        <v>115</v>
      </c>
      <c r="E190" s="180" t="s">
        <v>320</v>
      </c>
      <c r="F190" s="181" t="s">
        <v>321</v>
      </c>
      <c r="G190" s="182" t="s">
        <v>118</v>
      </c>
      <c r="H190" s="183">
        <v>2</v>
      </c>
      <c r="I190" s="184"/>
      <c r="J190" s="185">
        <f t="shared" si="10"/>
        <v>0</v>
      </c>
      <c r="K190" s="186"/>
      <c r="L190" s="187"/>
      <c r="M190" s="188" t="s">
        <v>1</v>
      </c>
      <c r="N190" s="189" t="s">
        <v>41</v>
      </c>
      <c r="O190" s="68"/>
      <c r="P190" s="190">
        <f t="shared" si="11"/>
        <v>0</v>
      </c>
      <c r="Q190" s="190">
        <v>0</v>
      </c>
      <c r="R190" s="190">
        <f t="shared" si="12"/>
        <v>0</v>
      </c>
      <c r="S190" s="190">
        <v>0</v>
      </c>
      <c r="T190" s="191">
        <f t="shared" si="1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2" t="s">
        <v>119</v>
      </c>
      <c r="AT190" s="192" t="s">
        <v>115</v>
      </c>
      <c r="AU190" s="192" t="s">
        <v>83</v>
      </c>
      <c r="AY190" s="14" t="s">
        <v>112</v>
      </c>
      <c r="BE190" s="193">
        <f t="shared" si="14"/>
        <v>0</v>
      </c>
      <c r="BF190" s="193">
        <f t="shared" si="15"/>
        <v>0</v>
      </c>
      <c r="BG190" s="193">
        <f t="shared" si="16"/>
        <v>0</v>
      </c>
      <c r="BH190" s="193">
        <f t="shared" si="17"/>
        <v>0</v>
      </c>
      <c r="BI190" s="193">
        <f t="shared" si="18"/>
        <v>0</v>
      </c>
      <c r="BJ190" s="14" t="s">
        <v>81</v>
      </c>
      <c r="BK190" s="193">
        <f t="shared" si="19"/>
        <v>0</v>
      </c>
      <c r="BL190" s="14" t="s">
        <v>120</v>
      </c>
      <c r="BM190" s="192" t="s">
        <v>322</v>
      </c>
    </row>
    <row r="191" spans="1:65" s="2" customFormat="1" ht="21.75" customHeight="1">
      <c r="A191" s="31"/>
      <c r="B191" s="32"/>
      <c r="C191" s="179" t="s">
        <v>323</v>
      </c>
      <c r="D191" s="179" t="s">
        <v>115</v>
      </c>
      <c r="E191" s="180" t="s">
        <v>324</v>
      </c>
      <c r="F191" s="181" t="s">
        <v>325</v>
      </c>
      <c r="G191" s="182" t="s">
        <v>118</v>
      </c>
      <c r="H191" s="183">
        <v>1</v>
      </c>
      <c r="I191" s="184"/>
      <c r="J191" s="185">
        <f t="shared" si="10"/>
        <v>0</v>
      </c>
      <c r="K191" s="186"/>
      <c r="L191" s="187"/>
      <c r="M191" s="188" t="s">
        <v>1</v>
      </c>
      <c r="N191" s="189" t="s">
        <v>41</v>
      </c>
      <c r="O191" s="68"/>
      <c r="P191" s="190">
        <f t="shared" si="11"/>
        <v>0</v>
      </c>
      <c r="Q191" s="190">
        <v>0</v>
      </c>
      <c r="R191" s="190">
        <f t="shared" si="12"/>
        <v>0</v>
      </c>
      <c r="S191" s="190">
        <v>0</v>
      </c>
      <c r="T191" s="191">
        <f t="shared" si="1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2" t="s">
        <v>119</v>
      </c>
      <c r="AT191" s="192" t="s">
        <v>115</v>
      </c>
      <c r="AU191" s="192" t="s">
        <v>83</v>
      </c>
      <c r="AY191" s="14" t="s">
        <v>112</v>
      </c>
      <c r="BE191" s="193">
        <f t="shared" si="14"/>
        <v>0</v>
      </c>
      <c r="BF191" s="193">
        <f t="shared" si="15"/>
        <v>0</v>
      </c>
      <c r="BG191" s="193">
        <f t="shared" si="16"/>
        <v>0</v>
      </c>
      <c r="BH191" s="193">
        <f t="shared" si="17"/>
        <v>0</v>
      </c>
      <c r="BI191" s="193">
        <f t="shared" si="18"/>
        <v>0</v>
      </c>
      <c r="BJ191" s="14" t="s">
        <v>81</v>
      </c>
      <c r="BK191" s="193">
        <f t="shared" si="19"/>
        <v>0</v>
      </c>
      <c r="BL191" s="14" t="s">
        <v>120</v>
      </c>
      <c r="BM191" s="192" t="s">
        <v>326</v>
      </c>
    </row>
    <row r="192" spans="1:65" s="2" customFormat="1" ht="68.25">
      <c r="A192" s="31"/>
      <c r="B192" s="32"/>
      <c r="C192" s="33"/>
      <c r="D192" s="194" t="s">
        <v>136</v>
      </c>
      <c r="E192" s="33"/>
      <c r="F192" s="195" t="s">
        <v>327</v>
      </c>
      <c r="G192" s="33"/>
      <c r="H192" s="33"/>
      <c r="I192" s="196"/>
      <c r="J192" s="33"/>
      <c r="K192" s="33"/>
      <c r="L192" s="36"/>
      <c r="M192" s="197"/>
      <c r="N192" s="198"/>
      <c r="O192" s="68"/>
      <c r="P192" s="68"/>
      <c r="Q192" s="68"/>
      <c r="R192" s="68"/>
      <c r="S192" s="68"/>
      <c r="T192" s="69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4" t="s">
        <v>136</v>
      </c>
      <c r="AU192" s="14" t="s">
        <v>83</v>
      </c>
    </row>
    <row r="193" spans="1:65" s="2" customFormat="1" ht="16.5" customHeight="1">
      <c r="A193" s="31"/>
      <c r="B193" s="32"/>
      <c r="C193" s="179" t="s">
        <v>328</v>
      </c>
      <c r="D193" s="179" t="s">
        <v>115</v>
      </c>
      <c r="E193" s="180" t="s">
        <v>329</v>
      </c>
      <c r="F193" s="181" t="s">
        <v>147</v>
      </c>
      <c r="G193" s="182" t="s">
        <v>148</v>
      </c>
      <c r="H193" s="183">
        <v>1</v>
      </c>
      <c r="I193" s="184"/>
      <c r="J193" s="185">
        <f>ROUND(I193*H193,2)</f>
        <v>0</v>
      </c>
      <c r="K193" s="186"/>
      <c r="L193" s="187"/>
      <c r="M193" s="188" t="s">
        <v>1</v>
      </c>
      <c r="N193" s="189" t="s">
        <v>41</v>
      </c>
      <c r="O193" s="68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2" t="s">
        <v>119</v>
      </c>
      <c r="AT193" s="192" t="s">
        <v>115</v>
      </c>
      <c r="AU193" s="192" t="s">
        <v>83</v>
      </c>
      <c r="AY193" s="14" t="s">
        <v>112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4" t="s">
        <v>81</v>
      </c>
      <c r="BK193" s="193">
        <f>ROUND(I193*H193,2)</f>
        <v>0</v>
      </c>
      <c r="BL193" s="14" t="s">
        <v>120</v>
      </c>
      <c r="BM193" s="192" t="s">
        <v>330</v>
      </c>
    </row>
    <row r="194" spans="1:65" s="2" customFormat="1" ht="29.25">
      <c r="A194" s="31"/>
      <c r="B194" s="32"/>
      <c r="C194" s="33"/>
      <c r="D194" s="194" t="s">
        <v>136</v>
      </c>
      <c r="E194" s="33"/>
      <c r="F194" s="195" t="s">
        <v>331</v>
      </c>
      <c r="G194" s="33"/>
      <c r="H194" s="33"/>
      <c r="I194" s="196"/>
      <c r="J194" s="33"/>
      <c r="K194" s="33"/>
      <c r="L194" s="36"/>
      <c r="M194" s="197"/>
      <c r="N194" s="198"/>
      <c r="O194" s="68"/>
      <c r="P194" s="68"/>
      <c r="Q194" s="68"/>
      <c r="R194" s="68"/>
      <c r="S194" s="68"/>
      <c r="T194" s="69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4" t="s">
        <v>136</v>
      </c>
      <c r="AU194" s="14" t="s">
        <v>83</v>
      </c>
    </row>
    <row r="195" spans="1:65" s="2" customFormat="1" ht="16.5" customHeight="1">
      <c r="A195" s="31"/>
      <c r="B195" s="32"/>
      <c r="C195" s="199" t="s">
        <v>332</v>
      </c>
      <c r="D195" s="199" t="s">
        <v>152</v>
      </c>
      <c r="E195" s="200" t="s">
        <v>333</v>
      </c>
      <c r="F195" s="201" t="s">
        <v>334</v>
      </c>
      <c r="G195" s="202" t="s">
        <v>148</v>
      </c>
      <c r="H195" s="203">
        <v>1</v>
      </c>
      <c r="I195" s="204"/>
      <c r="J195" s="205">
        <f>ROUND(I195*H195,2)</f>
        <v>0</v>
      </c>
      <c r="K195" s="206"/>
      <c r="L195" s="36"/>
      <c r="M195" s="207" t="s">
        <v>1</v>
      </c>
      <c r="N195" s="208" t="s">
        <v>41</v>
      </c>
      <c r="O195" s="68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2" t="s">
        <v>120</v>
      </c>
      <c r="AT195" s="192" t="s">
        <v>152</v>
      </c>
      <c r="AU195" s="192" t="s">
        <v>83</v>
      </c>
      <c r="AY195" s="14" t="s">
        <v>112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4" t="s">
        <v>81</v>
      </c>
      <c r="BK195" s="193">
        <f>ROUND(I195*H195,2)</f>
        <v>0</v>
      </c>
      <c r="BL195" s="14" t="s">
        <v>120</v>
      </c>
      <c r="BM195" s="192" t="s">
        <v>335</v>
      </c>
    </row>
    <row r="196" spans="1:65" s="2" customFormat="1" ht="16.5" customHeight="1">
      <c r="A196" s="31"/>
      <c r="B196" s="32"/>
      <c r="C196" s="199" t="s">
        <v>336</v>
      </c>
      <c r="D196" s="199" t="s">
        <v>152</v>
      </c>
      <c r="E196" s="200" t="s">
        <v>337</v>
      </c>
      <c r="F196" s="201" t="s">
        <v>338</v>
      </c>
      <c r="G196" s="202" t="s">
        <v>148</v>
      </c>
      <c r="H196" s="203">
        <v>1</v>
      </c>
      <c r="I196" s="204"/>
      <c r="J196" s="205">
        <f>ROUND(I196*H196,2)</f>
        <v>0</v>
      </c>
      <c r="K196" s="206"/>
      <c r="L196" s="36"/>
      <c r="M196" s="207" t="s">
        <v>1</v>
      </c>
      <c r="N196" s="208" t="s">
        <v>41</v>
      </c>
      <c r="O196" s="68"/>
      <c r="P196" s="190">
        <f>O196*H196</f>
        <v>0</v>
      </c>
      <c r="Q196" s="190">
        <v>0</v>
      </c>
      <c r="R196" s="190">
        <f>Q196*H196</f>
        <v>0</v>
      </c>
      <c r="S196" s="190">
        <v>0</v>
      </c>
      <c r="T196" s="191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2" t="s">
        <v>120</v>
      </c>
      <c r="AT196" s="192" t="s">
        <v>152</v>
      </c>
      <c r="AU196" s="192" t="s">
        <v>83</v>
      </c>
      <c r="AY196" s="14" t="s">
        <v>112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4" t="s">
        <v>81</v>
      </c>
      <c r="BK196" s="193">
        <f>ROUND(I196*H196,2)</f>
        <v>0</v>
      </c>
      <c r="BL196" s="14" t="s">
        <v>120</v>
      </c>
      <c r="BM196" s="192" t="s">
        <v>339</v>
      </c>
    </row>
    <row r="197" spans="1:65" s="12" customFormat="1" ht="25.9" customHeight="1">
      <c r="B197" s="163"/>
      <c r="C197" s="164"/>
      <c r="D197" s="165" t="s">
        <v>75</v>
      </c>
      <c r="E197" s="166" t="s">
        <v>340</v>
      </c>
      <c r="F197" s="166" t="s">
        <v>341</v>
      </c>
      <c r="G197" s="164"/>
      <c r="H197" s="164"/>
      <c r="I197" s="167"/>
      <c r="J197" s="168">
        <f>BK197</f>
        <v>0</v>
      </c>
      <c r="K197" s="164"/>
      <c r="L197" s="169"/>
      <c r="M197" s="170"/>
      <c r="N197" s="171"/>
      <c r="O197" s="171"/>
      <c r="P197" s="172">
        <f>SUM(P198:P214)</f>
        <v>0</v>
      </c>
      <c r="Q197" s="171"/>
      <c r="R197" s="172">
        <f>SUM(R198:R214)</f>
        <v>0</v>
      </c>
      <c r="S197" s="171"/>
      <c r="T197" s="173">
        <f>SUM(T198:T214)</f>
        <v>0</v>
      </c>
      <c r="AR197" s="174" t="s">
        <v>120</v>
      </c>
      <c r="AT197" s="175" t="s">
        <v>75</v>
      </c>
      <c r="AU197" s="175" t="s">
        <v>76</v>
      </c>
      <c r="AY197" s="174" t="s">
        <v>112</v>
      </c>
      <c r="BK197" s="176">
        <f>SUM(BK198:BK214)</f>
        <v>0</v>
      </c>
    </row>
    <row r="198" spans="1:65" s="2" customFormat="1" ht="24.2" customHeight="1">
      <c r="A198" s="31"/>
      <c r="B198" s="32"/>
      <c r="C198" s="199" t="s">
        <v>342</v>
      </c>
      <c r="D198" s="199" t="s">
        <v>152</v>
      </c>
      <c r="E198" s="200" t="s">
        <v>343</v>
      </c>
      <c r="F198" s="201" t="s">
        <v>344</v>
      </c>
      <c r="G198" s="202" t="s">
        <v>345</v>
      </c>
      <c r="H198" s="203">
        <v>300</v>
      </c>
      <c r="I198" s="204"/>
      <c r="J198" s="205">
        <f>ROUND(I198*H198,2)</f>
        <v>0</v>
      </c>
      <c r="K198" s="206"/>
      <c r="L198" s="36"/>
      <c r="M198" s="207" t="s">
        <v>1</v>
      </c>
      <c r="N198" s="208" t="s">
        <v>41</v>
      </c>
      <c r="O198" s="68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2" t="s">
        <v>346</v>
      </c>
      <c r="AT198" s="192" t="s">
        <v>152</v>
      </c>
      <c r="AU198" s="192" t="s">
        <v>81</v>
      </c>
      <c r="AY198" s="14" t="s">
        <v>112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4" t="s">
        <v>81</v>
      </c>
      <c r="BK198" s="193">
        <f>ROUND(I198*H198,2)</f>
        <v>0</v>
      </c>
      <c r="BL198" s="14" t="s">
        <v>346</v>
      </c>
      <c r="BM198" s="192" t="s">
        <v>347</v>
      </c>
    </row>
    <row r="199" spans="1:65" s="2" customFormat="1" ht="19.5">
      <c r="A199" s="31"/>
      <c r="B199" s="32"/>
      <c r="C199" s="33"/>
      <c r="D199" s="194" t="s">
        <v>136</v>
      </c>
      <c r="E199" s="33"/>
      <c r="F199" s="195" t="s">
        <v>348</v>
      </c>
      <c r="G199" s="33"/>
      <c r="H199" s="33"/>
      <c r="I199" s="196"/>
      <c r="J199" s="33"/>
      <c r="K199" s="33"/>
      <c r="L199" s="36"/>
      <c r="M199" s="197"/>
      <c r="N199" s="198"/>
      <c r="O199" s="68"/>
      <c r="P199" s="68"/>
      <c r="Q199" s="68"/>
      <c r="R199" s="68"/>
      <c r="S199" s="68"/>
      <c r="T199" s="69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T199" s="14" t="s">
        <v>136</v>
      </c>
      <c r="AU199" s="14" t="s">
        <v>81</v>
      </c>
    </row>
    <row r="200" spans="1:65" s="2" customFormat="1" ht="24.2" customHeight="1">
      <c r="A200" s="31"/>
      <c r="B200" s="32"/>
      <c r="C200" s="199" t="s">
        <v>349</v>
      </c>
      <c r="D200" s="199" t="s">
        <v>152</v>
      </c>
      <c r="E200" s="200" t="s">
        <v>350</v>
      </c>
      <c r="F200" s="201" t="s">
        <v>351</v>
      </c>
      <c r="G200" s="202" t="s">
        <v>118</v>
      </c>
      <c r="H200" s="203">
        <v>18</v>
      </c>
      <c r="I200" s="204"/>
      <c r="J200" s="205">
        <f>ROUND(I200*H200,2)</f>
        <v>0</v>
      </c>
      <c r="K200" s="206"/>
      <c r="L200" s="36"/>
      <c r="M200" s="207" t="s">
        <v>1</v>
      </c>
      <c r="N200" s="208" t="s">
        <v>41</v>
      </c>
      <c r="O200" s="68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2" t="s">
        <v>346</v>
      </c>
      <c r="AT200" s="192" t="s">
        <v>152</v>
      </c>
      <c r="AU200" s="192" t="s">
        <v>81</v>
      </c>
      <c r="AY200" s="14" t="s">
        <v>112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14" t="s">
        <v>81</v>
      </c>
      <c r="BK200" s="193">
        <f>ROUND(I200*H200,2)</f>
        <v>0</v>
      </c>
      <c r="BL200" s="14" t="s">
        <v>346</v>
      </c>
      <c r="BM200" s="192" t="s">
        <v>352</v>
      </c>
    </row>
    <row r="201" spans="1:65" s="2" customFormat="1" ht="24.2" customHeight="1">
      <c r="A201" s="31"/>
      <c r="B201" s="32"/>
      <c r="C201" s="199" t="s">
        <v>353</v>
      </c>
      <c r="D201" s="199" t="s">
        <v>152</v>
      </c>
      <c r="E201" s="200" t="s">
        <v>354</v>
      </c>
      <c r="F201" s="201" t="s">
        <v>355</v>
      </c>
      <c r="G201" s="202" t="s">
        <v>118</v>
      </c>
      <c r="H201" s="203">
        <v>9</v>
      </c>
      <c r="I201" s="204"/>
      <c r="J201" s="205">
        <f>ROUND(I201*H201,2)</f>
        <v>0</v>
      </c>
      <c r="K201" s="206"/>
      <c r="L201" s="36"/>
      <c r="M201" s="207" t="s">
        <v>1</v>
      </c>
      <c r="N201" s="208" t="s">
        <v>41</v>
      </c>
      <c r="O201" s="68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2" t="s">
        <v>346</v>
      </c>
      <c r="AT201" s="192" t="s">
        <v>152</v>
      </c>
      <c r="AU201" s="192" t="s">
        <v>81</v>
      </c>
      <c r="AY201" s="14" t="s">
        <v>112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14" t="s">
        <v>81</v>
      </c>
      <c r="BK201" s="193">
        <f>ROUND(I201*H201,2)</f>
        <v>0</v>
      </c>
      <c r="BL201" s="14" t="s">
        <v>346</v>
      </c>
      <c r="BM201" s="192" t="s">
        <v>356</v>
      </c>
    </row>
    <row r="202" spans="1:65" s="2" customFormat="1" ht="39">
      <c r="A202" s="31"/>
      <c r="B202" s="32"/>
      <c r="C202" s="33"/>
      <c r="D202" s="194" t="s">
        <v>136</v>
      </c>
      <c r="E202" s="33"/>
      <c r="F202" s="195" t="s">
        <v>357</v>
      </c>
      <c r="G202" s="33"/>
      <c r="H202" s="33"/>
      <c r="I202" s="196"/>
      <c r="J202" s="33"/>
      <c r="K202" s="33"/>
      <c r="L202" s="36"/>
      <c r="M202" s="197"/>
      <c r="N202" s="198"/>
      <c r="O202" s="68"/>
      <c r="P202" s="68"/>
      <c r="Q202" s="68"/>
      <c r="R202" s="68"/>
      <c r="S202" s="68"/>
      <c r="T202" s="69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4" t="s">
        <v>136</v>
      </c>
      <c r="AU202" s="14" t="s">
        <v>81</v>
      </c>
    </row>
    <row r="203" spans="1:65" s="2" customFormat="1" ht="24.2" customHeight="1">
      <c r="A203" s="31"/>
      <c r="B203" s="32"/>
      <c r="C203" s="199" t="s">
        <v>358</v>
      </c>
      <c r="D203" s="199" t="s">
        <v>152</v>
      </c>
      <c r="E203" s="200" t="s">
        <v>359</v>
      </c>
      <c r="F203" s="201" t="s">
        <v>355</v>
      </c>
      <c r="G203" s="202" t="s">
        <v>118</v>
      </c>
      <c r="H203" s="203">
        <v>10</v>
      </c>
      <c r="I203" s="204"/>
      <c r="J203" s="205">
        <f>ROUND(I203*H203,2)</f>
        <v>0</v>
      </c>
      <c r="K203" s="206"/>
      <c r="L203" s="36"/>
      <c r="M203" s="207" t="s">
        <v>1</v>
      </c>
      <c r="N203" s="208" t="s">
        <v>41</v>
      </c>
      <c r="O203" s="68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2" t="s">
        <v>346</v>
      </c>
      <c r="AT203" s="192" t="s">
        <v>152</v>
      </c>
      <c r="AU203" s="192" t="s">
        <v>81</v>
      </c>
      <c r="AY203" s="14" t="s">
        <v>112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14" t="s">
        <v>81</v>
      </c>
      <c r="BK203" s="193">
        <f>ROUND(I203*H203,2)</f>
        <v>0</v>
      </c>
      <c r="BL203" s="14" t="s">
        <v>346</v>
      </c>
      <c r="BM203" s="192" t="s">
        <v>360</v>
      </c>
    </row>
    <row r="204" spans="1:65" s="2" customFormat="1" ht="39">
      <c r="A204" s="31"/>
      <c r="B204" s="32"/>
      <c r="C204" s="33"/>
      <c r="D204" s="194" t="s">
        <v>136</v>
      </c>
      <c r="E204" s="33"/>
      <c r="F204" s="195" t="s">
        <v>361</v>
      </c>
      <c r="G204" s="33"/>
      <c r="H204" s="33"/>
      <c r="I204" s="196"/>
      <c r="J204" s="33"/>
      <c r="K204" s="33"/>
      <c r="L204" s="36"/>
      <c r="M204" s="197"/>
      <c r="N204" s="198"/>
      <c r="O204" s="68"/>
      <c r="P204" s="68"/>
      <c r="Q204" s="68"/>
      <c r="R204" s="68"/>
      <c r="S204" s="68"/>
      <c r="T204" s="69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4" t="s">
        <v>136</v>
      </c>
      <c r="AU204" s="14" t="s">
        <v>81</v>
      </c>
    </row>
    <row r="205" spans="1:65" s="2" customFormat="1" ht="24.2" customHeight="1">
      <c r="A205" s="31"/>
      <c r="B205" s="32"/>
      <c r="C205" s="199" t="s">
        <v>362</v>
      </c>
      <c r="D205" s="199" t="s">
        <v>152</v>
      </c>
      <c r="E205" s="200" t="s">
        <v>363</v>
      </c>
      <c r="F205" s="201" t="s">
        <v>355</v>
      </c>
      <c r="G205" s="202" t="s">
        <v>118</v>
      </c>
      <c r="H205" s="203">
        <v>7</v>
      </c>
      <c r="I205" s="204"/>
      <c r="J205" s="205">
        <f>ROUND(I205*H205,2)</f>
        <v>0</v>
      </c>
      <c r="K205" s="206"/>
      <c r="L205" s="36"/>
      <c r="M205" s="207" t="s">
        <v>1</v>
      </c>
      <c r="N205" s="208" t="s">
        <v>41</v>
      </c>
      <c r="O205" s="68"/>
      <c r="P205" s="190">
        <f>O205*H205</f>
        <v>0</v>
      </c>
      <c r="Q205" s="190">
        <v>0</v>
      </c>
      <c r="R205" s="190">
        <f>Q205*H205</f>
        <v>0</v>
      </c>
      <c r="S205" s="190">
        <v>0</v>
      </c>
      <c r="T205" s="191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2" t="s">
        <v>346</v>
      </c>
      <c r="AT205" s="192" t="s">
        <v>152</v>
      </c>
      <c r="AU205" s="192" t="s">
        <v>81</v>
      </c>
      <c r="AY205" s="14" t="s">
        <v>112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14" t="s">
        <v>81</v>
      </c>
      <c r="BK205" s="193">
        <f>ROUND(I205*H205,2)</f>
        <v>0</v>
      </c>
      <c r="BL205" s="14" t="s">
        <v>346</v>
      </c>
      <c r="BM205" s="192" t="s">
        <v>364</v>
      </c>
    </row>
    <row r="206" spans="1:65" s="2" customFormat="1" ht="39">
      <c r="A206" s="31"/>
      <c r="B206" s="32"/>
      <c r="C206" s="33"/>
      <c r="D206" s="194" t="s">
        <v>136</v>
      </c>
      <c r="E206" s="33"/>
      <c r="F206" s="195" t="s">
        <v>365</v>
      </c>
      <c r="G206" s="33"/>
      <c r="H206" s="33"/>
      <c r="I206" s="196"/>
      <c r="J206" s="33"/>
      <c r="K206" s="33"/>
      <c r="L206" s="36"/>
      <c r="M206" s="197"/>
      <c r="N206" s="198"/>
      <c r="O206" s="68"/>
      <c r="P206" s="68"/>
      <c r="Q206" s="68"/>
      <c r="R206" s="68"/>
      <c r="S206" s="68"/>
      <c r="T206" s="69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4" t="s">
        <v>136</v>
      </c>
      <c r="AU206" s="14" t="s">
        <v>81</v>
      </c>
    </row>
    <row r="207" spans="1:65" s="2" customFormat="1" ht="16.5" customHeight="1">
      <c r="A207" s="31"/>
      <c r="B207" s="32"/>
      <c r="C207" s="199" t="s">
        <v>366</v>
      </c>
      <c r="D207" s="199" t="s">
        <v>152</v>
      </c>
      <c r="E207" s="200" t="s">
        <v>367</v>
      </c>
      <c r="F207" s="201" t="s">
        <v>368</v>
      </c>
      <c r="G207" s="202" t="s">
        <v>148</v>
      </c>
      <c r="H207" s="203">
        <v>1</v>
      </c>
      <c r="I207" s="204"/>
      <c r="J207" s="205">
        <f t="shared" ref="J207:J214" si="20">ROUND(I207*H207,2)</f>
        <v>0</v>
      </c>
      <c r="K207" s="206"/>
      <c r="L207" s="36"/>
      <c r="M207" s="207" t="s">
        <v>1</v>
      </c>
      <c r="N207" s="208" t="s">
        <v>41</v>
      </c>
      <c r="O207" s="68"/>
      <c r="P207" s="190">
        <f t="shared" ref="P207:P214" si="21">O207*H207</f>
        <v>0</v>
      </c>
      <c r="Q207" s="190">
        <v>0</v>
      </c>
      <c r="R207" s="190">
        <f t="shared" ref="R207:R214" si="22">Q207*H207</f>
        <v>0</v>
      </c>
      <c r="S207" s="190">
        <v>0</v>
      </c>
      <c r="T207" s="191">
        <f t="shared" ref="T207:T214" si="23"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2" t="s">
        <v>346</v>
      </c>
      <c r="AT207" s="192" t="s">
        <v>152</v>
      </c>
      <c r="AU207" s="192" t="s">
        <v>81</v>
      </c>
      <c r="AY207" s="14" t="s">
        <v>112</v>
      </c>
      <c r="BE207" s="193">
        <f t="shared" ref="BE207:BE214" si="24">IF(N207="základní",J207,0)</f>
        <v>0</v>
      </c>
      <c r="BF207" s="193">
        <f t="shared" ref="BF207:BF214" si="25">IF(N207="snížená",J207,0)</f>
        <v>0</v>
      </c>
      <c r="BG207" s="193">
        <f t="shared" ref="BG207:BG214" si="26">IF(N207="zákl. přenesená",J207,0)</f>
        <v>0</v>
      </c>
      <c r="BH207" s="193">
        <f t="shared" ref="BH207:BH214" si="27">IF(N207="sníž. přenesená",J207,0)</f>
        <v>0</v>
      </c>
      <c r="BI207" s="193">
        <f t="shared" ref="BI207:BI214" si="28">IF(N207="nulová",J207,0)</f>
        <v>0</v>
      </c>
      <c r="BJ207" s="14" t="s">
        <v>81</v>
      </c>
      <c r="BK207" s="193">
        <f t="shared" ref="BK207:BK214" si="29">ROUND(I207*H207,2)</f>
        <v>0</v>
      </c>
      <c r="BL207" s="14" t="s">
        <v>346</v>
      </c>
      <c r="BM207" s="192" t="s">
        <v>369</v>
      </c>
    </row>
    <row r="208" spans="1:65" s="2" customFormat="1" ht="24.2" customHeight="1">
      <c r="A208" s="31"/>
      <c r="B208" s="32"/>
      <c r="C208" s="199" t="s">
        <v>370</v>
      </c>
      <c r="D208" s="199" t="s">
        <v>152</v>
      </c>
      <c r="E208" s="200" t="s">
        <v>371</v>
      </c>
      <c r="F208" s="201" t="s">
        <v>372</v>
      </c>
      <c r="G208" s="202" t="s">
        <v>373</v>
      </c>
      <c r="H208" s="203">
        <v>50</v>
      </c>
      <c r="I208" s="204"/>
      <c r="J208" s="205">
        <f t="shared" si="20"/>
        <v>0</v>
      </c>
      <c r="K208" s="206"/>
      <c r="L208" s="36"/>
      <c r="M208" s="207" t="s">
        <v>1</v>
      </c>
      <c r="N208" s="208" t="s">
        <v>41</v>
      </c>
      <c r="O208" s="68"/>
      <c r="P208" s="190">
        <f t="shared" si="21"/>
        <v>0</v>
      </c>
      <c r="Q208" s="190">
        <v>0</v>
      </c>
      <c r="R208" s="190">
        <f t="shared" si="22"/>
        <v>0</v>
      </c>
      <c r="S208" s="190">
        <v>0</v>
      </c>
      <c r="T208" s="191">
        <f t="shared" si="2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2" t="s">
        <v>346</v>
      </c>
      <c r="AT208" s="192" t="s">
        <v>152</v>
      </c>
      <c r="AU208" s="192" t="s">
        <v>81</v>
      </c>
      <c r="AY208" s="14" t="s">
        <v>112</v>
      </c>
      <c r="BE208" s="193">
        <f t="shared" si="24"/>
        <v>0</v>
      </c>
      <c r="BF208" s="193">
        <f t="shared" si="25"/>
        <v>0</v>
      </c>
      <c r="BG208" s="193">
        <f t="shared" si="26"/>
        <v>0</v>
      </c>
      <c r="BH208" s="193">
        <f t="shared" si="27"/>
        <v>0</v>
      </c>
      <c r="BI208" s="193">
        <f t="shared" si="28"/>
        <v>0</v>
      </c>
      <c r="BJ208" s="14" t="s">
        <v>81</v>
      </c>
      <c r="BK208" s="193">
        <f t="shared" si="29"/>
        <v>0</v>
      </c>
      <c r="BL208" s="14" t="s">
        <v>346</v>
      </c>
      <c r="BM208" s="192" t="s">
        <v>374</v>
      </c>
    </row>
    <row r="209" spans="1:65" s="2" customFormat="1" ht="16.5" customHeight="1">
      <c r="A209" s="31"/>
      <c r="B209" s="32"/>
      <c r="C209" s="199" t="s">
        <v>375</v>
      </c>
      <c r="D209" s="199" t="s">
        <v>152</v>
      </c>
      <c r="E209" s="200" t="s">
        <v>376</v>
      </c>
      <c r="F209" s="201" t="s">
        <v>377</v>
      </c>
      <c r="G209" s="202" t="s">
        <v>148</v>
      </c>
      <c r="H209" s="203">
        <v>1</v>
      </c>
      <c r="I209" s="204"/>
      <c r="J209" s="205">
        <f t="shared" si="20"/>
        <v>0</v>
      </c>
      <c r="K209" s="206"/>
      <c r="L209" s="36"/>
      <c r="M209" s="207" t="s">
        <v>1</v>
      </c>
      <c r="N209" s="208" t="s">
        <v>41</v>
      </c>
      <c r="O209" s="68"/>
      <c r="P209" s="190">
        <f t="shared" si="21"/>
        <v>0</v>
      </c>
      <c r="Q209" s="190">
        <v>0</v>
      </c>
      <c r="R209" s="190">
        <f t="shared" si="22"/>
        <v>0</v>
      </c>
      <c r="S209" s="190">
        <v>0</v>
      </c>
      <c r="T209" s="191">
        <f t="shared" si="2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2" t="s">
        <v>346</v>
      </c>
      <c r="AT209" s="192" t="s">
        <v>152</v>
      </c>
      <c r="AU209" s="192" t="s">
        <v>81</v>
      </c>
      <c r="AY209" s="14" t="s">
        <v>112</v>
      </c>
      <c r="BE209" s="193">
        <f t="shared" si="24"/>
        <v>0</v>
      </c>
      <c r="BF209" s="193">
        <f t="shared" si="25"/>
        <v>0</v>
      </c>
      <c r="BG209" s="193">
        <f t="shared" si="26"/>
        <v>0</v>
      </c>
      <c r="BH209" s="193">
        <f t="shared" si="27"/>
        <v>0</v>
      </c>
      <c r="BI209" s="193">
        <f t="shared" si="28"/>
        <v>0</v>
      </c>
      <c r="BJ209" s="14" t="s">
        <v>81</v>
      </c>
      <c r="BK209" s="193">
        <f t="shared" si="29"/>
        <v>0</v>
      </c>
      <c r="BL209" s="14" t="s">
        <v>346</v>
      </c>
      <c r="BM209" s="192" t="s">
        <v>378</v>
      </c>
    </row>
    <row r="210" spans="1:65" s="2" customFormat="1" ht="16.5" customHeight="1">
      <c r="A210" s="31"/>
      <c r="B210" s="32"/>
      <c r="C210" s="199" t="s">
        <v>379</v>
      </c>
      <c r="D210" s="199" t="s">
        <v>152</v>
      </c>
      <c r="E210" s="200" t="s">
        <v>380</v>
      </c>
      <c r="F210" s="201" t="s">
        <v>381</v>
      </c>
      <c r="G210" s="202" t="s">
        <v>148</v>
      </c>
      <c r="H210" s="203">
        <v>1</v>
      </c>
      <c r="I210" s="204"/>
      <c r="J210" s="205">
        <f t="shared" si="20"/>
        <v>0</v>
      </c>
      <c r="K210" s="206"/>
      <c r="L210" s="36"/>
      <c r="M210" s="207" t="s">
        <v>1</v>
      </c>
      <c r="N210" s="208" t="s">
        <v>41</v>
      </c>
      <c r="O210" s="68"/>
      <c r="P210" s="190">
        <f t="shared" si="21"/>
        <v>0</v>
      </c>
      <c r="Q210" s="190">
        <v>0</v>
      </c>
      <c r="R210" s="190">
        <f t="shared" si="22"/>
        <v>0</v>
      </c>
      <c r="S210" s="190">
        <v>0</v>
      </c>
      <c r="T210" s="191">
        <f t="shared" si="2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2" t="s">
        <v>346</v>
      </c>
      <c r="AT210" s="192" t="s">
        <v>152</v>
      </c>
      <c r="AU210" s="192" t="s">
        <v>81</v>
      </c>
      <c r="AY210" s="14" t="s">
        <v>112</v>
      </c>
      <c r="BE210" s="193">
        <f t="shared" si="24"/>
        <v>0</v>
      </c>
      <c r="BF210" s="193">
        <f t="shared" si="25"/>
        <v>0</v>
      </c>
      <c r="BG210" s="193">
        <f t="shared" si="26"/>
        <v>0</v>
      </c>
      <c r="BH210" s="193">
        <f t="shared" si="27"/>
        <v>0</v>
      </c>
      <c r="BI210" s="193">
        <f t="shared" si="28"/>
        <v>0</v>
      </c>
      <c r="BJ210" s="14" t="s">
        <v>81</v>
      </c>
      <c r="BK210" s="193">
        <f t="shared" si="29"/>
        <v>0</v>
      </c>
      <c r="BL210" s="14" t="s">
        <v>346</v>
      </c>
      <c r="BM210" s="192" t="s">
        <v>382</v>
      </c>
    </row>
    <row r="211" spans="1:65" s="2" customFormat="1" ht="37.9" customHeight="1">
      <c r="A211" s="31"/>
      <c r="B211" s="32"/>
      <c r="C211" s="199" t="s">
        <v>383</v>
      </c>
      <c r="D211" s="199" t="s">
        <v>152</v>
      </c>
      <c r="E211" s="200" t="s">
        <v>384</v>
      </c>
      <c r="F211" s="201" t="s">
        <v>385</v>
      </c>
      <c r="G211" s="202" t="s">
        <v>148</v>
      </c>
      <c r="H211" s="203">
        <v>1</v>
      </c>
      <c r="I211" s="204"/>
      <c r="J211" s="205">
        <f t="shared" si="20"/>
        <v>0</v>
      </c>
      <c r="K211" s="206"/>
      <c r="L211" s="36"/>
      <c r="M211" s="207" t="s">
        <v>1</v>
      </c>
      <c r="N211" s="208" t="s">
        <v>41</v>
      </c>
      <c r="O211" s="68"/>
      <c r="P211" s="190">
        <f t="shared" si="21"/>
        <v>0</v>
      </c>
      <c r="Q211" s="190">
        <v>0</v>
      </c>
      <c r="R211" s="190">
        <f t="shared" si="22"/>
        <v>0</v>
      </c>
      <c r="S211" s="190">
        <v>0</v>
      </c>
      <c r="T211" s="191">
        <f t="shared" si="2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2" t="s">
        <v>346</v>
      </c>
      <c r="AT211" s="192" t="s">
        <v>152</v>
      </c>
      <c r="AU211" s="192" t="s">
        <v>81</v>
      </c>
      <c r="AY211" s="14" t="s">
        <v>112</v>
      </c>
      <c r="BE211" s="193">
        <f t="shared" si="24"/>
        <v>0</v>
      </c>
      <c r="BF211" s="193">
        <f t="shared" si="25"/>
        <v>0</v>
      </c>
      <c r="BG211" s="193">
        <f t="shared" si="26"/>
        <v>0</v>
      </c>
      <c r="BH211" s="193">
        <f t="shared" si="27"/>
        <v>0</v>
      </c>
      <c r="BI211" s="193">
        <f t="shared" si="28"/>
        <v>0</v>
      </c>
      <c r="BJ211" s="14" t="s">
        <v>81</v>
      </c>
      <c r="BK211" s="193">
        <f t="shared" si="29"/>
        <v>0</v>
      </c>
      <c r="BL211" s="14" t="s">
        <v>346</v>
      </c>
      <c r="BM211" s="192" t="s">
        <v>386</v>
      </c>
    </row>
    <row r="212" spans="1:65" s="2" customFormat="1" ht="16.5" customHeight="1">
      <c r="A212" s="31"/>
      <c r="B212" s="32"/>
      <c r="C212" s="199" t="s">
        <v>387</v>
      </c>
      <c r="D212" s="199" t="s">
        <v>152</v>
      </c>
      <c r="E212" s="200" t="s">
        <v>388</v>
      </c>
      <c r="F212" s="201" t="s">
        <v>389</v>
      </c>
      <c r="G212" s="202" t="s">
        <v>148</v>
      </c>
      <c r="H212" s="203">
        <v>1</v>
      </c>
      <c r="I212" s="204"/>
      <c r="J212" s="205">
        <f t="shared" si="20"/>
        <v>0</v>
      </c>
      <c r="K212" s="206"/>
      <c r="L212" s="36"/>
      <c r="M212" s="207" t="s">
        <v>1</v>
      </c>
      <c r="N212" s="208" t="s">
        <v>41</v>
      </c>
      <c r="O212" s="68"/>
      <c r="P212" s="190">
        <f t="shared" si="21"/>
        <v>0</v>
      </c>
      <c r="Q212" s="190">
        <v>0</v>
      </c>
      <c r="R212" s="190">
        <f t="shared" si="22"/>
        <v>0</v>
      </c>
      <c r="S212" s="190">
        <v>0</v>
      </c>
      <c r="T212" s="191">
        <f t="shared" si="2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2" t="s">
        <v>346</v>
      </c>
      <c r="AT212" s="192" t="s">
        <v>152</v>
      </c>
      <c r="AU212" s="192" t="s">
        <v>81</v>
      </c>
      <c r="AY212" s="14" t="s">
        <v>112</v>
      </c>
      <c r="BE212" s="193">
        <f t="shared" si="24"/>
        <v>0</v>
      </c>
      <c r="BF212" s="193">
        <f t="shared" si="25"/>
        <v>0</v>
      </c>
      <c r="BG212" s="193">
        <f t="shared" si="26"/>
        <v>0</v>
      </c>
      <c r="BH212" s="193">
        <f t="shared" si="27"/>
        <v>0</v>
      </c>
      <c r="BI212" s="193">
        <f t="shared" si="28"/>
        <v>0</v>
      </c>
      <c r="BJ212" s="14" t="s">
        <v>81</v>
      </c>
      <c r="BK212" s="193">
        <f t="shared" si="29"/>
        <v>0</v>
      </c>
      <c r="BL212" s="14" t="s">
        <v>346</v>
      </c>
      <c r="BM212" s="192" t="s">
        <v>390</v>
      </c>
    </row>
    <row r="213" spans="1:65" s="2" customFormat="1" ht="16.5" customHeight="1">
      <c r="A213" s="31"/>
      <c r="B213" s="32"/>
      <c r="C213" s="199" t="s">
        <v>391</v>
      </c>
      <c r="D213" s="199" t="s">
        <v>152</v>
      </c>
      <c r="E213" s="200" t="s">
        <v>392</v>
      </c>
      <c r="F213" s="201" t="s">
        <v>393</v>
      </c>
      <c r="G213" s="202" t="s">
        <v>148</v>
      </c>
      <c r="H213" s="203">
        <v>1</v>
      </c>
      <c r="I213" s="204"/>
      <c r="J213" s="205">
        <f t="shared" si="20"/>
        <v>0</v>
      </c>
      <c r="K213" s="206"/>
      <c r="L213" s="36"/>
      <c r="M213" s="207" t="s">
        <v>1</v>
      </c>
      <c r="N213" s="208" t="s">
        <v>41</v>
      </c>
      <c r="O213" s="68"/>
      <c r="P213" s="190">
        <f t="shared" si="21"/>
        <v>0</v>
      </c>
      <c r="Q213" s="190">
        <v>0</v>
      </c>
      <c r="R213" s="190">
        <f t="shared" si="22"/>
        <v>0</v>
      </c>
      <c r="S213" s="190">
        <v>0</v>
      </c>
      <c r="T213" s="191">
        <f t="shared" si="2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2" t="s">
        <v>346</v>
      </c>
      <c r="AT213" s="192" t="s">
        <v>152</v>
      </c>
      <c r="AU213" s="192" t="s">
        <v>81</v>
      </c>
      <c r="AY213" s="14" t="s">
        <v>112</v>
      </c>
      <c r="BE213" s="193">
        <f t="shared" si="24"/>
        <v>0</v>
      </c>
      <c r="BF213" s="193">
        <f t="shared" si="25"/>
        <v>0</v>
      </c>
      <c r="BG213" s="193">
        <f t="shared" si="26"/>
        <v>0</v>
      </c>
      <c r="BH213" s="193">
        <f t="shared" si="27"/>
        <v>0</v>
      </c>
      <c r="BI213" s="193">
        <f t="shared" si="28"/>
        <v>0</v>
      </c>
      <c r="BJ213" s="14" t="s">
        <v>81</v>
      </c>
      <c r="BK213" s="193">
        <f t="shared" si="29"/>
        <v>0</v>
      </c>
      <c r="BL213" s="14" t="s">
        <v>346</v>
      </c>
      <c r="BM213" s="192" t="s">
        <v>394</v>
      </c>
    </row>
    <row r="214" spans="1:65" s="2" customFormat="1" ht="16.5" customHeight="1">
      <c r="A214" s="31"/>
      <c r="B214" s="32"/>
      <c r="C214" s="199" t="s">
        <v>395</v>
      </c>
      <c r="D214" s="199" t="s">
        <v>152</v>
      </c>
      <c r="E214" s="200" t="s">
        <v>396</v>
      </c>
      <c r="F214" s="201" t="s">
        <v>397</v>
      </c>
      <c r="G214" s="202" t="s">
        <v>148</v>
      </c>
      <c r="H214" s="203">
        <v>1</v>
      </c>
      <c r="I214" s="204"/>
      <c r="J214" s="205">
        <f t="shared" si="20"/>
        <v>0</v>
      </c>
      <c r="K214" s="206"/>
      <c r="L214" s="36"/>
      <c r="M214" s="209" t="s">
        <v>1</v>
      </c>
      <c r="N214" s="210" t="s">
        <v>41</v>
      </c>
      <c r="O214" s="211"/>
      <c r="P214" s="212">
        <f t="shared" si="21"/>
        <v>0</v>
      </c>
      <c r="Q214" s="212">
        <v>0</v>
      </c>
      <c r="R214" s="212">
        <f t="shared" si="22"/>
        <v>0</v>
      </c>
      <c r="S214" s="212">
        <v>0</v>
      </c>
      <c r="T214" s="213">
        <f t="shared" si="2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2" t="s">
        <v>346</v>
      </c>
      <c r="AT214" s="192" t="s">
        <v>152</v>
      </c>
      <c r="AU214" s="192" t="s">
        <v>81</v>
      </c>
      <c r="AY214" s="14" t="s">
        <v>112</v>
      </c>
      <c r="BE214" s="193">
        <f t="shared" si="24"/>
        <v>0</v>
      </c>
      <c r="BF214" s="193">
        <f t="shared" si="25"/>
        <v>0</v>
      </c>
      <c r="BG214" s="193">
        <f t="shared" si="26"/>
        <v>0</v>
      </c>
      <c r="BH214" s="193">
        <f t="shared" si="27"/>
        <v>0</v>
      </c>
      <c r="BI214" s="193">
        <f t="shared" si="28"/>
        <v>0</v>
      </c>
      <c r="BJ214" s="14" t="s">
        <v>81</v>
      </c>
      <c r="BK214" s="193">
        <f t="shared" si="29"/>
        <v>0</v>
      </c>
      <c r="BL214" s="14" t="s">
        <v>346</v>
      </c>
      <c r="BM214" s="192" t="s">
        <v>398</v>
      </c>
    </row>
    <row r="215" spans="1:65" s="2" customFormat="1" ht="6.95" customHeight="1">
      <c r="A215" s="31"/>
      <c r="B215" s="51"/>
      <c r="C215" s="52"/>
      <c r="D215" s="52"/>
      <c r="E215" s="52"/>
      <c r="F215" s="52"/>
      <c r="G215" s="52"/>
      <c r="H215" s="52"/>
      <c r="I215" s="52"/>
      <c r="J215" s="52"/>
      <c r="K215" s="52"/>
      <c r="L215" s="36"/>
      <c r="M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</row>
  </sheetData>
  <sheetProtection algorithmName="SHA-512" hashValue="SVYs9kn2CA2sPldjPAhVMFb03YMp36A0mn06jfFU61ExMp6682OuOAA6KTtVsH28NN2k+BoKBpmCjpbQpFkyFw==" saltValue="JMsn7Z4jqK4vCXspdICX+kp3edK/YdSDAu5l1gJ3oBXstf0Wa1rvJFvDLyeLyKoLNF535zBcBSkwOU4dybzSeg==" spinCount="100000" sheet="1" objects="1" scenarios="1" formatColumns="0" formatRows="0" autoFilter="0"/>
  <autoFilter ref="C119:K214"/>
  <mergeCells count="6">
    <mergeCell ref="L2:V2"/>
    <mergeCell ref="E7:H7"/>
    <mergeCell ref="E16:H16"/>
    <mergeCell ref="E25:H25"/>
    <mergeCell ref="E85:H85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20250314 - Osazení odběrn...</vt:lpstr>
      <vt:lpstr>'20250314 - Osazení odběrn...'!Názvy_tisku</vt:lpstr>
      <vt:lpstr>'Rekapitulace stavby'!Názvy_tisku</vt:lpstr>
      <vt:lpstr>'20250314 - Osazení odběrn...'!Oblast_tisku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Pavel</dc:creator>
  <cp:lastModifiedBy>klimaa</cp:lastModifiedBy>
  <dcterms:created xsi:type="dcterms:W3CDTF">2025-04-28T10:11:30Z</dcterms:created>
  <dcterms:modified xsi:type="dcterms:W3CDTF">2025-05-05T07:18:21Z</dcterms:modified>
</cp:coreProperties>
</file>