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4\2024_0082_Havarijní oprava střechy K3\"/>
    </mc:Choice>
  </mc:AlternateContent>
  <bookViews>
    <workbookView xWindow="0" yWindow="0" windowWidth="28800" windowHeight="11835"/>
  </bookViews>
  <sheets>
    <sheet name="Rekapitulace stavby" sheetId="1" r:id="rId1"/>
    <sheet name="20240412 - Havarijní opra..." sheetId="2" r:id="rId2"/>
  </sheets>
  <definedNames>
    <definedName name="_xlnm._FilterDatabase" localSheetId="1" hidden="1">'20240412 - Havarijní opra...'!$C$85:$K$276</definedName>
    <definedName name="_xlnm.Print_Titles" localSheetId="1">'20240412 - Havarijní opra...'!$85:$85</definedName>
    <definedName name="_xlnm.Print_Titles" localSheetId="0">'Rekapitulace stavby'!$52:$52</definedName>
    <definedName name="_xlnm.Print_Area" localSheetId="1">'20240412 - Havarijní opra...'!$C$43:$J$69,'20240412 - Havarijní opra...'!$C$75:$K$276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T268" i="2"/>
  <c r="R269" i="2"/>
  <c r="R268" i="2" s="1"/>
  <c r="P269" i="2"/>
  <c r="P268" i="2"/>
  <c r="BI266" i="2"/>
  <c r="BH266" i="2"/>
  <c r="BG266" i="2"/>
  <c r="BF266" i="2"/>
  <c r="T266" i="2"/>
  <c r="T265" i="2" s="1"/>
  <c r="R266" i="2"/>
  <c r="R265" i="2"/>
  <c r="P266" i="2"/>
  <c r="P265" i="2" s="1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22" i="2"/>
  <c r="BH222" i="2"/>
  <c r="BG222" i="2"/>
  <c r="BF222" i="2"/>
  <c r="T222" i="2"/>
  <c r="R222" i="2"/>
  <c r="P222" i="2"/>
  <c r="BI211" i="2"/>
  <c r="BH211" i="2"/>
  <c r="BG211" i="2"/>
  <c r="BF211" i="2"/>
  <c r="T211" i="2"/>
  <c r="R211" i="2"/>
  <c r="P211" i="2"/>
  <c r="BI200" i="2"/>
  <c r="BH200" i="2"/>
  <c r="BG200" i="2"/>
  <c r="BF200" i="2"/>
  <c r="T200" i="2"/>
  <c r="R200" i="2"/>
  <c r="P20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J83" i="2"/>
  <c r="J82" i="2"/>
  <c r="F82" i="2"/>
  <c r="F80" i="2"/>
  <c r="E78" i="2"/>
  <c r="J51" i="2"/>
  <c r="J50" i="2"/>
  <c r="F50" i="2"/>
  <c r="F48" i="2"/>
  <c r="E46" i="2"/>
  <c r="J16" i="2"/>
  <c r="E16" i="2"/>
  <c r="F51" i="2" s="1"/>
  <c r="J15" i="2"/>
  <c r="J10" i="2"/>
  <c r="J48" i="2" s="1"/>
  <c r="L50" i="1"/>
  <c r="AM50" i="1"/>
  <c r="AM49" i="1"/>
  <c r="L49" i="1"/>
  <c r="AM47" i="1"/>
  <c r="L47" i="1"/>
  <c r="L45" i="1"/>
  <c r="L44" i="1"/>
  <c r="BK272" i="2"/>
  <c r="BK249" i="2"/>
  <c r="BK236" i="2"/>
  <c r="J211" i="2"/>
  <c r="J183" i="2"/>
  <c r="BK164" i="2"/>
  <c r="BK145" i="2"/>
  <c r="BK144" i="2"/>
  <c r="BK129" i="2"/>
  <c r="BK124" i="2"/>
  <c r="J119" i="2"/>
  <c r="J108" i="2"/>
  <c r="J89" i="2"/>
  <c r="J274" i="2"/>
  <c r="BK254" i="2"/>
  <c r="J242" i="2"/>
  <c r="J240" i="2"/>
  <c r="J222" i="2"/>
  <c r="BK185" i="2"/>
  <c r="BK181" i="2"/>
  <c r="J174" i="2"/>
  <c r="BK159" i="2"/>
  <c r="BK150" i="2"/>
  <c r="BK133" i="2"/>
  <c r="BK115" i="2"/>
  <c r="BK109" i="2"/>
  <c r="BK274" i="2"/>
  <c r="BK266" i="2"/>
  <c r="BK244" i="2"/>
  <c r="J189" i="2"/>
  <c r="BK170" i="2"/>
  <c r="J150" i="2"/>
  <c r="J133" i="2"/>
  <c r="BK120" i="2"/>
  <c r="BK102" i="2"/>
  <c r="J266" i="2"/>
  <c r="BK242" i="2"/>
  <c r="J185" i="2"/>
  <c r="J177" i="2"/>
  <c r="BK126" i="2"/>
  <c r="J102" i="2"/>
  <c r="BK263" i="2"/>
  <c r="BK246" i="2"/>
  <c r="BK189" i="2"/>
  <c r="BK154" i="2"/>
  <c r="BK140" i="2"/>
  <c r="J120" i="2"/>
  <c r="J113" i="2"/>
  <c r="BK258" i="2"/>
  <c r="J244" i="2"/>
  <c r="J234" i="2"/>
  <c r="BK200" i="2"/>
  <c r="BK177" i="2"/>
  <c r="BK160" i="2"/>
  <c r="J154" i="2"/>
  <c r="J144" i="2"/>
  <c r="BK108" i="2"/>
  <c r="J269" i="2"/>
  <c r="J252" i="2"/>
  <c r="BK234" i="2"/>
  <c r="BK187" i="2"/>
  <c r="BK155" i="2"/>
  <c r="BK105" i="2"/>
  <c r="BK89" i="2"/>
  <c r="BK252" i="2"/>
  <c r="J181" i="2"/>
  <c r="J159" i="2"/>
  <c r="J109" i="2"/>
  <c r="BK261" i="2"/>
  <c r="BK222" i="2"/>
  <c r="J170" i="2"/>
  <c r="BK149" i="2"/>
  <c r="BK137" i="2"/>
  <c r="J126" i="2"/>
  <c r="J115" i="2"/>
  <c r="BK106" i="2"/>
  <c r="J272" i="2"/>
  <c r="J249" i="2"/>
  <c r="J236" i="2"/>
  <c r="BK183" i="2"/>
  <c r="BK167" i="2"/>
  <c r="J155" i="2"/>
  <c r="J149" i="2"/>
  <c r="BK113" i="2"/>
  <c r="J103" i="2"/>
  <c r="J258" i="2"/>
  <c r="BK240" i="2"/>
  <c r="BK174" i="2"/>
  <c r="J137" i="2"/>
  <c r="J124" i="2"/>
  <c r="J91" i="2"/>
  <c r="J263" i="2"/>
  <c r="BK211" i="2"/>
  <c r="J164" i="2"/>
  <c r="BK128" i="2"/>
  <c r="J129" i="2"/>
  <c r="J105" i="2"/>
  <c r="BK91" i="2"/>
  <c r="J261" i="2"/>
  <c r="J246" i="2"/>
  <c r="J200" i="2"/>
  <c r="J167" i="2"/>
  <c r="J140" i="2"/>
  <c r="J128" i="2"/>
  <c r="J106" i="2"/>
  <c r="BK103" i="2"/>
  <c r="BK269" i="2"/>
  <c r="J254" i="2"/>
  <c r="J187" i="2"/>
  <c r="J160" i="2"/>
  <c r="J145" i="2"/>
  <c r="BK119" i="2"/>
  <c r="AS54" i="1"/>
  <c r="P88" i="2" l="1"/>
  <c r="BK139" i="2"/>
  <c r="J139" i="2"/>
  <c r="J59" i="2" s="1"/>
  <c r="T139" i="2"/>
  <c r="BK233" i="2"/>
  <c r="BK176" i="2" s="1"/>
  <c r="J176" i="2" s="1"/>
  <c r="J60" i="2" s="1"/>
  <c r="J233" i="2"/>
  <c r="J61" i="2" s="1"/>
  <c r="P233" i="2"/>
  <c r="P176" i="2" s="1"/>
  <c r="BK239" i="2"/>
  <c r="J239" i="2"/>
  <c r="J63" i="2" s="1"/>
  <c r="T239" i="2"/>
  <c r="R88" i="2"/>
  <c r="BK125" i="2"/>
  <c r="J125" i="2" s="1"/>
  <c r="J58" i="2" s="1"/>
  <c r="P125" i="2"/>
  <c r="P139" i="2"/>
  <c r="R233" i="2"/>
  <c r="R176" i="2"/>
  <c r="P239" i="2"/>
  <c r="BK248" i="2"/>
  <c r="J248" i="2" s="1"/>
  <c r="J64" i="2" s="1"/>
  <c r="T248" i="2"/>
  <c r="R260" i="2"/>
  <c r="BK271" i="2"/>
  <c r="J271" i="2"/>
  <c r="J68" i="2"/>
  <c r="BK88" i="2"/>
  <c r="J88" i="2" s="1"/>
  <c r="J57" i="2" s="1"/>
  <c r="T88" i="2"/>
  <c r="R125" i="2"/>
  <c r="T125" i="2"/>
  <c r="R139" i="2"/>
  <c r="T233" i="2"/>
  <c r="T176" i="2"/>
  <c r="R239" i="2"/>
  <c r="P248" i="2"/>
  <c r="R248" i="2"/>
  <c r="BK260" i="2"/>
  <c r="J260" i="2" s="1"/>
  <c r="J65" i="2" s="1"/>
  <c r="P260" i="2"/>
  <c r="T260" i="2"/>
  <c r="P271" i="2"/>
  <c r="R271" i="2"/>
  <c r="T271" i="2"/>
  <c r="BK265" i="2"/>
  <c r="J265" i="2" s="1"/>
  <c r="J66" i="2" s="1"/>
  <c r="BK268" i="2"/>
  <c r="J268" i="2"/>
  <c r="J67" i="2" s="1"/>
  <c r="J80" i="2"/>
  <c r="BE89" i="2"/>
  <c r="BE105" i="2"/>
  <c r="BE106" i="2"/>
  <c r="BE129" i="2"/>
  <c r="BE133" i="2"/>
  <c r="BE137" i="2"/>
  <c r="BE140" i="2"/>
  <c r="BE149" i="2"/>
  <c r="BE154" i="2"/>
  <c r="BE167" i="2"/>
  <c r="BE170" i="2"/>
  <c r="BE181" i="2"/>
  <c r="BE189" i="2"/>
  <c r="BE200" i="2"/>
  <c r="BE234" i="2"/>
  <c r="BE244" i="2"/>
  <c r="BE252" i="2"/>
  <c r="BE103" i="2"/>
  <c r="BE108" i="2"/>
  <c r="BE109" i="2"/>
  <c r="BE113" i="2"/>
  <c r="BE115" i="2"/>
  <c r="BE124" i="2"/>
  <c r="BE144" i="2"/>
  <c r="BE145" i="2"/>
  <c r="BE150" i="2"/>
  <c r="BE159" i="2"/>
  <c r="BE160" i="2"/>
  <c r="BE183" i="2"/>
  <c r="BE211" i="2"/>
  <c r="BE222" i="2"/>
  <c r="BE236" i="2"/>
  <c r="BE242" i="2"/>
  <c r="BE246" i="2"/>
  <c r="BE254" i="2"/>
  <c r="BE258" i="2"/>
  <c r="BE272" i="2"/>
  <c r="BE274" i="2"/>
  <c r="F83" i="2"/>
  <c r="BE119" i="2"/>
  <c r="BE120" i="2"/>
  <c r="BE126" i="2"/>
  <c r="BE187" i="2"/>
  <c r="BE261" i="2"/>
  <c r="BE263" i="2"/>
  <c r="BE266" i="2"/>
  <c r="BE269" i="2"/>
  <c r="BE91" i="2"/>
  <c r="BE102" i="2"/>
  <c r="BE128" i="2"/>
  <c r="BE155" i="2"/>
  <c r="BE164" i="2"/>
  <c r="BE174" i="2"/>
  <c r="BE177" i="2"/>
  <c r="BE185" i="2"/>
  <c r="BE240" i="2"/>
  <c r="BE249" i="2"/>
  <c r="F32" i="2"/>
  <c r="BA55" i="1"/>
  <c r="BA54" i="1" s="1"/>
  <c r="W30" i="1" s="1"/>
  <c r="F33" i="2"/>
  <c r="BB55" i="1"/>
  <c r="BB54" i="1" s="1"/>
  <c r="AX54" i="1" s="1"/>
  <c r="F35" i="2"/>
  <c r="BD55" i="1"/>
  <c r="BD54" i="1" s="1"/>
  <c r="W33" i="1" s="1"/>
  <c r="F34" i="2"/>
  <c r="BC55" i="1"/>
  <c r="BC54" i="1" s="1"/>
  <c r="W32" i="1" s="1"/>
  <c r="J32" i="2"/>
  <c r="AW55" i="1"/>
  <c r="R238" i="2" l="1"/>
  <c r="T87" i="2"/>
  <c r="P238" i="2"/>
  <c r="R87" i="2"/>
  <c r="R86" i="2" s="1"/>
  <c r="T238" i="2"/>
  <c r="P87" i="2"/>
  <c r="P86" i="2"/>
  <c r="AU55" i="1" s="1"/>
  <c r="AU54" i="1" s="1"/>
  <c r="BK87" i="2"/>
  <c r="J87" i="2"/>
  <c r="J56" i="2"/>
  <c r="BK238" i="2"/>
  <c r="J238" i="2"/>
  <c r="J62" i="2"/>
  <c r="F31" i="2"/>
  <c r="AZ55" i="1" s="1"/>
  <c r="AZ54" i="1" s="1"/>
  <c r="W29" i="1" s="1"/>
  <c r="AW54" i="1"/>
  <c r="AK30" i="1" s="1"/>
  <c r="AY54" i="1"/>
  <c r="W31" i="1"/>
  <c r="J31" i="2"/>
  <c r="AV55" i="1" s="1"/>
  <c r="AT55" i="1" s="1"/>
  <c r="T86" i="2" l="1"/>
  <c r="BK86" i="2"/>
  <c r="J86" i="2"/>
  <c r="J28" i="2"/>
  <c r="AG55" i="1" s="1"/>
  <c r="AG54" i="1" s="1"/>
  <c r="AK26" i="1" s="1"/>
  <c r="AK35" i="1" s="1"/>
  <c r="AV54" i="1"/>
  <c r="AK29" i="1" s="1"/>
  <c r="J37" i="2" l="1"/>
  <c r="J55" i="2"/>
  <c r="AN55" i="1"/>
  <c r="AT54" i="1"/>
  <c r="AN54" i="1" l="1"/>
</calcChain>
</file>

<file path=xl/sharedStrings.xml><?xml version="1.0" encoding="utf-8"?>
<sst xmlns="http://schemas.openxmlformats.org/spreadsheetml/2006/main" count="2041" uniqueCount="440">
  <si>
    <t>Export Komplet</t>
  </si>
  <si>
    <t>VZ</t>
  </si>
  <si>
    <t>2.0</t>
  </si>
  <si>
    <t>ZAMOK</t>
  </si>
  <si>
    <t>False</t>
  </si>
  <si>
    <t>{8a7f7a07-7244-4414-95d3-7cd4bafac59c}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</si>
  <si>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</si>
  <si>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</si>
  <si>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</si>
  <si>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</si>
  <si>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</si>
  <si>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</si>
  <si>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</si>
  <si>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</si>
  <si>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20240412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</si>
  <si>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</si>
  <si>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</si>
  <si>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Havarijní oprava střechy SKM-K3</t>
  </si>
  <si>
    <t>KSO:</t>
  </si>
  <si>
    <t/>
  </si>
  <si>
    <t>CC-CZ:</t>
  </si>
  <si>
    <t>Místo:</t>
  </si>
  <si>
    <t>Ústí nad Labem</t>
  </si>
  <si>
    <t>Datum:</t>
  </si>
  <si>
    <t>8. 4. 2024</t>
  </si>
  <si>
    <t>Zadavatel:</t>
  </si>
  <si>
    <t>IČ:</t>
  </si>
  <si>
    <t>UJEP-SKM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</si>
  <si>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</si>
  <si>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</si>
  <si>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</si>
  <si>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</si>
  <si>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</si>
  <si>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</si>
  <si>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</si>
  <si>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TZ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</si>
  <si>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</si>
  <si>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</si>
  <si>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</si>
  <si>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</si>
  <si>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</si>
  <si>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</si>
  <si>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</si>
  <si>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</si>
  <si>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</si>
  <si>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</si>
  <si>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</si>
  <si>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</si>
  <si>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</si>
  <si>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</si>
  <si>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</si>
  <si>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</si>
  <si>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</si>
  <si>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</si>
  <si>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</si>
  <si>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</si>
  <si>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</si>
  <si>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</si>
  <si>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</si>
  <si>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</si>
  <si>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</si>
  <si>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</si>
  <si>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</si>
  <si>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</si>
  <si>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</si>
  <si>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</si>
  <si>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</si>
  <si>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</si>
  <si>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</si>
  <si>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</si>
  <si>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</si>
  <si>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</si>
  <si>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</si>
  <si>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</si>
  <si>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</si>
  <si>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</si>
  <si>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</si>
  <si>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</si>
  <si>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</si>
  <si>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</si>
  <si>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</si>
  <si>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</si>
  <si>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</si>
  <si>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</si>
  <si>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</si>
  <si>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</si>
  <si>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712 - Povlakové krytiny</t>
  </si>
  <si>
    <t xml:space="preserve">    721 - Zdravotechnika - vnitřní kanalizace</t>
  </si>
  <si>
    <t xml:space="preserve">    741 - Elektroinstalace - silnoproud</t>
  </si>
  <si>
    <t xml:space="preserve">    783 - Dokončovací práce - nátěry</t>
  </si>
  <si>
    <t xml:space="preserve">  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</si>
  <si>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</si>
  <si>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</si>
  <si>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</si>
  <si>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</si>
  <si>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</si>
  <si>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</si>
  <si>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</si>
  <si>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</si>
  <si>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</si>
  <si>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</si>
  <si>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</si>
  <si>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</si>
  <si>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</si>
  <si>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</si>
  <si>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</si>
  <si>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</si>
  <si>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</si>
  <si>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</si>
  <si>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</si>
  <si>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</si>
  <si>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</si>
  <si>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</si>
  <si>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</si>
  <si>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712</t>
  </si>
  <si>
    <t>Povlakové krytiny</t>
  </si>
  <si>
    <t>K</t>
  </si>
  <si>
    <t>712300921</t>
  </si>
  <si>
    <t>Opravy povlakové krytiny střech plochých do 10° Příplatek k ceně za správkový kus NAIP přitavením</t>
  </si>
  <si>
    <t>kus</t>
  </si>
  <si>
    <t>CS ÚRS 2023 02</t>
  </si>
  <si>
    <t>16</t>
  </si>
  <si>
    <t>-1240969007</t>
  </si>
  <si>
    <t>Online PSC</t>
  </si>
  <si>
    <t>https://podminky.urs.cz/item/CS_URS_2023_02/712300921</t>
  </si>
  <si>
    <t>712341559</t>
  </si>
  <si>
    <t>Provedení povlakové krytiny střech plochých do 10° pásy přitavením NAIP v plné ploše</t>
  </si>
  <si>
    <t>m2</t>
  </si>
  <si>
    <t>-336052800</t>
  </si>
  <si>
    <t>https://podminky.urs.cz/item/CS_URS_2023_02/712341559</t>
  </si>
  <si>
    <t>VV</t>
  </si>
  <si>
    <t>"Plocha střechy nad 1NP"</t>
  </si>
  <si>
    <t>47*10,5</t>
  </si>
  <si>
    <t>"plocha střechy nad strojovnou"</t>
  </si>
  <si>
    <t>9*9</t>
  </si>
  <si>
    <t>"plocha střechy nad 12NP"</t>
  </si>
  <si>
    <t>15*56,5-9*9</t>
  </si>
  <si>
    <t xml:space="preserve">"hlavní plocha střechy/terasy nad 11NP" </t>
  </si>
  <si>
    <t>56,5*9+5,5*4</t>
  </si>
  <si>
    <t>Součet</t>
  </si>
  <si>
    <t>4</t>
  </si>
  <si>
    <t>3</t>
  </si>
  <si>
    <t>M</t>
  </si>
  <si>
    <t>62857012</t>
  </si>
  <si>
    <t>pás asfaltový natavitelný modifikovaný SBS mikroventilační s vložkou kombinovanou z různých materiálů, spalitelnou PE fólií a hrubozrnným břidličným posypem na horním povrchu pro sanaci plochých střech tl 5,2mm</t>
  </si>
  <si>
    <t>CS ÚRS 2024 01</t>
  </si>
  <si>
    <t>32</t>
  </si>
  <si>
    <t>1661947980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</si>
  <si>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</si>
  <si>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</si>
  <si>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450002954</t>
  </si>
  <si>
    <t>https://podminky.urs.cz/item/CS_URS_2023_02/712341715</t>
  </si>
  <si>
    <t>5</t>
  </si>
  <si>
    <t>62851030</t>
  </si>
  <si>
    <t>prostup parozábranou s integrovanou manžetou z modifikovaného asfaltového pásu DN 50</t>
  </si>
  <si>
    <t>-828352980</t>
  </si>
  <si>
    <t>6</t>
  </si>
  <si>
    <t>712341716</t>
  </si>
  <si>
    <t>Provedení povlakové krytiny střech plochých do 10° pásy přitavením NAIP ostatní činnosti při pokládání pásů (materiál ve specifikaci) zaizolování prostupů střešní rovinou kruhový průřez, průměr přes 300 mm do 500 mm</t>
  </si>
  <si>
    <t>1641336020</t>
  </si>
  <si>
    <t>https://podminky.urs.cz/item/CS_URS_2023_02/712341716</t>
  </si>
  <si>
    <t>7</t>
  </si>
  <si>
    <t>62832000</t>
  </si>
  <si>
    <t>pás asfaltový natavitelný oxidovaný s vložkou ze skleněné rohože typu V60 s jemnozrnným minerálním posypem tl 3,0mm</t>
  </si>
  <si>
    <t>352205015</t>
  </si>
  <si>
    <t>8</t>
  </si>
  <si>
    <t>712341717</t>
  </si>
  <si>
    <t>Provedení povlakové krytiny střech plochých do 10° pásy přitavením NAIP ostatní činnosti při pokládání pásů (materiál ve specifikaci) zaizolování prostupů střešní rovinou kruhový průřez, průměr přes 500 mm do 1000 mm</t>
  </si>
  <si>
    <t>228036431</t>
  </si>
  <si>
    <t>https://podminky.urs.cz/item/CS_URS_2023_02/712341717</t>
  </si>
  <si>
    <t>10</t>
  </si>
  <si>
    <t>9</t>
  </si>
  <si>
    <t>582801757</t>
  </si>
  <si>
    <t>10*1,2 "Přepočtené koeficientem množství</t>
  </si>
  <si>
    <t>712341718</t>
  </si>
  <si>
    <t>Provedení povlakové krytiny střech plochých do 10° pásy přitavením NAIP ostatní činnosti při pokládání pásů (materiál ve specifikaci) zaizolování prostupů střešní rovinou hranatý průřez, vnitřní plochy do 0,09 m2</t>
  </si>
  <si>
    <t>1470492978</t>
  </si>
  <si>
    <t>https://podminky.urs.cz/item/CS_URS_2023_02/712341718</t>
  </si>
  <si>
    <t>11</t>
  </si>
  <si>
    <t>-320009790</t>
  </si>
  <si>
    <t>12</t>
  </si>
  <si>
    <t>712341719</t>
  </si>
  <si>
    <t>Provedení povlakové krytiny střech plochých do 10° pásy přitavením NAIP ostatní činnosti při pokládání pásů (materiál ve specifikaci) zaizolování prostupů střešní rovinou hranatý průřez, vnitřní plochy přes 0,09 do 0,25 m2</t>
  </si>
  <si>
    <t>547159901</t>
  </si>
  <si>
    <t>https://podminky.urs.cz/item/CS_URS_2023_02/712341719</t>
  </si>
  <si>
    <t>13</t>
  </si>
  <si>
    <t>240445228</t>
  </si>
  <si>
    <t>721</t>
  </si>
  <si>
    <t>Zdravotechnika - vnitřní kanalizace</t>
  </si>
  <si>
    <t>14</t>
  </si>
  <si>
    <t>721233113</t>
  </si>
  <si>
    <t>Střešní vtoky (vpusti) polypropylenové (PP) pro ploché střechy s odtokem svislým DN 125</t>
  </si>
  <si>
    <t>30056169</t>
  </si>
  <si>
    <t>https://podminky.urs.cz/item/CS_URS_2023_02/721233113</t>
  </si>
  <si>
    <t>721233113R</t>
  </si>
  <si>
    <t>Vybourání střešního vtoku</t>
  </si>
  <si>
    <t>-255334381</t>
  </si>
  <si>
    <t>721242106</t>
  </si>
  <si>
    <t>Lapače střešních splavenin polypropylenové (PP) se svislým odtokem DN 125</t>
  </si>
  <si>
    <t>-229608500</t>
  </si>
  <si>
    <t>https://podminky.urs.cz/item/CS_URS_2023_02/721242106</t>
  </si>
  <si>
    <t>17</t>
  </si>
  <si>
    <t>721273153</t>
  </si>
  <si>
    <t>Ventilační hlavice z polypropylenu (PP) DN 110</t>
  </si>
  <si>
    <t>-968430420</t>
  </si>
  <si>
    <t>https://podminky.urs.cz/item/CS_URS_2023_02/721273153</t>
  </si>
  <si>
    <t>18</t>
  </si>
  <si>
    <t>998721104</t>
  </si>
  <si>
    <t>Přesun hmot pro vnitřní kanalizace stanovený z hmotnosti přesunovaného materiálu vodorovná dopravní vzdálenost do 50 m v objektech výšky přes 24 do 36 m</t>
  </si>
  <si>
    <t>t</t>
  </si>
  <si>
    <t>1096596111</t>
  </si>
  <si>
    <t>https://podminky.urs.cz/item/CS_URS_2023_02/998721104</t>
  </si>
  <si>
    <t>741</t>
  </si>
  <si>
    <t>Elektroinstalace - silnoproud</t>
  </si>
  <si>
    <t>19</t>
  </si>
  <si>
    <t>741420001</t>
  </si>
  <si>
    <t>Montáž hromosvodného vedení svodových drátů nebo lan s podpěrami, Ø do 10 mm</t>
  </si>
  <si>
    <t>m</t>
  </si>
  <si>
    <t>-1707664466</t>
  </si>
  <si>
    <t>https://podminky.urs.cz/item/CS_URS_2023_02/741420001</t>
  </si>
  <si>
    <t>56*4+13,5*6+7*6+8*4+1,5*12</t>
  </si>
  <si>
    <t>20</t>
  </si>
  <si>
    <t>35441072</t>
  </si>
  <si>
    <t>drát D 8mm FeZn pro hromosvod</t>
  </si>
  <si>
    <t>kg</t>
  </si>
  <si>
    <t>-519405973</t>
  </si>
  <si>
    <t>741420002</t>
  </si>
  <si>
    <t>Montáž hromosvodného vedení svodových drátů nebo lan s podpěrami, Ø přes 10 mm</t>
  </si>
  <si>
    <t>-2012052239</t>
  </si>
  <si>
    <t>https://podminky.urs.cz/item/CS_URS_2023_02/741420002</t>
  </si>
  <si>
    <t>3*7+1,5*6+4*2</t>
  </si>
  <si>
    <t>22</t>
  </si>
  <si>
    <t>35442135</t>
  </si>
  <si>
    <t>drát D 10/13mm FeZn + PVC</t>
  </si>
  <si>
    <t>-497382285</t>
  </si>
  <si>
    <t>23</t>
  </si>
  <si>
    <t>741420021</t>
  </si>
  <si>
    <t>Montáž hromosvodného vedení svorek se 2 šrouby</t>
  </si>
  <si>
    <t>-1357093891</t>
  </si>
  <si>
    <t>https://podminky.urs.cz/item/CS_URS_2023_02/741420021</t>
  </si>
  <si>
    <t>250</t>
  </si>
  <si>
    <t>24</t>
  </si>
  <si>
    <t>35441885</t>
  </si>
  <si>
    <t>svorka spojovací pro lano D 8-10mm</t>
  </si>
  <si>
    <t>989254708</t>
  </si>
  <si>
    <t>25</t>
  </si>
  <si>
    <t>741420024</t>
  </si>
  <si>
    <t>Montáž hromosvodného vedení svorek na konstrukce</t>
  </si>
  <si>
    <t>672295601</t>
  </si>
  <si>
    <t>https://podminky.urs.cz/item/CS_URS_2023_02/741420024</t>
  </si>
  <si>
    <t>350</t>
  </si>
  <si>
    <t>26</t>
  </si>
  <si>
    <t>35441895</t>
  </si>
  <si>
    <t>svorka připojovací k připojení kovových částí</t>
  </si>
  <si>
    <t>-8492849</t>
  </si>
  <si>
    <t>27</t>
  </si>
  <si>
    <t>741421823</t>
  </si>
  <si>
    <t>Demontáž hromosvodného vedení bez zachování funkčnosti svodových drátů nebo lan na rovné střeše, průměru přes 8 mm</t>
  </si>
  <si>
    <t>-844737627</t>
  </si>
  <si>
    <t>https://podminky.urs.cz/item/CS_URS_2023_02/741421823</t>
  </si>
  <si>
    <t>28</t>
  </si>
  <si>
    <t>741421843</t>
  </si>
  <si>
    <t>Demontáž hromosvodného vedení bez zachování funkčnosti svorek šroubových se 2 šrouby</t>
  </si>
  <si>
    <t>-813163590</t>
  </si>
  <si>
    <t>https://podminky.urs.cz/item/CS_URS_2023_02/741421843</t>
  </si>
  <si>
    <t>150</t>
  </si>
  <si>
    <t>29</t>
  </si>
  <si>
    <t>741421855</t>
  </si>
  <si>
    <t>Demontáž hromosvodného vedení podpěr střešního vedení pro plochou střechu</t>
  </si>
  <si>
    <t>1412034272</t>
  </si>
  <si>
    <t>https://podminky.urs.cz/item/CS_URS_2023_02/741421855</t>
  </si>
  <si>
    <t>100</t>
  </si>
  <si>
    <t>30</t>
  </si>
  <si>
    <t>741820001</t>
  </si>
  <si>
    <t>Měření zemních odporů zemniče</t>
  </si>
  <si>
    <t>-1957395622</t>
  </si>
  <si>
    <t>https://podminky.urs.cz/item/CS_URS_2023_02/741820001</t>
  </si>
  <si>
    <t>31</t>
  </si>
  <si>
    <t>998741104</t>
  </si>
  <si>
    <t>Přesun hmot pro silnoproud stanovený z hmotnosti přesunovaného materiálu vodorovná dopravní vzdálenost do 50 m v objektech výšky přes 24 do 36 m</t>
  </si>
  <si>
    <t>1202080500</t>
  </si>
  <si>
    <t>https://podminky.urs.cz/item/CS_URS_2023_02/998741104</t>
  </si>
  <si>
    <t>783</t>
  </si>
  <si>
    <t>Dokončovací práce - nátěry</t>
  </si>
  <si>
    <t>783301303</t>
  </si>
  <si>
    <t>Příprava podkladu zámečnických konstrukcí před provedením nátěru odrezivění odrezovačem bezoplachovým</t>
  </si>
  <si>
    <t>-891022601</t>
  </si>
  <si>
    <t>https://podminky.urs.cz/item/CS_URS_2023_02/783301303</t>
  </si>
  <si>
    <t>397</t>
  </si>
  <si>
    <t>33</t>
  </si>
  <si>
    <t>783343101</t>
  </si>
  <si>
    <t>Základní impregnační nátěr zámečnických konstrukcí aktivátorem rzi na zkorodovaný povrch jednonásobný polyuretanový</t>
  </si>
  <si>
    <t>-1145986310</t>
  </si>
  <si>
    <t>https://podminky.urs.cz/item/CS_URS_2023_02/783343101</t>
  </si>
  <si>
    <t>34</t>
  </si>
  <si>
    <t>783344101</t>
  </si>
  <si>
    <t>Základní nátěr zámečnických konstrukcí jednonásobný polyuretanový</t>
  </si>
  <si>
    <t>-1360200944</t>
  </si>
  <si>
    <t>https://podminky.urs.cz/item/CS_URS_2023_02/783344101</t>
  </si>
  <si>
    <t>35</t>
  </si>
  <si>
    <t>783344201</t>
  </si>
  <si>
    <t>Základní antikorozní nátěr zámečnických konstrukcí jednonásobný polyuretanový</t>
  </si>
  <si>
    <t>-1905451721</t>
  </si>
  <si>
    <t>https://podminky.urs.cz/item/CS_URS_2023_02/783344201</t>
  </si>
  <si>
    <t>36</t>
  </si>
  <si>
    <t>783347101</t>
  </si>
  <si>
    <t>Krycí nátěr (email) zámečnických konstrukcí jednonásobný polyuretanový</t>
  </si>
  <si>
    <t>-1885506251</t>
  </si>
  <si>
    <t>https://podminky.urs.cz/item/CS_URS_2023_02/783347101</t>
  </si>
  <si>
    <t>37</t>
  </si>
  <si>
    <t>783501201</t>
  </si>
  <si>
    <t>Příprava podkladu krytiny před provedením nátěru sklonu do 10° oškrábáním</t>
  </si>
  <si>
    <t>-2108059614</t>
  </si>
  <si>
    <t>https://podminky.urs.cz/item/CS_URS_2023_02/783501201</t>
  </si>
  <si>
    <t>45*8,5</t>
  </si>
  <si>
    <t>8*8</t>
  </si>
  <si>
    <t>13*54,5-8*8</t>
  </si>
  <si>
    <t>54,5*7+4,5*4</t>
  </si>
  <si>
    <t>38</t>
  </si>
  <si>
    <t>783501401</t>
  </si>
  <si>
    <t>Příprava podkladu krytiny před provedením nátěru sklonu do 10° ometením</t>
  </si>
  <si>
    <t>1247460564</t>
  </si>
  <si>
    <t>https://podminky.urs.cz/item/CS_URS_2023_02/783501401</t>
  </si>
  <si>
    <t>39</t>
  </si>
  <si>
    <t>783501503</t>
  </si>
  <si>
    <t>Příprava podkladu krytiny před provedením nátěru sklonu do 10° omytím tlakovou vodou</t>
  </si>
  <si>
    <t>-192705955</t>
  </si>
  <si>
    <t>https://podminky.urs.cz/item/CS_URS_2023_02/783501503</t>
  </si>
  <si>
    <t>40</t>
  </si>
  <si>
    <t>783501583</t>
  </si>
  <si>
    <t>Příprava podkladu krytiny před provedením nátěru Příplatek k cenám -1501, -1503, 1511, -1513,-1521,-1523, -1531 a -1533 za použití odstraňovače mechu</t>
  </si>
  <si>
    <t>-1788411324</t>
  </si>
  <si>
    <t>https://podminky.urs.cz/item/CS_URS_2023_02/783501583</t>
  </si>
  <si>
    <t>998</t>
  </si>
  <si>
    <t>Přesun hmot</t>
  </si>
  <si>
    <t>41</t>
  </si>
  <si>
    <t>998011004</t>
  </si>
  <si>
    <t>Přesun hmot pro budovy občanské výstavby, bydlení, výrobu a služby s nosnou svislou konstrukcí zděnou z cihel, tvárnic nebo kamene vodorovná dopravní vzdálenost do 100 m pro budovy výšky přes 24 do 36 m</t>
  </si>
  <si>
    <t>-1430467397</t>
  </si>
  <si>
    <t>https://podminky.urs.cz/item/CS_URS_2023_02/998011004</t>
  </si>
  <si>
    <t>42</t>
  </si>
  <si>
    <t>998011014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</si>
  <si>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</si>
  <si>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-1199342662</t>
  </si>
  <si>
    <t>https://podminky.urs.cz/item/CS_URS_2023_02/998011014</t>
  </si>
  <si>
    <t>VRN</t>
  </si>
  <si>
    <t>Vedlejší rozpočtové náklady</t>
  </si>
  <si>
    <t>VRN1</t>
  </si>
  <si>
    <t>Průzkumné, geodetické a projektové práce</t>
  </si>
  <si>
    <t>43</t>
  </si>
  <si>
    <t>011214000</t>
  </si>
  <si>
    <t>Zoologický průzkum - ověření výskytu hnízdění ptactva před zahájením s vyřízením souhlasu OŽP se zahájením prací v období provádění</t>
  </si>
  <si>
    <t>ks</t>
  </si>
  <si>
    <t>1024</t>
  </si>
  <si>
    <t>1922451143</t>
  </si>
  <si>
    <t>https://podminky.urs.cz/item/CS_URS_2023_02/011214000</t>
  </si>
  <si>
    <t>44</t>
  </si>
  <si>
    <t>011514000</t>
  </si>
  <si>
    <t>Stavebně-technický průzkum</t>
  </si>
  <si>
    <t>1487926573</t>
  </si>
  <si>
    <t>https://podminky.urs.cz/item/CS_URS_2023_02/011514000</t>
  </si>
  <si>
    <t>55</t>
  </si>
  <si>
    <t>013254000</t>
  </si>
  <si>
    <t>Dokumentace skutečného provedení stavby_x000D_
PD skutečného provedení kompletní "Ochrany před bleskem" dle historické ČSN 341390</t>
  </si>
  <si>
    <t>s…</t>
  </si>
  <si>
    <t>-1064528947</t>
  </si>
  <si>
    <t>https://podminky.urs.cz/item/CS_URS_2024_01/013254000</t>
  </si>
  <si>
    <t>45</t>
  </si>
  <si>
    <t>013274000</t>
  </si>
  <si>
    <t>Pasportizace objektu před započetím prací</t>
  </si>
  <si>
    <t>1404246622</t>
  </si>
  <si>
    <t>https://podminky.urs.cz/item/CS_URS_2023_02/013274000</t>
  </si>
  <si>
    <t>VRN3</t>
  </si>
  <si>
    <t>Zařízení staveniště</t>
  </si>
  <si>
    <t>46</t>
  </si>
  <si>
    <t>032103000</t>
  </si>
  <si>
    <t>Náklady na stavební buňky</t>
  </si>
  <si>
    <t>-2086529052</t>
  </si>
  <si>
    <t>https://podminky.urs.cz/item/CS_URS_2023_02/032103000</t>
  </si>
  <si>
    <t>P</t>
  </si>
  <si>
    <t>Poznámka k položce:_x000D_
3 měsíce</t>
  </si>
  <si>
    <t>47</t>
  </si>
  <si>
    <t>032803000</t>
  </si>
  <si>
    <t>Ostatní vybavení staveniště</t>
  </si>
  <si>
    <t>soubor</t>
  </si>
  <si>
    <t>-741017015</t>
  </si>
  <si>
    <t>https://podminky.urs.cz/item/CS_URS_2023_02/032803000</t>
  </si>
  <si>
    <t>48</t>
  </si>
  <si>
    <t>034103000</t>
  </si>
  <si>
    <t>Oplocení staveniště</t>
  </si>
  <si>
    <t>mb</t>
  </si>
  <si>
    <t>-625920515</t>
  </si>
  <si>
    <t>https://podminky.urs.cz/item/CS_URS_2023_02/034103000</t>
  </si>
  <si>
    <t>60</t>
  </si>
  <si>
    <t>49</t>
  </si>
  <si>
    <t>034503000</t>
  </si>
  <si>
    <t>Informační tabule na staveništi</t>
  </si>
  <si>
    <t>-1049736881</t>
  </si>
  <si>
    <t>https://podminky.urs.cz/item/CS_URS_2023_02/034503000</t>
  </si>
  <si>
    <t>VRN4</t>
  </si>
  <si>
    <t>Inženýrská činnost</t>
  </si>
  <si>
    <t>56</t>
  </si>
  <si>
    <t>044002000</t>
  </si>
  <si>
    <t>Revize hromosvodu včetně zpracování revizní zprávy</t>
  </si>
  <si>
    <t>1710454550</t>
  </si>
  <si>
    <t>https://podminky.urs.cz/item/CS_URS_2024_01/044002000</t>
  </si>
  <si>
    <t>50</t>
  </si>
  <si>
    <t>049103000</t>
  </si>
  <si>
    <t>Náklady vzniklé v souvislosti s realizací stavby</t>
  </si>
  <si>
    <t>kmplet</t>
  </si>
  <si>
    <t>-161816634</t>
  </si>
  <si>
    <t>https://podminky.urs.cz/item/CS_URS_2023_02/049103000</t>
  </si>
  <si>
    <t>VRN6</t>
  </si>
  <si>
    <t>Územní vlivy</t>
  </si>
  <si>
    <t>51</t>
  </si>
  <si>
    <t>063303000</t>
  </si>
  <si>
    <t>Práce ve výškách, v hloubkách</t>
  </si>
  <si>
    <t>komplet</t>
  </si>
  <si>
    <t>-982459675</t>
  </si>
  <si>
    <t>https://podminky.urs.cz/item/CS_URS_2023_02/063303000</t>
  </si>
  <si>
    <t>VRN7</t>
  </si>
  <si>
    <t>Provozní vlivy</t>
  </si>
  <si>
    <t>52</t>
  </si>
  <si>
    <t>071103000</t>
  </si>
  <si>
    <t>Provoz investora</t>
  </si>
  <si>
    <t>391539350</t>
  </si>
  <si>
    <t>https://podminky.urs.cz/item/CS_URS_2023_02/071103000</t>
  </si>
  <si>
    <t>VRN9</t>
  </si>
  <si>
    <t>Ostatní náklady</t>
  </si>
  <si>
    <t>53</t>
  </si>
  <si>
    <t>091003000</t>
  </si>
  <si>
    <t>Ostatní náklady bez rozlišení- stavební výtah na materiál 90 dní</t>
  </si>
  <si>
    <t>dny</t>
  </si>
  <si>
    <t>1874843978</t>
  </si>
  <si>
    <t>https://podminky.urs.cz/item/CS_URS_2023_02/091003000</t>
  </si>
  <si>
    <t>54</t>
  </si>
  <si>
    <t>094104000</t>
  </si>
  <si>
    <t>Náklady na opatření BOZP - vymezení koridoru, bezpečnosní vyvěšení tabulek na vstupu, oplocení, patrech, zajištění udržení těchto opatření i mimo pracovní dobu. Veškerá opatření budou navržena zhotovitelem a odsouhlasena se zástupcem investora</t>
  </si>
  <si>
    <t>58706295</t>
  </si>
  <si>
    <t>https://podminky.urs.cz/item/CS_URS_2023_02/094104000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</si>
</sst>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21233113" TargetMode="External"/><Relationship Id="rId13" Type="http://schemas.openxmlformats.org/officeDocument/2006/relationships/hyperlink" Target="https://podminky.urs.cz/item/CS_URS_2023_02/741420002" TargetMode="External"/><Relationship Id="rId18" Type="http://schemas.openxmlformats.org/officeDocument/2006/relationships/hyperlink" Target="https://podminky.urs.cz/item/CS_URS_2023_02/741421855" TargetMode="External"/><Relationship Id="rId26" Type="http://schemas.openxmlformats.org/officeDocument/2006/relationships/hyperlink" Target="https://podminky.urs.cz/item/CS_URS_2023_02/783501201" TargetMode="External"/><Relationship Id="rId39" Type="http://schemas.openxmlformats.org/officeDocument/2006/relationships/hyperlink" Target="https://podminky.urs.cz/item/CS_URS_2023_02/034503000" TargetMode="External"/><Relationship Id="rId3" Type="http://schemas.openxmlformats.org/officeDocument/2006/relationships/hyperlink" Target="https://podminky.urs.cz/item/CS_URS_2023_02/712341715" TargetMode="External"/><Relationship Id="rId21" Type="http://schemas.openxmlformats.org/officeDocument/2006/relationships/hyperlink" Target="https://podminky.urs.cz/item/CS_URS_2023_02/783301303" TargetMode="External"/><Relationship Id="rId34" Type="http://schemas.openxmlformats.org/officeDocument/2006/relationships/hyperlink" Target="https://podminky.urs.cz/item/CS_URS_2024_01/013254000" TargetMode="External"/><Relationship Id="rId42" Type="http://schemas.openxmlformats.org/officeDocument/2006/relationships/hyperlink" Target="https://podminky.urs.cz/item/CS_URS_2023_02/063303000" TargetMode="External"/><Relationship Id="rId7" Type="http://schemas.openxmlformats.org/officeDocument/2006/relationships/hyperlink" Target="https://podminky.urs.cz/item/CS_URS_2023_02/712341719" TargetMode="External"/><Relationship Id="rId12" Type="http://schemas.openxmlformats.org/officeDocument/2006/relationships/hyperlink" Target="https://podminky.urs.cz/item/CS_URS_2023_02/741420001" TargetMode="External"/><Relationship Id="rId17" Type="http://schemas.openxmlformats.org/officeDocument/2006/relationships/hyperlink" Target="https://podminky.urs.cz/item/CS_URS_2023_02/741421843" TargetMode="External"/><Relationship Id="rId25" Type="http://schemas.openxmlformats.org/officeDocument/2006/relationships/hyperlink" Target="https://podminky.urs.cz/item/CS_URS_2023_02/783347101" TargetMode="External"/><Relationship Id="rId33" Type="http://schemas.openxmlformats.org/officeDocument/2006/relationships/hyperlink" Target="https://podminky.urs.cz/item/CS_URS_2023_02/011514000" TargetMode="External"/><Relationship Id="rId38" Type="http://schemas.openxmlformats.org/officeDocument/2006/relationships/hyperlink" Target="https://podminky.urs.cz/item/CS_URS_2023_02/034103000" TargetMode="External"/><Relationship Id="rId46" Type="http://schemas.openxmlformats.org/officeDocument/2006/relationships/drawing" Target="../drawings/drawing2.xml"/><Relationship Id="rId2" Type="http://schemas.openxmlformats.org/officeDocument/2006/relationships/hyperlink" Target="https://podminky.urs.cz/item/CS_URS_2023_02/712341559" TargetMode="External"/><Relationship Id="rId16" Type="http://schemas.openxmlformats.org/officeDocument/2006/relationships/hyperlink" Target="https://podminky.urs.cz/item/CS_URS_2023_02/741421823" TargetMode="External"/><Relationship Id="rId20" Type="http://schemas.openxmlformats.org/officeDocument/2006/relationships/hyperlink" Target="https://podminky.urs.cz/item/CS_URS_2023_02/998741104" TargetMode="External"/><Relationship Id="rId29" Type="http://schemas.openxmlformats.org/officeDocument/2006/relationships/hyperlink" Target="https://podminky.urs.cz/item/CS_URS_2023_02/783501583" TargetMode="External"/><Relationship Id="rId41" Type="http://schemas.openxmlformats.org/officeDocument/2006/relationships/hyperlink" Target="https://podminky.urs.cz/item/CS_URS_2023_02/049103000" TargetMode="External"/><Relationship Id="rId1" Type="http://schemas.openxmlformats.org/officeDocument/2006/relationships/hyperlink" Target="https://podminky.urs.cz/item/CS_URS_2023_02/712300921" TargetMode="External"/><Relationship Id="rId6" Type="http://schemas.openxmlformats.org/officeDocument/2006/relationships/hyperlink" Target="https://podminky.urs.cz/item/CS_URS_2023_02/712341718" TargetMode="External"/><Relationship Id="rId11" Type="http://schemas.openxmlformats.org/officeDocument/2006/relationships/hyperlink" Target="https://podminky.urs.cz/item/CS_URS_2023_02/998721104" TargetMode="External"/><Relationship Id="rId24" Type="http://schemas.openxmlformats.org/officeDocument/2006/relationships/hyperlink" Target="https://podminky.urs.cz/item/CS_URS_2023_02/783344201" TargetMode="External"/><Relationship Id="rId32" Type="http://schemas.openxmlformats.org/officeDocument/2006/relationships/hyperlink" Target="https://podminky.urs.cz/item/CS_URS_2023_02/011214000" TargetMode="External"/><Relationship Id="rId37" Type="http://schemas.openxmlformats.org/officeDocument/2006/relationships/hyperlink" Target="https://podminky.urs.cz/item/CS_URS_2023_02/032803000" TargetMode="External"/><Relationship Id="rId40" Type="http://schemas.openxmlformats.org/officeDocument/2006/relationships/hyperlink" Target="https://podminky.urs.cz/item/CS_URS_2024_01/044002000" TargetMode="External"/><Relationship Id="rId45" Type="http://schemas.openxmlformats.org/officeDocument/2006/relationships/hyperlink" Target="https://podminky.urs.cz/item/CS_URS_2023_02/094104000" TargetMode="External"/><Relationship Id="rId5" Type="http://schemas.openxmlformats.org/officeDocument/2006/relationships/hyperlink" Target="https://podminky.urs.cz/item/CS_URS_2023_02/712341717" TargetMode="External"/><Relationship Id="rId15" Type="http://schemas.openxmlformats.org/officeDocument/2006/relationships/hyperlink" Target="https://podminky.urs.cz/item/CS_URS_2023_02/741420024" TargetMode="External"/><Relationship Id="rId23" Type="http://schemas.openxmlformats.org/officeDocument/2006/relationships/hyperlink" Target="https://podminky.urs.cz/item/CS_URS_2023_02/783344101" TargetMode="External"/><Relationship Id="rId28" Type="http://schemas.openxmlformats.org/officeDocument/2006/relationships/hyperlink" Target="https://podminky.urs.cz/item/CS_URS_2023_02/783501503" TargetMode="External"/><Relationship Id="rId36" Type="http://schemas.openxmlformats.org/officeDocument/2006/relationships/hyperlink" Target="https://podminky.urs.cz/item/CS_URS_2023_02/032103000" TargetMode="External"/><Relationship Id="rId10" Type="http://schemas.openxmlformats.org/officeDocument/2006/relationships/hyperlink" Target="https://podminky.urs.cz/item/CS_URS_2023_02/721273153" TargetMode="External"/><Relationship Id="rId19" Type="http://schemas.openxmlformats.org/officeDocument/2006/relationships/hyperlink" Target="https://podminky.urs.cz/item/CS_URS_2023_02/741820001" TargetMode="External"/><Relationship Id="rId31" Type="http://schemas.openxmlformats.org/officeDocument/2006/relationships/hyperlink" Target="https://podminky.urs.cz/item/CS_URS_2023_02/998011014" TargetMode="External"/><Relationship Id="rId44" Type="http://schemas.openxmlformats.org/officeDocument/2006/relationships/hyperlink" Target="https://podminky.urs.cz/item/CS_URS_2023_02/091003000" TargetMode="External"/><Relationship Id="rId4" Type="http://schemas.openxmlformats.org/officeDocument/2006/relationships/hyperlink" Target="https://podminky.urs.cz/item/CS_URS_2023_02/712341716" TargetMode="External"/><Relationship Id="rId9" Type="http://schemas.openxmlformats.org/officeDocument/2006/relationships/hyperlink" Target="https://podminky.urs.cz/item/CS_URS_2023_02/721242106" TargetMode="External"/><Relationship Id="rId14" Type="http://schemas.openxmlformats.org/officeDocument/2006/relationships/hyperlink" Target="https://podminky.urs.cz/item/CS_URS_2023_02/741420021" TargetMode="External"/><Relationship Id="rId22" Type="http://schemas.openxmlformats.org/officeDocument/2006/relationships/hyperlink" Target="https://podminky.urs.cz/item/CS_URS_2023_02/783343101" TargetMode="External"/><Relationship Id="rId27" Type="http://schemas.openxmlformats.org/officeDocument/2006/relationships/hyperlink" Target="https://podminky.urs.cz/item/CS_URS_2023_02/783501401" TargetMode="External"/><Relationship Id="rId30" Type="http://schemas.openxmlformats.org/officeDocument/2006/relationships/hyperlink" Target="https://podminky.urs.cz/item/CS_URS_2023_02/998011004" TargetMode="External"/><Relationship Id="rId35" Type="http://schemas.openxmlformats.org/officeDocument/2006/relationships/hyperlink" Target="https://podminky.urs.cz/item/CS_URS_2023_02/013274000" TargetMode="External"/><Relationship Id="rId43" Type="http://schemas.openxmlformats.org/officeDocument/2006/relationships/hyperlink" Target="https://podminky.urs.cz/item/CS_URS_2023_02/0711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topLeftCell="A1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36" t="s">
        <v>14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2"/>
      <c r="AQ5" s="22"/>
      <c r="AR5" s="20"/>
      <c r="BE5" s="233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38" t="s">
        <v>17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2"/>
      <c r="AQ6" s="22"/>
      <c r="AR6" s="20"/>
      <c r="BE6" s="234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34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3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34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23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23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34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234"/>
      <c r="BS13" s="17" t="s">
        <v>6</v>
      </c>
    </row>
    <row r="14" spans="1:74" ht="12.75">
      <c r="B14" s="21"/>
      <c r="C14" s="22"/>
      <c r="D14" s="22"/>
      <c r="E14" s="239" t="s">
        <v>30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3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34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23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234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34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23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234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34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34"/>
    </row>
    <row r="23" spans="1:71" s="1" customFormat="1" ht="47.25" customHeight="1">
      <c r="B23" s="21"/>
      <c r="C23" s="22"/>
      <c r="D23" s="22"/>
      <c r="E23" s="241" t="s">
        <v>37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2"/>
      <c r="AP23" s="22"/>
      <c r="AQ23" s="22"/>
      <c r="AR23" s="20"/>
      <c r="BE23" s="23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3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34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42">
        <f>ROUND(AG54,2)</f>
        <v>0</v>
      </c>
      <c r="AL26" s="243"/>
      <c r="AM26" s="243"/>
      <c r="AN26" s="243"/>
      <c r="AO26" s="243"/>
      <c r="AP26" s="36"/>
      <c r="AQ26" s="36"/>
      <c r="AR26" s="39"/>
      <c r="BE26" s="23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3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44" t="s">
        <v>39</v>
      </c>
      <c r="M28" s="244"/>
      <c r="N28" s="244"/>
      <c r="O28" s="244"/>
      <c r="P28" s="244"/>
      <c r="Q28" s="36"/>
      <c r="R28" s="36"/>
      <c r="S28" s="36"/>
      <c r="T28" s="36"/>
      <c r="U28" s="36"/>
      <c r="V28" s="36"/>
      <c r="W28" s="244" t="s">
        <v>40</v>
      </c>
      <c r="X28" s="244"/>
      <c r="Y28" s="244"/>
      <c r="Z28" s="244"/>
      <c r="AA28" s="244"/>
      <c r="AB28" s="244"/>
      <c r="AC28" s="244"/>
      <c r="AD28" s="244"/>
      <c r="AE28" s="244"/>
      <c r="AF28" s="36"/>
      <c r="AG28" s="36"/>
      <c r="AH28" s="36"/>
      <c r="AI28" s="36"/>
      <c r="AJ28" s="36"/>
      <c r="AK28" s="244" t="s">
        <v>41</v>
      </c>
      <c r="AL28" s="244"/>
      <c r="AM28" s="244"/>
      <c r="AN28" s="244"/>
      <c r="AO28" s="244"/>
      <c r="AP28" s="36"/>
      <c r="AQ28" s="36"/>
      <c r="AR28" s="39"/>
      <c r="BE28" s="234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247">
        <v>0.21</v>
      </c>
      <c r="M29" s="246"/>
      <c r="N29" s="246"/>
      <c r="O29" s="246"/>
      <c r="P29" s="246"/>
      <c r="Q29" s="41"/>
      <c r="R29" s="41"/>
      <c r="S29" s="41"/>
      <c r="T29" s="41"/>
      <c r="U29" s="41"/>
      <c r="V29" s="41"/>
      <c r="W29" s="245">
        <f>ROUND(AZ54, 2)</f>
        <v>0</v>
      </c>
      <c r="X29" s="246"/>
      <c r="Y29" s="246"/>
      <c r="Z29" s="246"/>
      <c r="AA29" s="246"/>
      <c r="AB29" s="246"/>
      <c r="AC29" s="246"/>
      <c r="AD29" s="246"/>
      <c r="AE29" s="246"/>
      <c r="AF29" s="41"/>
      <c r="AG29" s="41"/>
      <c r="AH29" s="41"/>
      <c r="AI29" s="41"/>
      <c r="AJ29" s="41"/>
      <c r="AK29" s="245">
        <f>ROUND(AV54, 2)</f>
        <v>0</v>
      </c>
      <c r="AL29" s="246"/>
      <c r="AM29" s="246"/>
      <c r="AN29" s="246"/>
      <c r="AO29" s="246"/>
      <c r="AP29" s="41"/>
      <c r="AQ29" s="41"/>
      <c r="AR29" s="42"/>
      <c r="BE29" s="235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247">
        <v>0.15</v>
      </c>
      <c r="M30" s="246"/>
      <c r="N30" s="246"/>
      <c r="O30" s="246"/>
      <c r="P30" s="246"/>
      <c r="Q30" s="41"/>
      <c r="R30" s="41"/>
      <c r="S30" s="41"/>
      <c r="T30" s="41"/>
      <c r="U30" s="41"/>
      <c r="V30" s="41"/>
      <c r="W30" s="245">
        <f>ROUND(BA54, 2)</f>
        <v>0</v>
      </c>
      <c r="X30" s="246"/>
      <c r="Y30" s="246"/>
      <c r="Z30" s="246"/>
      <c r="AA30" s="246"/>
      <c r="AB30" s="246"/>
      <c r="AC30" s="246"/>
      <c r="AD30" s="246"/>
      <c r="AE30" s="246"/>
      <c r="AF30" s="41"/>
      <c r="AG30" s="41"/>
      <c r="AH30" s="41"/>
      <c r="AI30" s="41"/>
      <c r="AJ30" s="41"/>
      <c r="AK30" s="245">
        <f>ROUND(AW54, 2)</f>
        <v>0</v>
      </c>
      <c r="AL30" s="246"/>
      <c r="AM30" s="246"/>
      <c r="AN30" s="246"/>
      <c r="AO30" s="246"/>
      <c r="AP30" s="41"/>
      <c r="AQ30" s="41"/>
      <c r="AR30" s="42"/>
      <c r="BE30" s="235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247">
        <v>0.21</v>
      </c>
      <c r="M31" s="246"/>
      <c r="N31" s="246"/>
      <c r="O31" s="246"/>
      <c r="P31" s="246"/>
      <c r="Q31" s="41"/>
      <c r="R31" s="41"/>
      <c r="S31" s="41"/>
      <c r="T31" s="41"/>
      <c r="U31" s="41"/>
      <c r="V31" s="41"/>
      <c r="W31" s="245">
        <f>ROUND(BB54, 2)</f>
        <v>0</v>
      </c>
      <c r="X31" s="246"/>
      <c r="Y31" s="246"/>
      <c r="Z31" s="246"/>
      <c r="AA31" s="246"/>
      <c r="AB31" s="246"/>
      <c r="AC31" s="246"/>
      <c r="AD31" s="246"/>
      <c r="AE31" s="246"/>
      <c r="AF31" s="41"/>
      <c r="AG31" s="41"/>
      <c r="AH31" s="41"/>
      <c r="AI31" s="41"/>
      <c r="AJ31" s="41"/>
      <c r="AK31" s="245">
        <v>0</v>
      </c>
      <c r="AL31" s="246"/>
      <c r="AM31" s="246"/>
      <c r="AN31" s="246"/>
      <c r="AO31" s="246"/>
      <c r="AP31" s="41"/>
      <c r="AQ31" s="41"/>
      <c r="AR31" s="42"/>
      <c r="BE31" s="235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247">
        <v>0.15</v>
      </c>
      <c r="M32" s="246"/>
      <c r="N32" s="246"/>
      <c r="O32" s="246"/>
      <c r="P32" s="246"/>
      <c r="Q32" s="41"/>
      <c r="R32" s="41"/>
      <c r="S32" s="41"/>
      <c r="T32" s="41"/>
      <c r="U32" s="41"/>
      <c r="V32" s="41"/>
      <c r="W32" s="245">
        <f>ROUND(BC54, 2)</f>
        <v>0</v>
      </c>
      <c r="X32" s="246"/>
      <c r="Y32" s="246"/>
      <c r="Z32" s="246"/>
      <c r="AA32" s="246"/>
      <c r="AB32" s="246"/>
      <c r="AC32" s="246"/>
      <c r="AD32" s="246"/>
      <c r="AE32" s="246"/>
      <c r="AF32" s="41"/>
      <c r="AG32" s="41"/>
      <c r="AH32" s="41"/>
      <c r="AI32" s="41"/>
      <c r="AJ32" s="41"/>
      <c r="AK32" s="245">
        <v>0</v>
      </c>
      <c r="AL32" s="246"/>
      <c r="AM32" s="246"/>
      <c r="AN32" s="246"/>
      <c r="AO32" s="246"/>
      <c r="AP32" s="41"/>
      <c r="AQ32" s="41"/>
      <c r="AR32" s="42"/>
      <c r="BE32" s="235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247">
        <v>0</v>
      </c>
      <c r="M33" s="246"/>
      <c r="N33" s="246"/>
      <c r="O33" s="246"/>
      <c r="P33" s="246"/>
      <c r="Q33" s="41"/>
      <c r="R33" s="41"/>
      <c r="S33" s="41"/>
      <c r="T33" s="41"/>
      <c r="U33" s="41"/>
      <c r="V33" s="41"/>
      <c r="W33" s="245">
        <f>ROUND(BD54, 2)</f>
        <v>0</v>
      </c>
      <c r="X33" s="246"/>
      <c r="Y33" s="246"/>
      <c r="Z33" s="246"/>
      <c r="AA33" s="246"/>
      <c r="AB33" s="246"/>
      <c r="AC33" s="246"/>
      <c r="AD33" s="246"/>
      <c r="AE33" s="246"/>
      <c r="AF33" s="41"/>
      <c r="AG33" s="41"/>
      <c r="AH33" s="41"/>
      <c r="AI33" s="41"/>
      <c r="AJ33" s="41"/>
      <c r="AK33" s="245">
        <v>0</v>
      </c>
      <c r="AL33" s="246"/>
      <c r="AM33" s="246"/>
      <c r="AN33" s="246"/>
      <c r="AO33" s="246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248" t="s">
        <v>50</v>
      </c>
      <c r="Y35" s="249"/>
      <c r="Z35" s="249"/>
      <c r="AA35" s="249"/>
      <c r="AB35" s="249"/>
      <c r="AC35" s="45"/>
      <c r="AD35" s="45"/>
      <c r="AE35" s="45"/>
      <c r="AF35" s="45"/>
      <c r="AG35" s="45"/>
      <c r="AH35" s="45"/>
      <c r="AI35" s="45"/>
      <c r="AJ35" s="45"/>
      <c r="AK35" s="250">
        <f>SUM(AK26:AK33)</f>
        <v>0</v>
      </c>
      <c r="AL35" s="249"/>
      <c r="AM35" s="249"/>
      <c r="AN35" s="249"/>
      <c r="AO35" s="25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20240412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52" t="str">
        <f>K6</f>
        <v>Havarijní oprava střechy SKM-K3</v>
      </c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Ústí nad Labem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54" t="str">
        <f>IF(AN8= "","",AN8)</f>
        <v>8. 4. 2024</v>
      </c>
      <c r="AN47" s="254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UJEP-SKM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255" t="str">
        <f>IF(E17="","",E17)</f>
        <v xml:space="preserve"> </v>
      </c>
      <c r="AN49" s="256"/>
      <c r="AO49" s="256"/>
      <c r="AP49" s="256"/>
      <c r="AQ49" s="36"/>
      <c r="AR49" s="39"/>
      <c r="AS49" s="257" t="s">
        <v>52</v>
      </c>
      <c r="AT49" s="258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255" t="str">
        <f>IF(E20="","",E20)</f>
        <v>TZ</v>
      </c>
      <c r="AN50" s="256"/>
      <c r="AO50" s="256"/>
      <c r="AP50" s="256"/>
      <c r="AQ50" s="36"/>
      <c r="AR50" s="39"/>
      <c r="AS50" s="259"/>
      <c r="AT50" s="260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61"/>
      <c r="AT51" s="262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263" t="s">
        <v>53</v>
      </c>
      <c r="D52" s="264"/>
      <c r="E52" s="264"/>
      <c r="F52" s="264"/>
      <c r="G52" s="264"/>
      <c r="H52" s="66"/>
      <c r="I52" s="265" t="s">
        <v>54</v>
      </c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6" t="s">
        <v>55</v>
      </c>
      <c r="AH52" s="264"/>
      <c r="AI52" s="264"/>
      <c r="AJ52" s="264"/>
      <c r="AK52" s="264"/>
      <c r="AL52" s="264"/>
      <c r="AM52" s="264"/>
      <c r="AN52" s="265" t="s">
        <v>56</v>
      </c>
      <c r="AO52" s="264"/>
      <c r="AP52" s="264"/>
      <c r="AQ52" s="67" t="s">
        <v>57</v>
      </c>
      <c r="AR52" s="39"/>
      <c r="AS52" s="68" t="s">
        <v>58</v>
      </c>
      <c r="AT52" s="69" t="s">
        <v>59</v>
      </c>
      <c r="AU52" s="69" t="s">
        <v>60</v>
      </c>
      <c r="AV52" s="69" t="s">
        <v>61</v>
      </c>
      <c r="AW52" s="69" t="s">
        <v>62</v>
      </c>
      <c r="AX52" s="69" t="s">
        <v>63</v>
      </c>
      <c r="AY52" s="69" t="s">
        <v>64</v>
      </c>
      <c r="AZ52" s="69" t="s">
        <v>65</v>
      </c>
      <c r="BA52" s="69" t="s">
        <v>66</v>
      </c>
      <c r="BB52" s="69" t="s">
        <v>67</v>
      </c>
      <c r="BC52" s="69" t="s">
        <v>68</v>
      </c>
      <c r="BD52" s="70" t="s">
        <v>69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70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270">
        <f>ROUND(AG55,2)</f>
        <v>0</v>
      </c>
      <c r="AH54" s="270"/>
      <c r="AI54" s="270"/>
      <c r="AJ54" s="270"/>
      <c r="AK54" s="270"/>
      <c r="AL54" s="270"/>
      <c r="AM54" s="270"/>
      <c r="AN54" s="271">
        <f>SUM(AG54,AT54)</f>
        <v>0</v>
      </c>
      <c r="AO54" s="271"/>
      <c r="AP54" s="271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71</v>
      </c>
      <c r="BT54" s="84" t="s">
        <v>72</v>
      </c>
      <c r="BV54" s="84" t="s">
        <v>73</v>
      </c>
      <c r="BW54" s="84" t="s">
        <v>5</v>
      </c>
      <c r="BX54" s="84" t="s">
        <v>74</v>
      </c>
      <c r="CL54" s="84" t="s">
        <v>19</v>
      </c>
    </row>
    <row r="55" spans="1:90" s="7" customFormat="1" ht="24.75" customHeight="1">
      <c r="A55" s="85" t="s">
        <v>75</v>
      </c>
      <c r="B55" s="86"/>
      <c r="C55" s="87"/>
      <c r="D55" s="269" t="s">
        <v>14</v>
      </c>
      <c r="E55" s="269"/>
      <c r="F55" s="269"/>
      <c r="G55" s="269"/>
      <c r="H55" s="269"/>
      <c r="I55" s="88"/>
      <c r="J55" s="269" t="s">
        <v>17</v>
      </c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7">
        <f>'20240412 - Havarijní opra...'!J28</f>
        <v>0</v>
      </c>
      <c r="AH55" s="268"/>
      <c r="AI55" s="268"/>
      <c r="AJ55" s="268"/>
      <c r="AK55" s="268"/>
      <c r="AL55" s="268"/>
      <c r="AM55" s="268"/>
      <c r="AN55" s="267">
        <f>SUM(AG55,AT55)</f>
        <v>0</v>
      </c>
      <c r="AO55" s="268"/>
      <c r="AP55" s="268"/>
      <c r="AQ55" s="89" t="s">
        <v>76</v>
      </c>
      <c r="AR55" s="90"/>
      <c r="AS55" s="91">
        <v>0</v>
      </c>
      <c r="AT55" s="92">
        <f>ROUND(SUM(AV55:AW55),2)</f>
        <v>0</v>
      </c>
      <c r="AU55" s="93">
        <f>'20240412 - Havarijní opra...'!P86</f>
        <v>0</v>
      </c>
      <c r="AV55" s="92">
        <f>'20240412 - Havarijní opra...'!J31</f>
        <v>0</v>
      </c>
      <c r="AW55" s="92">
        <f>'20240412 - Havarijní opra...'!J32</f>
        <v>0</v>
      </c>
      <c r="AX55" s="92">
        <f>'20240412 - Havarijní opra...'!J33</f>
        <v>0</v>
      </c>
      <c r="AY55" s="92">
        <f>'20240412 - Havarijní opra...'!J34</f>
        <v>0</v>
      </c>
      <c r="AZ55" s="92">
        <f>'20240412 - Havarijní opra...'!F31</f>
        <v>0</v>
      </c>
      <c r="BA55" s="92">
        <f>'20240412 - Havarijní opra...'!F32</f>
        <v>0</v>
      </c>
      <c r="BB55" s="92">
        <f>'20240412 - Havarijní opra...'!F33</f>
        <v>0</v>
      </c>
      <c r="BC55" s="92">
        <f>'20240412 - Havarijní opra...'!F34</f>
        <v>0</v>
      </c>
      <c r="BD55" s="94">
        <f>'20240412 - Havarijní opra...'!F35</f>
        <v>0</v>
      </c>
      <c r="BT55" s="95" t="s">
        <v>77</v>
      </c>
      <c r="BU55" s="95" t="s">
        <v>78</v>
      </c>
      <c r="BV55" s="95" t="s">
        <v>73</v>
      </c>
      <c r="BW55" s="95" t="s">
        <v>5</v>
      </c>
      <c r="BX55" s="95" t="s">
        <v>74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w8lqk6diiFZ/GShiO6SFqDsakKNEvxeEDPh+DHGDeOjWpTxpQaYLH9ZcVv7EFfKM6AaFwV6iL22YPuuyTgQWIw==" saltValue="BkQGpqSDbY9GTb43I2dAFLeEh3vG/L+bEGe9PBLuV4dISr9O8ZI4PJfJfao/5fHmGs00J1Bzsz8qFGDte5OBF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40412 - Havarijní opr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T2" s="17" t="s">
        <v>5</v>
      </c>
    </row>
    <row r="3" spans="1:46" s="1" customFormat="1" ht="6.95" hidden="1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79</v>
      </c>
    </row>
    <row r="4" spans="1:46" s="1" customFormat="1" ht="24.95" hidden="1" customHeight="1">
      <c r="B4" s="20"/>
      <c r="D4" s="98" t="s">
        <v>80</v>
      </c>
      <c r="L4" s="20"/>
      <c r="M4" s="99" t="s">
        <v>10</v>
      </c>
      <c r="AT4" s="17" t="s">
        <v>4</v>
      </c>
    </row>
    <row r="5" spans="1:46" s="1" customFormat="1" ht="6.95" hidden="1" customHeight="1">
      <c r="B5" s="20"/>
      <c r="L5" s="20"/>
    </row>
    <row r="6" spans="1:46" s="2" customFormat="1" ht="12" hidden="1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hidden="1" customHeight="1">
      <c r="A7" s="34"/>
      <c r="B7" s="39"/>
      <c r="C7" s="34"/>
      <c r="D7" s="34"/>
      <c r="E7" s="273" t="s">
        <v>17</v>
      </c>
      <c r="F7" s="274"/>
      <c r="G7" s="274"/>
      <c r="H7" s="274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 ht="11.25" hidden="1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hidden="1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hidden="1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8. 4. 2024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hidden="1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0" t="s">
        <v>25</v>
      </c>
      <c r="E12" s="34"/>
      <c r="F12" s="34"/>
      <c r="G12" s="34"/>
      <c r="H12" s="34"/>
      <c r="I12" s="100" t="s">
        <v>26</v>
      </c>
      <c r="J12" s="102" t="s">
        <v>19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hidden="1" customHeight="1">
      <c r="A13" s="34"/>
      <c r="B13" s="39"/>
      <c r="C13" s="34"/>
      <c r="D13" s="34"/>
      <c r="E13" s="102" t="s">
        <v>27</v>
      </c>
      <c r="F13" s="34"/>
      <c r="G13" s="34"/>
      <c r="H13" s="34"/>
      <c r="I13" s="100" t="s">
        <v>28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hidden="1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hidden="1" customHeight="1">
      <c r="A15" s="34"/>
      <c r="B15" s="39"/>
      <c r="C15" s="34"/>
      <c r="D15" s="100" t="s">
        <v>29</v>
      </c>
      <c r="E15" s="34"/>
      <c r="F15" s="34"/>
      <c r="G15" s="34"/>
      <c r="H15" s="34"/>
      <c r="I15" s="100" t="s">
        <v>26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hidden="1" customHeight="1">
      <c r="A16" s="34"/>
      <c r="B16" s="39"/>
      <c r="C16" s="34"/>
      <c r="D16" s="34"/>
      <c r="E16" s="275" t="str">
        <f>'Rekapitulace stavby'!E14</f>
        <v>Vyplň údaj</v>
      </c>
      <c r="F16" s="276"/>
      <c r="G16" s="276"/>
      <c r="H16" s="276"/>
      <c r="I16" s="100" t="s">
        <v>28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hidden="1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hidden="1" customHeight="1">
      <c r="A18" s="34"/>
      <c r="B18" s="39"/>
      <c r="C18" s="34"/>
      <c r="D18" s="100" t="s">
        <v>31</v>
      </c>
      <c r="E18" s="34"/>
      <c r="F18" s="34"/>
      <c r="G18" s="34"/>
      <c r="H18" s="34"/>
      <c r="I18" s="100" t="s">
        <v>26</v>
      </c>
      <c r="J18" s="102" t="s">
        <v>19</v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hidden="1" customHeight="1">
      <c r="A19" s="34"/>
      <c r="B19" s="39"/>
      <c r="C19" s="34"/>
      <c r="D19" s="34"/>
      <c r="E19" s="102" t="s">
        <v>32</v>
      </c>
      <c r="F19" s="34"/>
      <c r="G19" s="34"/>
      <c r="H19" s="34"/>
      <c r="I19" s="100" t="s">
        <v>28</v>
      </c>
      <c r="J19" s="102" t="s">
        <v>19</v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hidden="1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hidden="1" customHeight="1">
      <c r="A21" s="34"/>
      <c r="B21" s="39"/>
      <c r="C21" s="34"/>
      <c r="D21" s="100" t="s">
        <v>34</v>
      </c>
      <c r="E21" s="34"/>
      <c r="F21" s="34"/>
      <c r="G21" s="34"/>
      <c r="H21" s="34"/>
      <c r="I21" s="100" t="s">
        <v>26</v>
      </c>
      <c r="J21" s="102" t="s">
        <v>19</v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hidden="1" customHeight="1">
      <c r="A22" s="34"/>
      <c r="B22" s="39"/>
      <c r="C22" s="34"/>
      <c r="D22" s="34"/>
      <c r="E22" s="102" t="s">
        <v>35</v>
      </c>
      <c r="F22" s="34"/>
      <c r="G22" s="34"/>
      <c r="H22" s="34"/>
      <c r="I22" s="100" t="s">
        <v>28</v>
      </c>
      <c r="J22" s="102" t="s">
        <v>19</v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hidden="1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hidden="1" customHeight="1">
      <c r="A24" s="34"/>
      <c r="B24" s="39"/>
      <c r="C24" s="34"/>
      <c r="D24" s="100" t="s">
        <v>36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71.25" hidden="1" customHeight="1">
      <c r="A25" s="104"/>
      <c r="B25" s="105"/>
      <c r="C25" s="104"/>
      <c r="D25" s="104"/>
      <c r="E25" s="277" t="s">
        <v>37</v>
      </c>
      <c r="F25" s="277"/>
      <c r="G25" s="277"/>
      <c r="H25" s="277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hidden="1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hidden="1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hidden="1" customHeight="1">
      <c r="A28" s="34"/>
      <c r="B28" s="39"/>
      <c r="C28" s="34"/>
      <c r="D28" s="108" t="s">
        <v>38</v>
      </c>
      <c r="E28" s="34"/>
      <c r="F28" s="34"/>
      <c r="G28" s="34"/>
      <c r="H28" s="34"/>
      <c r="I28" s="34"/>
      <c r="J28" s="109">
        <f>ROUND(J86,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hidden="1" customHeight="1">
      <c r="A30" s="34"/>
      <c r="B30" s="39"/>
      <c r="C30" s="34"/>
      <c r="D30" s="34"/>
      <c r="E30" s="34"/>
      <c r="F30" s="110" t="s">
        <v>40</v>
      </c>
      <c r="G30" s="34"/>
      <c r="H30" s="34"/>
      <c r="I30" s="110" t="s">
        <v>39</v>
      </c>
      <c r="J30" s="110" t="s">
        <v>41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hidden="1" customHeight="1">
      <c r="A31" s="34"/>
      <c r="B31" s="39"/>
      <c r="C31" s="34"/>
      <c r="D31" s="111" t="s">
        <v>42</v>
      </c>
      <c r="E31" s="100" t="s">
        <v>43</v>
      </c>
      <c r="F31" s="112">
        <f>ROUND((SUM(BE86:BE276)),  2)</f>
        <v>0</v>
      </c>
      <c r="G31" s="34"/>
      <c r="H31" s="34"/>
      <c r="I31" s="113">
        <v>0.21</v>
      </c>
      <c r="J31" s="112">
        <f>ROUND(((SUM(BE86:BE276))*I31),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100" t="s">
        <v>44</v>
      </c>
      <c r="F32" s="112">
        <f>ROUND((SUM(BF86:BF276)),  2)</f>
        <v>0</v>
      </c>
      <c r="G32" s="34"/>
      <c r="H32" s="34"/>
      <c r="I32" s="113">
        <v>0.15</v>
      </c>
      <c r="J32" s="112">
        <f>ROUND(((SUM(BF86:BF276))*I32),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45</v>
      </c>
      <c r="F33" s="112">
        <f>ROUND((SUM(BG86:BG276)),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46</v>
      </c>
      <c r="F34" s="112">
        <f>ROUND((SUM(BH86:BH276)),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47</v>
      </c>
      <c r="F35" s="112">
        <f>ROUND((SUM(BI86:BI276)),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hidden="1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hidden="1" customHeight="1">
      <c r="A37" s="34"/>
      <c r="B37" s="39"/>
      <c r="C37" s="114"/>
      <c r="D37" s="115" t="s">
        <v>48</v>
      </c>
      <c r="E37" s="116"/>
      <c r="F37" s="116"/>
      <c r="G37" s="117" t="s">
        <v>49</v>
      </c>
      <c r="H37" s="118" t="s">
        <v>50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ht="11.25" hidden="1"/>
    <row r="40" spans="1:31" ht="11.25" hidden="1"/>
    <row r="41" spans="1:31" ht="11.25" hidden="1"/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81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6"/>
      <c r="D46" s="36"/>
      <c r="E46" s="252" t="str">
        <f>E7</f>
        <v>Havarijní oprava střechy SKM-K3</v>
      </c>
      <c r="F46" s="278"/>
      <c r="G46" s="278"/>
      <c r="H46" s="278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Ústí nad Labem</v>
      </c>
      <c r="G48" s="36"/>
      <c r="H48" s="36"/>
      <c r="I48" s="29" t="s">
        <v>23</v>
      </c>
      <c r="J48" s="59" t="str">
        <f>IF(J10="","",J10)</f>
        <v>8. 4. 2024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2" customHeight="1">
      <c r="A50" s="34"/>
      <c r="B50" s="35"/>
      <c r="C50" s="29" t="s">
        <v>25</v>
      </c>
      <c r="D50" s="36"/>
      <c r="E50" s="36"/>
      <c r="F50" s="27" t="str">
        <f>E13</f>
        <v>UJEP-SKM</v>
      </c>
      <c r="G50" s="36"/>
      <c r="H50" s="36"/>
      <c r="I50" s="29" t="s">
        <v>31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customHeight="1">
      <c r="A51" s="34"/>
      <c r="B51" s="35"/>
      <c r="C51" s="29" t="s">
        <v>29</v>
      </c>
      <c r="D51" s="36"/>
      <c r="E51" s="36"/>
      <c r="F51" s="27" t="str">
        <f>IF(E16="","",E16)</f>
        <v>Vyplň údaj</v>
      </c>
      <c r="G51" s="36"/>
      <c r="H51" s="36"/>
      <c r="I51" s="29" t="s">
        <v>34</v>
      </c>
      <c r="J51" s="32" t="str">
        <f>E22</f>
        <v>TZ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82</v>
      </c>
      <c r="D53" s="126"/>
      <c r="E53" s="126"/>
      <c r="F53" s="126"/>
      <c r="G53" s="126"/>
      <c r="H53" s="126"/>
      <c r="I53" s="126"/>
      <c r="J53" s="127" t="s">
        <v>83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70</v>
      </c>
      <c r="D55" s="36"/>
      <c r="E55" s="36"/>
      <c r="F55" s="36"/>
      <c r="G55" s="36"/>
      <c r="H55" s="36"/>
      <c r="I55" s="36"/>
      <c r="J55" s="77">
        <f>J86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84</v>
      </c>
    </row>
    <row r="56" spans="1:47" s="9" customFormat="1" ht="24.95" customHeight="1">
      <c r="B56" s="129"/>
      <c r="C56" s="130"/>
      <c r="D56" s="131" t="s">
        <v>85</v>
      </c>
      <c r="E56" s="132"/>
      <c r="F56" s="132"/>
      <c r="G56" s="132"/>
      <c r="H56" s="132"/>
      <c r="I56" s="132"/>
      <c r="J56" s="133">
        <f>J87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86</v>
      </c>
      <c r="E57" s="138"/>
      <c r="F57" s="138"/>
      <c r="G57" s="138"/>
      <c r="H57" s="138"/>
      <c r="I57" s="138"/>
      <c r="J57" s="139">
        <f>J88</f>
        <v>0</v>
      </c>
      <c r="K57" s="136"/>
      <c r="L57" s="140"/>
    </row>
    <row r="58" spans="1:47" s="10" customFormat="1" ht="19.899999999999999" customHeight="1">
      <c r="B58" s="135"/>
      <c r="C58" s="136"/>
      <c r="D58" s="137" t="s">
        <v>87</v>
      </c>
      <c r="E58" s="138"/>
      <c r="F58" s="138"/>
      <c r="G58" s="138"/>
      <c r="H58" s="138"/>
      <c r="I58" s="138"/>
      <c r="J58" s="139">
        <f>J125</f>
        <v>0</v>
      </c>
      <c r="K58" s="136"/>
      <c r="L58" s="140"/>
    </row>
    <row r="59" spans="1:47" s="10" customFormat="1" ht="19.899999999999999" customHeight="1">
      <c r="B59" s="135"/>
      <c r="C59" s="136"/>
      <c r="D59" s="137" t="s">
        <v>88</v>
      </c>
      <c r="E59" s="138"/>
      <c r="F59" s="138"/>
      <c r="G59" s="138"/>
      <c r="H59" s="138"/>
      <c r="I59" s="138"/>
      <c r="J59" s="139">
        <f>J139</f>
        <v>0</v>
      </c>
      <c r="K59" s="136"/>
      <c r="L59" s="140"/>
    </row>
    <row r="60" spans="1:47" s="10" customFormat="1" ht="19.899999999999999" customHeight="1">
      <c r="B60" s="135"/>
      <c r="C60" s="136"/>
      <c r="D60" s="137" t="s">
        <v>89</v>
      </c>
      <c r="E60" s="138"/>
      <c r="F60" s="138"/>
      <c r="G60" s="138"/>
      <c r="H60" s="138"/>
      <c r="I60" s="138"/>
      <c r="J60" s="139">
        <f>J176</f>
        <v>0</v>
      </c>
      <c r="K60" s="136"/>
      <c r="L60" s="140"/>
    </row>
    <row r="61" spans="1:47" s="10" customFormat="1" ht="14.85" customHeight="1">
      <c r="B61" s="135"/>
      <c r="C61" s="136"/>
      <c r="D61" s="137" t="s">
        <v>90</v>
      </c>
      <c r="E61" s="138"/>
      <c r="F61" s="138"/>
      <c r="G61" s="138"/>
      <c r="H61" s="138"/>
      <c r="I61" s="138"/>
      <c r="J61" s="139">
        <f>J233</f>
        <v>0</v>
      </c>
      <c r="K61" s="136"/>
      <c r="L61" s="140"/>
    </row>
    <row r="62" spans="1:47" s="9" customFormat="1" ht="24.95" customHeight="1">
      <c r="B62" s="129"/>
      <c r="C62" s="130"/>
      <c r="D62" s="131" t="s">
        <v>91</v>
      </c>
      <c r="E62" s="132"/>
      <c r="F62" s="132"/>
      <c r="G62" s="132"/>
      <c r="H62" s="132"/>
      <c r="I62" s="132"/>
      <c r="J62" s="133">
        <f>J238</f>
        <v>0</v>
      </c>
      <c r="K62" s="130"/>
      <c r="L62" s="134"/>
    </row>
    <row r="63" spans="1:47" s="10" customFormat="1" ht="19.899999999999999" customHeight="1">
      <c r="B63" s="135"/>
      <c r="C63" s="136"/>
      <c r="D63" s="137" t="s">
        <v>92</v>
      </c>
      <c r="E63" s="138"/>
      <c r="F63" s="138"/>
      <c r="G63" s="138"/>
      <c r="H63" s="138"/>
      <c r="I63" s="138"/>
      <c r="J63" s="139">
        <f>J239</f>
        <v>0</v>
      </c>
      <c r="K63" s="136"/>
      <c r="L63" s="140"/>
    </row>
    <row r="64" spans="1:47" s="10" customFormat="1" ht="19.899999999999999" customHeight="1">
      <c r="B64" s="135"/>
      <c r="C64" s="136"/>
      <c r="D64" s="137" t="s">
        <v>93</v>
      </c>
      <c r="E64" s="138"/>
      <c r="F64" s="138"/>
      <c r="G64" s="138"/>
      <c r="H64" s="138"/>
      <c r="I64" s="138"/>
      <c r="J64" s="139">
        <f>J248</f>
        <v>0</v>
      </c>
      <c r="K64" s="136"/>
      <c r="L64" s="140"/>
    </row>
    <row r="65" spans="1:31" s="10" customFormat="1" ht="19.899999999999999" customHeight="1">
      <c r="B65" s="135"/>
      <c r="C65" s="136"/>
      <c r="D65" s="137" t="s">
        <v>94</v>
      </c>
      <c r="E65" s="138"/>
      <c r="F65" s="138"/>
      <c r="G65" s="138"/>
      <c r="H65" s="138"/>
      <c r="I65" s="138"/>
      <c r="J65" s="139">
        <f>J260</f>
        <v>0</v>
      </c>
      <c r="K65" s="136"/>
      <c r="L65" s="140"/>
    </row>
    <row r="66" spans="1:31" s="10" customFormat="1" ht="19.899999999999999" customHeight="1">
      <c r="B66" s="135"/>
      <c r="C66" s="136"/>
      <c r="D66" s="137" t="s">
        <v>95</v>
      </c>
      <c r="E66" s="138"/>
      <c r="F66" s="138"/>
      <c r="G66" s="138"/>
      <c r="H66" s="138"/>
      <c r="I66" s="138"/>
      <c r="J66" s="139">
        <f>J265</f>
        <v>0</v>
      </c>
      <c r="K66" s="136"/>
      <c r="L66" s="140"/>
    </row>
    <row r="67" spans="1:31" s="10" customFormat="1" ht="19.899999999999999" customHeight="1">
      <c r="B67" s="135"/>
      <c r="C67" s="136"/>
      <c r="D67" s="137" t="s">
        <v>96</v>
      </c>
      <c r="E67" s="138"/>
      <c r="F67" s="138"/>
      <c r="G67" s="138"/>
      <c r="H67" s="138"/>
      <c r="I67" s="138"/>
      <c r="J67" s="139">
        <f>J268</f>
        <v>0</v>
      </c>
      <c r="K67" s="136"/>
      <c r="L67" s="140"/>
    </row>
    <row r="68" spans="1:31" s="10" customFormat="1" ht="19.899999999999999" customHeight="1">
      <c r="B68" s="135"/>
      <c r="C68" s="136"/>
      <c r="D68" s="137" t="s">
        <v>97</v>
      </c>
      <c r="E68" s="138"/>
      <c r="F68" s="138"/>
      <c r="G68" s="138"/>
      <c r="H68" s="138"/>
      <c r="I68" s="138"/>
      <c r="J68" s="139">
        <f>J271</f>
        <v>0</v>
      </c>
      <c r="K68" s="136"/>
      <c r="L68" s="140"/>
    </row>
    <row r="69" spans="1:31" s="2" customFormat="1" ht="21.7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1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98</v>
      </c>
      <c r="D75" s="36"/>
      <c r="E75" s="36"/>
      <c r="F75" s="36"/>
      <c r="G75" s="36"/>
      <c r="H75" s="36"/>
      <c r="I75" s="36"/>
      <c r="J75" s="36"/>
      <c r="K75" s="36"/>
      <c r="L75" s="10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16</v>
      </c>
      <c r="D77" s="36"/>
      <c r="E77" s="36"/>
      <c r="F77" s="36"/>
      <c r="G77" s="36"/>
      <c r="H77" s="36"/>
      <c r="I77" s="36"/>
      <c r="J77" s="36"/>
      <c r="K77" s="36"/>
      <c r="L77" s="10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252" t="str">
        <f>E7</f>
        <v>Havarijní oprava střechy SKM-K3</v>
      </c>
      <c r="F78" s="278"/>
      <c r="G78" s="278"/>
      <c r="H78" s="278"/>
      <c r="I78" s="36"/>
      <c r="J78" s="36"/>
      <c r="K78" s="36"/>
      <c r="L78" s="10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6"/>
      <c r="E80" s="36"/>
      <c r="F80" s="27" t="str">
        <f>F10</f>
        <v>Ústí nad Labem</v>
      </c>
      <c r="G80" s="36"/>
      <c r="H80" s="36"/>
      <c r="I80" s="29" t="s">
        <v>23</v>
      </c>
      <c r="J80" s="59" t="str">
        <f>IF(J10="","",J10)</f>
        <v>8. 4. 2024</v>
      </c>
      <c r="K80" s="36"/>
      <c r="L80" s="10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25</v>
      </c>
      <c r="D82" s="36"/>
      <c r="E82" s="36"/>
      <c r="F82" s="27" t="str">
        <f>E13</f>
        <v>UJEP-SKM</v>
      </c>
      <c r="G82" s="36"/>
      <c r="H82" s="36"/>
      <c r="I82" s="29" t="s">
        <v>31</v>
      </c>
      <c r="J82" s="32" t="str">
        <f>E19</f>
        <v xml:space="preserve"> </v>
      </c>
      <c r="K82" s="36"/>
      <c r="L82" s="10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6"/>
      <c r="E83" s="36"/>
      <c r="F83" s="27" t="str">
        <f>IF(E16="","",E16)</f>
        <v>Vyplň údaj</v>
      </c>
      <c r="G83" s="36"/>
      <c r="H83" s="36"/>
      <c r="I83" s="29" t="s">
        <v>34</v>
      </c>
      <c r="J83" s="32" t="str">
        <f>E22</f>
        <v>TZ</v>
      </c>
      <c r="K83" s="36"/>
      <c r="L83" s="10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41"/>
      <c r="B85" s="142"/>
      <c r="C85" s="143" t="s">
        <v>99</v>
      </c>
      <c r="D85" s="144" t="s">
        <v>57</v>
      </c>
      <c r="E85" s="144" t="s">
        <v>53</v>
      </c>
      <c r="F85" s="144" t="s">
        <v>54</v>
      </c>
      <c r="G85" s="144" t="s">
        <v>100</v>
      </c>
      <c r="H85" s="144" t="s">
        <v>101</v>
      </c>
      <c r="I85" s="144" t="s">
        <v>102</v>
      </c>
      <c r="J85" s="144" t="s">
        <v>83</v>
      </c>
      <c r="K85" s="145" t="s">
        <v>103</v>
      </c>
      <c r="L85" s="146"/>
      <c r="M85" s="68" t="s">
        <v>19</v>
      </c>
      <c r="N85" s="69" t="s">
        <v>42</v>
      </c>
      <c r="O85" s="69" t="s">
        <v>104</v>
      </c>
      <c r="P85" s="69" t="s">
        <v>105</v>
      </c>
      <c r="Q85" s="69" t="s">
        <v>106</v>
      </c>
      <c r="R85" s="69" t="s">
        <v>107</v>
      </c>
      <c r="S85" s="69" t="s">
        <v>108</v>
      </c>
      <c r="T85" s="70" t="s">
        <v>109</v>
      </c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</row>
    <row r="86" spans="1:65" s="2" customFormat="1" ht="22.9" customHeight="1">
      <c r="A86" s="34"/>
      <c r="B86" s="35"/>
      <c r="C86" s="75" t="s">
        <v>110</v>
      </c>
      <c r="D86" s="36"/>
      <c r="E86" s="36"/>
      <c r="F86" s="36"/>
      <c r="G86" s="36"/>
      <c r="H86" s="36"/>
      <c r="I86" s="36"/>
      <c r="J86" s="147">
        <f>BK86</f>
        <v>0</v>
      </c>
      <c r="K86" s="36"/>
      <c r="L86" s="39"/>
      <c r="M86" s="71"/>
      <c r="N86" s="148"/>
      <c r="O86" s="72"/>
      <c r="P86" s="149">
        <f>P87+P238</f>
        <v>0</v>
      </c>
      <c r="Q86" s="72"/>
      <c r="R86" s="149">
        <f>R87+R238</f>
        <v>16.863539599999999</v>
      </c>
      <c r="S86" s="72"/>
      <c r="T86" s="150">
        <f>T87+T238</f>
        <v>0.28249999999999997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71</v>
      </c>
      <c r="AU86" s="17" t="s">
        <v>84</v>
      </c>
      <c r="BK86" s="151">
        <f>BK87+BK238</f>
        <v>0</v>
      </c>
    </row>
    <row r="87" spans="1:65" s="12" customFormat="1" ht="25.9" customHeight="1">
      <c r="B87" s="152"/>
      <c r="C87" s="153"/>
      <c r="D87" s="154" t="s">
        <v>71</v>
      </c>
      <c r="E87" s="155" t="s">
        <v>111</v>
      </c>
      <c r="F87" s="155" t="s">
        <v>112</v>
      </c>
      <c r="G87" s="153"/>
      <c r="H87" s="153"/>
      <c r="I87" s="156"/>
      <c r="J87" s="157">
        <f>BK87</f>
        <v>0</v>
      </c>
      <c r="K87" s="153"/>
      <c r="L87" s="158"/>
      <c r="M87" s="159"/>
      <c r="N87" s="160"/>
      <c r="O87" s="160"/>
      <c r="P87" s="161">
        <f>P88+P125+P139+P176</f>
        <v>0</v>
      </c>
      <c r="Q87" s="160"/>
      <c r="R87" s="161">
        <f>R88+R125+R139+R176</f>
        <v>16.863539599999999</v>
      </c>
      <c r="S87" s="160"/>
      <c r="T87" s="162">
        <f>T88+T125+T139+T176</f>
        <v>0.28249999999999997</v>
      </c>
      <c r="AR87" s="163" t="s">
        <v>79</v>
      </c>
      <c r="AT87" s="164" t="s">
        <v>71</v>
      </c>
      <c r="AU87" s="164" t="s">
        <v>72</v>
      </c>
      <c r="AY87" s="163" t="s">
        <v>113</v>
      </c>
      <c r="BK87" s="165">
        <f>BK88+BK125+BK139+BK176</f>
        <v>0</v>
      </c>
    </row>
    <row r="88" spans="1:65" s="12" customFormat="1" ht="22.9" customHeight="1">
      <c r="B88" s="152"/>
      <c r="C88" s="153"/>
      <c r="D88" s="154" t="s">
        <v>71</v>
      </c>
      <c r="E88" s="166" t="s">
        <v>114</v>
      </c>
      <c r="F88" s="166" t="s">
        <v>115</v>
      </c>
      <c r="G88" s="153"/>
      <c r="H88" s="153"/>
      <c r="I88" s="156"/>
      <c r="J88" s="167">
        <f>BK88</f>
        <v>0</v>
      </c>
      <c r="K88" s="153"/>
      <c r="L88" s="158"/>
      <c r="M88" s="159"/>
      <c r="N88" s="160"/>
      <c r="O88" s="160"/>
      <c r="P88" s="161">
        <f>SUM(P89:P124)</f>
        <v>0</v>
      </c>
      <c r="Q88" s="160"/>
      <c r="R88" s="161">
        <f>SUM(R89:R124)</f>
        <v>15.6624046</v>
      </c>
      <c r="S88" s="160"/>
      <c r="T88" s="162">
        <f>SUM(T89:T124)</f>
        <v>0</v>
      </c>
      <c r="AR88" s="163" t="s">
        <v>79</v>
      </c>
      <c r="AT88" s="164" t="s">
        <v>71</v>
      </c>
      <c r="AU88" s="164" t="s">
        <v>77</v>
      </c>
      <c r="AY88" s="163" t="s">
        <v>113</v>
      </c>
      <c r="BK88" s="165">
        <f>SUM(BK89:BK124)</f>
        <v>0</v>
      </c>
    </row>
    <row r="89" spans="1:65" s="2" customFormat="1" ht="33" customHeight="1">
      <c r="A89" s="34"/>
      <c r="B89" s="35"/>
      <c r="C89" s="168" t="s">
        <v>77</v>
      </c>
      <c r="D89" s="168" t="s">
        <v>116</v>
      </c>
      <c r="E89" s="169" t="s">
        <v>117</v>
      </c>
      <c r="F89" s="170" t="s">
        <v>118</v>
      </c>
      <c r="G89" s="171" t="s">
        <v>119</v>
      </c>
      <c r="H89" s="172">
        <v>1</v>
      </c>
      <c r="I89" s="173"/>
      <c r="J89" s="174">
        <f>ROUND(I89*H89,2)</f>
        <v>0</v>
      </c>
      <c r="K89" s="170" t="s">
        <v>120</v>
      </c>
      <c r="L89" s="39"/>
      <c r="M89" s="175" t="s">
        <v>19</v>
      </c>
      <c r="N89" s="176" t="s">
        <v>43</v>
      </c>
      <c r="O89" s="64"/>
      <c r="P89" s="177">
        <f>O89*H89</f>
        <v>0</v>
      </c>
      <c r="Q89" s="177">
        <v>4.4999999999999999E-4</v>
      </c>
      <c r="R89" s="177">
        <f>Q89*H89</f>
        <v>4.4999999999999999E-4</v>
      </c>
      <c r="S89" s="177">
        <v>0</v>
      </c>
      <c r="T89" s="178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79" t="s">
        <v>121</v>
      </c>
      <c r="AT89" s="179" t="s">
        <v>116</v>
      </c>
      <c r="AU89" s="179" t="s">
        <v>79</v>
      </c>
      <c r="AY89" s="17" t="s">
        <v>113</v>
      </c>
      <c r="BE89" s="180">
        <f>IF(N89="základní",J89,0)</f>
        <v>0</v>
      </c>
      <c r="BF89" s="180">
        <f>IF(N89="snížená",J89,0)</f>
        <v>0</v>
      </c>
      <c r="BG89" s="180">
        <f>IF(N89="zákl. přenesená",J89,0)</f>
        <v>0</v>
      </c>
      <c r="BH89" s="180">
        <f>IF(N89="sníž. přenesená",J89,0)</f>
        <v>0</v>
      </c>
      <c r="BI89" s="180">
        <f>IF(N89="nulová",J89,0)</f>
        <v>0</v>
      </c>
      <c r="BJ89" s="17" t="s">
        <v>77</v>
      </c>
      <c r="BK89" s="180">
        <f>ROUND(I89*H89,2)</f>
        <v>0</v>
      </c>
      <c r="BL89" s="17" t="s">
        <v>121</v>
      </c>
      <c r="BM89" s="179" t="s">
        <v>122</v>
      </c>
    </row>
    <row r="90" spans="1:65" s="2" customFormat="1" ht="11.25">
      <c r="A90" s="34"/>
      <c r="B90" s="35"/>
      <c r="C90" s="36"/>
      <c r="D90" s="181" t="s">
        <v>123</v>
      </c>
      <c r="E90" s="36"/>
      <c r="F90" s="182" t="s">
        <v>124</v>
      </c>
      <c r="G90" s="36"/>
      <c r="H90" s="36"/>
      <c r="I90" s="183"/>
      <c r="J90" s="36"/>
      <c r="K90" s="36"/>
      <c r="L90" s="39"/>
      <c r="M90" s="184"/>
      <c r="N90" s="185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123</v>
      </c>
      <c r="AU90" s="17" t="s">
        <v>79</v>
      </c>
    </row>
    <row r="91" spans="1:65" s="2" customFormat="1" ht="24.2" customHeight="1">
      <c r="A91" s="34"/>
      <c r="B91" s="35"/>
      <c r="C91" s="168" t="s">
        <v>79</v>
      </c>
      <c r="D91" s="168" t="s">
        <v>116</v>
      </c>
      <c r="E91" s="169" t="s">
        <v>125</v>
      </c>
      <c r="F91" s="170" t="s">
        <v>126</v>
      </c>
      <c r="G91" s="171" t="s">
        <v>127</v>
      </c>
      <c r="H91" s="172">
        <v>1871.5</v>
      </c>
      <c r="I91" s="173"/>
      <c r="J91" s="174">
        <f>ROUND(I91*H91,2)</f>
        <v>0</v>
      </c>
      <c r="K91" s="170" t="s">
        <v>120</v>
      </c>
      <c r="L91" s="39"/>
      <c r="M91" s="175" t="s">
        <v>19</v>
      </c>
      <c r="N91" s="176" t="s">
        <v>43</v>
      </c>
      <c r="O91" s="64"/>
      <c r="P91" s="177">
        <f>O91*H91</f>
        <v>0</v>
      </c>
      <c r="Q91" s="177">
        <v>8.8000000000000003E-4</v>
      </c>
      <c r="R91" s="177">
        <f>Q91*H91</f>
        <v>1.6469200000000002</v>
      </c>
      <c r="S91" s="177">
        <v>0</v>
      </c>
      <c r="T91" s="178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79" t="s">
        <v>121</v>
      </c>
      <c r="AT91" s="179" t="s">
        <v>116</v>
      </c>
      <c r="AU91" s="179" t="s">
        <v>79</v>
      </c>
      <c r="AY91" s="17" t="s">
        <v>113</v>
      </c>
      <c r="BE91" s="180">
        <f>IF(N91="základní",J91,0)</f>
        <v>0</v>
      </c>
      <c r="BF91" s="180">
        <f>IF(N91="snížená",J91,0)</f>
        <v>0</v>
      </c>
      <c r="BG91" s="180">
        <f>IF(N91="zákl. přenesená",J91,0)</f>
        <v>0</v>
      </c>
      <c r="BH91" s="180">
        <f>IF(N91="sníž. přenesená",J91,0)</f>
        <v>0</v>
      </c>
      <c r="BI91" s="180">
        <f>IF(N91="nulová",J91,0)</f>
        <v>0</v>
      </c>
      <c r="BJ91" s="17" t="s">
        <v>77</v>
      </c>
      <c r="BK91" s="180">
        <f>ROUND(I91*H91,2)</f>
        <v>0</v>
      </c>
      <c r="BL91" s="17" t="s">
        <v>121</v>
      </c>
      <c r="BM91" s="179" t="s">
        <v>128</v>
      </c>
    </row>
    <row r="92" spans="1:65" s="2" customFormat="1" ht="11.25">
      <c r="A92" s="34"/>
      <c r="B92" s="35"/>
      <c r="C92" s="36"/>
      <c r="D92" s="181" t="s">
        <v>123</v>
      </c>
      <c r="E92" s="36"/>
      <c r="F92" s="182" t="s">
        <v>129</v>
      </c>
      <c r="G92" s="36"/>
      <c r="H92" s="36"/>
      <c r="I92" s="183"/>
      <c r="J92" s="36"/>
      <c r="K92" s="36"/>
      <c r="L92" s="39"/>
      <c r="M92" s="184"/>
      <c r="N92" s="185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123</v>
      </c>
      <c r="AU92" s="17" t="s">
        <v>79</v>
      </c>
    </row>
    <row r="93" spans="1:65" s="13" customFormat="1" ht="11.25">
      <c r="B93" s="186"/>
      <c r="C93" s="187"/>
      <c r="D93" s="188" t="s">
        <v>130</v>
      </c>
      <c r="E93" s="189" t="s">
        <v>19</v>
      </c>
      <c r="F93" s="190" t="s">
        <v>131</v>
      </c>
      <c r="G93" s="187"/>
      <c r="H93" s="189" t="s">
        <v>19</v>
      </c>
      <c r="I93" s="191"/>
      <c r="J93" s="187"/>
      <c r="K93" s="187"/>
      <c r="L93" s="192"/>
      <c r="M93" s="193"/>
      <c r="N93" s="194"/>
      <c r="O93" s="194"/>
      <c r="P93" s="194"/>
      <c r="Q93" s="194"/>
      <c r="R93" s="194"/>
      <c r="S93" s="194"/>
      <c r="T93" s="195"/>
      <c r="AT93" s="196" t="s">
        <v>130</v>
      </c>
      <c r="AU93" s="196" t="s">
        <v>79</v>
      </c>
      <c r="AV93" s="13" t="s">
        <v>77</v>
      </c>
      <c r="AW93" s="13" t="s">
        <v>33</v>
      </c>
      <c r="AX93" s="13" t="s">
        <v>72</v>
      </c>
      <c r="AY93" s="196" t="s">
        <v>113</v>
      </c>
    </row>
    <row r="94" spans="1:65" s="14" customFormat="1" ht="11.25">
      <c r="B94" s="197"/>
      <c r="C94" s="198"/>
      <c r="D94" s="188" t="s">
        <v>130</v>
      </c>
      <c r="E94" s="199" t="s">
        <v>19</v>
      </c>
      <c r="F94" s="200" t="s">
        <v>132</v>
      </c>
      <c r="G94" s="198"/>
      <c r="H94" s="201">
        <v>493.5</v>
      </c>
      <c r="I94" s="202"/>
      <c r="J94" s="198"/>
      <c r="K94" s="198"/>
      <c r="L94" s="203"/>
      <c r="M94" s="204"/>
      <c r="N94" s="205"/>
      <c r="O94" s="205"/>
      <c r="P94" s="205"/>
      <c r="Q94" s="205"/>
      <c r="R94" s="205"/>
      <c r="S94" s="205"/>
      <c r="T94" s="206"/>
      <c r="AT94" s="207" t="s">
        <v>130</v>
      </c>
      <c r="AU94" s="207" t="s">
        <v>79</v>
      </c>
      <c r="AV94" s="14" t="s">
        <v>79</v>
      </c>
      <c r="AW94" s="14" t="s">
        <v>33</v>
      </c>
      <c r="AX94" s="14" t="s">
        <v>72</v>
      </c>
      <c r="AY94" s="207" t="s">
        <v>113</v>
      </c>
    </row>
    <row r="95" spans="1:65" s="13" customFormat="1" ht="11.25">
      <c r="B95" s="186"/>
      <c r="C95" s="187"/>
      <c r="D95" s="188" t="s">
        <v>130</v>
      </c>
      <c r="E95" s="189" t="s">
        <v>19</v>
      </c>
      <c r="F95" s="190" t="s">
        <v>133</v>
      </c>
      <c r="G95" s="187"/>
      <c r="H95" s="189" t="s">
        <v>19</v>
      </c>
      <c r="I95" s="191"/>
      <c r="J95" s="187"/>
      <c r="K95" s="187"/>
      <c r="L95" s="192"/>
      <c r="M95" s="193"/>
      <c r="N95" s="194"/>
      <c r="O95" s="194"/>
      <c r="P95" s="194"/>
      <c r="Q95" s="194"/>
      <c r="R95" s="194"/>
      <c r="S95" s="194"/>
      <c r="T95" s="195"/>
      <c r="AT95" s="196" t="s">
        <v>130</v>
      </c>
      <c r="AU95" s="196" t="s">
        <v>79</v>
      </c>
      <c r="AV95" s="13" t="s">
        <v>77</v>
      </c>
      <c r="AW95" s="13" t="s">
        <v>33</v>
      </c>
      <c r="AX95" s="13" t="s">
        <v>72</v>
      </c>
      <c r="AY95" s="196" t="s">
        <v>113</v>
      </c>
    </row>
    <row r="96" spans="1:65" s="14" customFormat="1" ht="11.25">
      <c r="B96" s="197"/>
      <c r="C96" s="198"/>
      <c r="D96" s="188" t="s">
        <v>130</v>
      </c>
      <c r="E96" s="199" t="s">
        <v>19</v>
      </c>
      <c r="F96" s="200" t="s">
        <v>134</v>
      </c>
      <c r="G96" s="198"/>
      <c r="H96" s="201">
        <v>81</v>
      </c>
      <c r="I96" s="202"/>
      <c r="J96" s="198"/>
      <c r="K96" s="198"/>
      <c r="L96" s="203"/>
      <c r="M96" s="204"/>
      <c r="N96" s="205"/>
      <c r="O96" s="205"/>
      <c r="P96" s="205"/>
      <c r="Q96" s="205"/>
      <c r="R96" s="205"/>
      <c r="S96" s="205"/>
      <c r="T96" s="206"/>
      <c r="AT96" s="207" t="s">
        <v>130</v>
      </c>
      <c r="AU96" s="207" t="s">
        <v>79</v>
      </c>
      <c r="AV96" s="14" t="s">
        <v>79</v>
      </c>
      <c r="AW96" s="14" t="s">
        <v>33</v>
      </c>
      <c r="AX96" s="14" t="s">
        <v>72</v>
      </c>
      <c r="AY96" s="207" t="s">
        <v>113</v>
      </c>
    </row>
    <row r="97" spans="1:65" s="13" customFormat="1" ht="11.25">
      <c r="B97" s="186"/>
      <c r="C97" s="187"/>
      <c r="D97" s="188" t="s">
        <v>130</v>
      </c>
      <c r="E97" s="189" t="s">
        <v>19</v>
      </c>
      <c r="F97" s="190" t="s">
        <v>135</v>
      </c>
      <c r="G97" s="187"/>
      <c r="H97" s="189" t="s">
        <v>19</v>
      </c>
      <c r="I97" s="191"/>
      <c r="J97" s="187"/>
      <c r="K97" s="187"/>
      <c r="L97" s="192"/>
      <c r="M97" s="193"/>
      <c r="N97" s="194"/>
      <c r="O97" s="194"/>
      <c r="P97" s="194"/>
      <c r="Q97" s="194"/>
      <c r="R97" s="194"/>
      <c r="S97" s="194"/>
      <c r="T97" s="195"/>
      <c r="AT97" s="196" t="s">
        <v>130</v>
      </c>
      <c r="AU97" s="196" t="s">
        <v>79</v>
      </c>
      <c r="AV97" s="13" t="s">
        <v>77</v>
      </c>
      <c r="AW97" s="13" t="s">
        <v>33</v>
      </c>
      <c r="AX97" s="13" t="s">
        <v>72</v>
      </c>
      <c r="AY97" s="196" t="s">
        <v>113</v>
      </c>
    </row>
    <row r="98" spans="1:65" s="14" customFormat="1" ht="11.25">
      <c r="B98" s="197"/>
      <c r="C98" s="198"/>
      <c r="D98" s="188" t="s">
        <v>130</v>
      </c>
      <c r="E98" s="199" t="s">
        <v>19</v>
      </c>
      <c r="F98" s="200" t="s">
        <v>136</v>
      </c>
      <c r="G98" s="198"/>
      <c r="H98" s="201">
        <v>766.5</v>
      </c>
      <c r="I98" s="202"/>
      <c r="J98" s="198"/>
      <c r="K98" s="198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130</v>
      </c>
      <c r="AU98" s="207" t="s">
        <v>79</v>
      </c>
      <c r="AV98" s="14" t="s">
        <v>79</v>
      </c>
      <c r="AW98" s="14" t="s">
        <v>33</v>
      </c>
      <c r="AX98" s="14" t="s">
        <v>72</v>
      </c>
      <c r="AY98" s="207" t="s">
        <v>113</v>
      </c>
    </row>
    <row r="99" spans="1:65" s="13" customFormat="1" ht="11.25">
      <c r="B99" s="186"/>
      <c r="C99" s="187"/>
      <c r="D99" s="188" t="s">
        <v>130</v>
      </c>
      <c r="E99" s="189" t="s">
        <v>19</v>
      </c>
      <c r="F99" s="190" t="s">
        <v>137</v>
      </c>
      <c r="G99" s="187"/>
      <c r="H99" s="189" t="s">
        <v>19</v>
      </c>
      <c r="I99" s="191"/>
      <c r="J99" s="187"/>
      <c r="K99" s="187"/>
      <c r="L99" s="192"/>
      <c r="M99" s="193"/>
      <c r="N99" s="194"/>
      <c r="O99" s="194"/>
      <c r="P99" s="194"/>
      <c r="Q99" s="194"/>
      <c r="R99" s="194"/>
      <c r="S99" s="194"/>
      <c r="T99" s="195"/>
      <c r="AT99" s="196" t="s">
        <v>130</v>
      </c>
      <c r="AU99" s="196" t="s">
        <v>79</v>
      </c>
      <c r="AV99" s="13" t="s">
        <v>77</v>
      </c>
      <c r="AW99" s="13" t="s">
        <v>33</v>
      </c>
      <c r="AX99" s="13" t="s">
        <v>72</v>
      </c>
      <c r="AY99" s="196" t="s">
        <v>113</v>
      </c>
    </row>
    <row r="100" spans="1:65" s="14" customFormat="1" ht="11.25">
      <c r="B100" s="197"/>
      <c r="C100" s="198"/>
      <c r="D100" s="188" t="s">
        <v>130</v>
      </c>
      <c r="E100" s="199" t="s">
        <v>19</v>
      </c>
      <c r="F100" s="200" t="s">
        <v>138</v>
      </c>
      <c r="G100" s="198"/>
      <c r="H100" s="201">
        <v>530.5</v>
      </c>
      <c r="I100" s="202"/>
      <c r="J100" s="198"/>
      <c r="K100" s="198"/>
      <c r="L100" s="203"/>
      <c r="M100" s="204"/>
      <c r="N100" s="205"/>
      <c r="O100" s="205"/>
      <c r="P100" s="205"/>
      <c r="Q100" s="205"/>
      <c r="R100" s="205"/>
      <c r="S100" s="205"/>
      <c r="T100" s="206"/>
      <c r="AT100" s="207" t="s">
        <v>130</v>
      </c>
      <c r="AU100" s="207" t="s">
        <v>79</v>
      </c>
      <c r="AV100" s="14" t="s">
        <v>79</v>
      </c>
      <c r="AW100" s="14" t="s">
        <v>33</v>
      </c>
      <c r="AX100" s="14" t="s">
        <v>72</v>
      </c>
      <c r="AY100" s="207" t="s">
        <v>113</v>
      </c>
    </row>
    <row r="101" spans="1:65" s="15" customFormat="1" ht="11.25">
      <c r="B101" s="208"/>
      <c r="C101" s="209"/>
      <c r="D101" s="188" t="s">
        <v>130</v>
      </c>
      <c r="E101" s="210" t="s">
        <v>19</v>
      </c>
      <c r="F101" s="211" t="s">
        <v>139</v>
      </c>
      <c r="G101" s="209"/>
      <c r="H101" s="212">
        <v>1871.5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130</v>
      </c>
      <c r="AU101" s="218" t="s">
        <v>79</v>
      </c>
      <c r="AV101" s="15" t="s">
        <v>140</v>
      </c>
      <c r="AW101" s="15" t="s">
        <v>33</v>
      </c>
      <c r="AX101" s="15" t="s">
        <v>77</v>
      </c>
      <c r="AY101" s="218" t="s">
        <v>113</v>
      </c>
    </row>
    <row r="102" spans="1:65" s="2" customFormat="1" ht="62.65" customHeight="1">
      <c r="A102" s="34"/>
      <c r="B102" s="35"/>
      <c r="C102" s="219" t="s">
        <v>141</v>
      </c>
      <c r="D102" s="219" t="s">
        <v>142</v>
      </c>
      <c r="E102" s="220" t="s">
        <v>143</v>
      </c>
      <c r="F102" s="221" t="s">
        <v>144</v>
      </c>
      <c r="G102" s="222" t="s">
        <v>127</v>
      </c>
      <c r="H102" s="223">
        <v>2181.2330000000002</v>
      </c>
      <c r="I102" s="224"/>
      <c r="J102" s="225">
        <f>ROUND(I102*H102,2)</f>
        <v>0</v>
      </c>
      <c r="K102" s="221" t="s">
        <v>145</v>
      </c>
      <c r="L102" s="226"/>
      <c r="M102" s="227" t="s">
        <v>19</v>
      </c>
      <c r="N102" s="228" t="s">
        <v>43</v>
      </c>
      <c r="O102" s="64"/>
      <c r="P102" s="177">
        <f>O102*H102</f>
        <v>0</v>
      </c>
      <c r="Q102" s="177">
        <v>6.1999999999999998E-3</v>
      </c>
      <c r="R102" s="177">
        <f>Q102*H102</f>
        <v>13.523644600000001</v>
      </c>
      <c r="S102" s="177">
        <v>0</v>
      </c>
      <c r="T102" s="178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79" t="s">
        <v>146</v>
      </c>
      <c r="AT102" s="179" t="s">
        <v>142</v>
      </c>
      <c r="AU102" s="179" t="s">
        <v>79</v>
      </c>
      <c r="AY102" s="17" t="s">
        <v>113</v>
      </c>
      <c r="BE102" s="180">
        <f>IF(N102="základní",J102,0)</f>
        <v>0</v>
      </c>
      <c r="BF102" s="180">
        <f>IF(N102="snížená",J102,0)</f>
        <v>0</v>
      </c>
      <c r="BG102" s="180">
        <f>IF(N102="zákl. přenesená",J102,0)</f>
        <v>0</v>
      </c>
      <c r="BH102" s="180">
        <f>IF(N102="sníž. přenesená",J102,0)</f>
        <v>0</v>
      </c>
      <c r="BI102" s="180">
        <f>IF(N102="nulová",J102,0)</f>
        <v>0</v>
      </c>
      <c r="BJ102" s="17" t="s">
        <v>77</v>
      </c>
      <c r="BK102" s="180">
        <f>ROUND(I102*H102,2)</f>
        <v>0</v>
      </c>
      <c r="BL102" s="17" t="s">
        <v>121</v>
      </c>
      <c r="BM102" s="179" t="s">
        <v>147</v>
      </c>
    </row>
    <row r="103" spans="1:65" s="2" customFormat="1" ht="55.5" customHeight="1">
      <c r="A103" s="34"/>
      <c r="B103" s="35"/>
      <c r="C103" s="168" t="s">
        <v>140</v>
      </c>
      <c r="D103" s="168" t="s">
        <v>116</v>
      </c>
      <c r="E103" s="169" t="s">
        <v>148</v>
      </c>
      <c r="F103" s="170" t="s">
        <v>149</v>
      </c>
      <c r="G103" s="171" t="s">
        <v>119</v>
      </c>
      <c r="H103" s="172">
        <v>29</v>
      </c>
      <c r="I103" s="173"/>
      <c r="J103" s="174">
        <f>ROUND(I103*H103,2)</f>
        <v>0</v>
      </c>
      <c r="K103" s="170" t="s">
        <v>120</v>
      </c>
      <c r="L103" s="39"/>
      <c r="M103" s="175" t="s">
        <v>19</v>
      </c>
      <c r="N103" s="176" t="s">
        <v>43</v>
      </c>
      <c r="O103" s="64"/>
      <c r="P103" s="177">
        <f>O103*H103</f>
        <v>0</v>
      </c>
      <c r="Q103" s="177">
        <v>1.08E-3</v>
      </c>
      <c r="R103" s="177">
        <f>Q103*H103</f>
        <v>3.1320000000000001E-2</v>
      </c>
      <c r="S103" s="177">
        <v>0</v>
      </c>
      <c r="T103" s="178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79" t="s">
        <v>121</v>
      </c>
      <c r="AT103" s="179" t="s">
        <v>116</v>
      </c>
      <c r="AU103" s="179" t="s">
        <v>79</v>
      </c>
      <c r="AY103" s="17" t="s">
        <v>113</v>
      </c>
      <c r="BE103" s="180">
        <f>IF(N103="základní",J103,0)</f>
        <v>0</v>
      </c>
      <c r="BF103" s="180">
        <f>IF(N103="snížená",J103,0)</f>
        <v>0</v>
      </c>
      <c r="BG103" s="180">
        <f>IF(N103="zákl. přenesená",J103,0)</f>
        <v>0</v>
      </c>
      <c r="BH103" s="180">
        <f>IF(N103="sníž. přenesená",J103,0)</f>
        <v>0</v>
      </c>
      <c r="BI103" s="180">
        <f>IF(N103="nulová",J103,0)</f>
        <v>0</v>
      </c>
      <c r="BJ103" s="17" t="s">
        <v>77</v>
      </c>
      <c r="BK103" s="180">
        <f>ROUND(I103*H103,2)</f>
        <v>0</v>
      </c>
      <c r="BL103" s="17" t="s">
        <v>121</v>
      </c>
      <c r="BM103" s="179" t="s">
        <v>150</v>
      </c>
    </row>
    <row r="104" spans="1:65" s="2" customFormat="1" ht="11.25">
      <c r="A104" s="34"/>
      <c r="B104" s="35"/>
      <c r="C104" s="36"/>
      <c r="D104" s="181" t="s">
        <v>123</v>
      </c>
      <c r="E104" s="36"/>
      <c r="F104" s="182" t="s">
        <v>151</v>
      </c>
      <c r="G104" s="36"/>
      <c r="H104" s="36"/>
      <c r="I104" s="183"/>
      <c r="J104" s="36"/>
      <c r="K104" s="36"/>
      <c r="L104" s="39"/>
      <c r="M104" s="184"/>
      <c r="N104" s="185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123</v>
      </c>
      <c r="AU104" s="17" t="s">
        <v>79</v>
      </c>
    </row>
    <row r="105" spans="1:65" s="2" customFormat="1" ht="24.2" customHeight="1">
      <c r="A105" s="34"/>
      <c r="B105" s="35"/>
      <c r="C105" s="219" t="s">
        <v>152</v>
      </c>
      <c r="D105" s="219" t="s">
        <v>142</v>
      </c>
      <c r="E105" s="220" t="s">
        <v>153</v>
      </c>
      <c r="F105" s="221" t="s">
        <v>154</v>
      </c>
      <c r="G105" s="222" t="s">
        <v>119</v>
      </c>
      <c r="H105" s="223">
        <v>29</v>
      </c>
      <c r="I105" s="224"/>
      <c r="J105" s="225">
        <f>ROUND(I105*H105,2)</f>
        <v>0</v>
      </c>
      <c r="K105" s="221" t="s">
        <v>120</v>
      </c>
      <c r="L105" s="226"/>
      <c r="M105" s="227" t="s">
        <v>19</v>
      </c>
      <c r="N105" s="228" t="s">
        <v>43</v>
      </c>
      <c r="O105" s="64"/>
      <c r="P105" s="177">
        <f>O105*H105</f>
        <v>0</v>
      </c>
      <c r="Q105" s="177">
        <v>1.66E-3</v>
      </c>
      <c r="R105" s="177">
        <f>Q105*H105</f>
        <v>4.8140000000000002E-2</v>
      </c>
      <c r="S105" s="177">
        <v>0</v>
      </c>
      <c r="T105" s="178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79" t="s">
        <v>146</v>
      </c>
      <c r="AT105" s="179" t="s">
        <v>142</v>
      </c>
      <c r="AU105" s="179" t="s">
        <v>79</v>
      </c>
      <c r="AY105" s="17" t="s">
        <v>113</v>
      </c>
      <c r="BE105" s="180">
        <f>IF(N105="základní",J105,0)</f>
        <v>0</v>
      </c>
      <c r="BF105" s="180">
        <f>IF(N105="snížená",J105,0)</f>
        <v>0</v>
      </c>
      <c r="BG105" s="180">
        <f>IF(N105="zákl. přenesená",J105,0)</f>
        <v>0</v>
      </c>
      <c r="BH105" s="180">
        <f>IF(N105="sníž. přenesená",J105,0)</f>
        <v>0</v>
      </c>
      <c r="BI105" s="180">
        <f>IF(N105="nulová",J105,0)</f>
        <v>0</v>
      </c>
      <c r="BJ105" s="17" t="s">
        <v>77</v>
      </c>
      <c r="BK105" s="180">
        <f>ROUND(I105*H105,2)</f>
        <v>0</v>
      </c>
      <c r="BL105" s="17" t="s">
        <v>121</v>
      </c>
      <c r="BM105" s="179" t="s">
        <v>155</v>
      </c>
    </row>
    <row r="106" spans="1:65" s="2" customFormat="1" ht="62.65" customHeight="1">
      <c r="A106" s="34"/>
      <c r="B106" s="35"/>
      <c r="C106" s="168" t="s">
        <v>156</v>
      </c>
      <c r="D106" s="168" t="s">
        <v>116</v>
      </c>
      <c r="E106" s="169" t="s">
        <v>157</v>
      </c>
      <c r="F106" s="170" t="s">
        <v>158</v>
      </c>
      <c r="G106" s="171" t="s">
        <v>119</v>
      </c>
      <c r="H106" s="172">
        <v>29</v>
      </c>
      <c r="I106" s="173"/>
      <c r="J106" s="174">
        <f>ROUND(I106*H106,2)</f>
        <v>0</v>
      </c>
      <c r="K106" s="170" t="s">
        <v>120</v>
      </c>
      <c r="L106" s="39"/>
      <c r="M106" s="175" t="s">
        <v>19</v>
      </c>
      <c r="N106" s="176" t="s">
        <v>43</v>
      </c>
      <c r="O106" s="64"/>
      <c r="P106" s="177">
        <f>O106*H106</f>
        <v>0</v>
      </c>
      <c r="Q106" s="177">
        <v>2.5899999999999999E-3</v>
      </c>
      <c r="R106" s="177">
        <f>Q106*H106</f>
        <v>7.5109999999999996E-2</v>
      </c>
      <c r="S106" s="177">
        <v>0</v>
      </c>
      <c r="T106" s="178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79" t="s">
        <v>121</v>
      </c>
      <c r="AT106" s="179" t="s">
        <v>116</v>
      </c>
      <c r="AU106" s="179" t="s">
        <v>79</v>
      </c>
      <c r="AY106" s="17" t="s">
        <v>113</v>
      </c>
      <c r="BE106" s="180">
        <f>IF(N106="základní",J106,0)</f>
        <v>0</v>
      </c>
      <c r="BF106" s="180">
        <f>IF(N106="snížená",J106,0)</f>
        <v>0</v>
      </c>
      <c r="BG106" s="180">
        <f>IF(N106="zákl. přenesená",J106,0)</f>
        <v>0</v>
      </c>
      <c r="BH106" s="180">
        <f>IF(N106="sníž. přenesená",J106,0)</f>
        <v>0</v>
      </c>
      <c r="BI106" s="180">
        <f>IF(N106="nulová",J106,0)</f>
        <v>0</v>
      </c>
      <c r="BJ106" s="17" t="s">
        <v>77</v>
      </c>
      <c r="BK106" s="180">
        <f>ROUND(I106*H106,2)</f>
        <v>0</v>
      </c>
      <c r="BL106" s="17" t="s">
        <v>121</v>
      </c>
      <c r="BM106" s="179" t="s">
        <v>159</v>
      </c>
    </row>
    <row r="107" spans="1:65" s="2" customFormat="1" ht="11.25">
      <c r="A107" s="34"/>
      <c r="B107" s="35"/>
      <c r="C107" s="36"/>
      <c r="D107" s="181" t="s">
        <v>123</v>
      </c>
      <c r="E107" s="36"/>
      <c r="F107" s="182" t="s">
        <v>160</v>
      </c>
      <c r="G107" s="36"/>
      <c r="H107" s="36"/>
      <c r="I107" s="183"/>
      <c r="J107" s="36"/>
      <c r="K107" s="36"/>
      <c r="L107" s="39"/>
      <c r="M107" s="184"/>
      <c r="N107" s="185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123</v>
      </c>
      <c r="AU107" s="17" t="s">
        <v>79</v>
      </c>
    </row>
    <row r="108" spans="1:65" s="2" customFormat="1" ht="37.9" customHeight="1">
      <c r="A108" s="34"/>
      <c r="B108" s="35"/>
      <c r="C108" s="219" t="s">
        <v>161</v>
      </c>
      <c r="D108" s="219" t="s">
        <v>142</v>
      </c>
      <c r="E108" s="220" t="s">
        <v>162</v>
      </c>
      <c r="F108" s="221" t="s">
        <v>163</v>
      </c>
      <c r="G108" s="222" t="s">
        <v>127</v>
      </c>
      <c r="H108" s="223">
        <v>29</v>
      </c>
      <c r="I108" s="224"/>
      <c r="J108" s="225">
        <f>ROUND(I108*H108,2)</f>
        <v>0</v>
      </c>
      <c r="K108" s="221" t="s">
        <v>120</v>
      </c>
      <c r="L108" s="226"/>
      <c r="M108" s="227" t="s">
        <v>19</v>
      </c>
      <c r="N108" s="228" t="s">
        <v>43</v>
      </c>
      <c r="O108" s="64"/>
      <c r="P108" s="177">
        <f>O108*H108</f>
        <v>0</v>
      </c>
      <c r="Q108" s="177">
        <v>4.7000000000000002E-3</v>
      </c>
      <c r="R108" s="177">
        <f>Q108*H108</f>
        <v>0.1363</v>
      </c>
      <c r="S108" s="177">
        <v>0</v>
      </c>
      <c r="T108" s="178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79" t="s">
        <v>146</v>
      </c>
      <c r="AT108" s="179" t="s">
        <v>142</v>
      </c>
      <c r="AU108" s="179" t="s">
        <v>79</v>
      </c>
      <c r="AY108" s="17" t="s">
        <v>113</v>
      </c>
      <c r="BE108" s="180">
        <f>IF(N108="základní",J108,0)</f>
        <v>0</v>
      </c>
      <c r="BF108" s="180">
        <f>IF(N108="snížená",J108,0)</f>
        <v>0</v>
      </c>
      <c r="BG108" s="180">
        <f>IF(N108="zákl. přenesená",J108,0)</f>
        <v>0</v>
      </c>
      <c r="BH108" s="180">
        <f>IF(N108="sníž. přenesená",J108,0)</f>
        <v>0</v>
      </c>
      <c r="BI108" s="180">
        <f>IF(N108="nulová",J108,0)</f>
        <v>0</v>
      </c>
      <c r="BJ108" s="17" t="s">
        <v>77</v>
      </c>
      <c r="BK108" s="180">
        <f>ROUND(I108*H108,2)</f>
        <v>0</v>
      </c>
      <c r="BL108" s="17" t="s">
        <v>121</v>
      </c>
      <c r="BM108" s="179" t="s">
        <v>164</v>
      </c>
    </row>
    <row r="109" spans="1:65" s="2" customFormat="1" ht="62.65" customHeight="1">
      <c r="A109" s="34"/>
      <c r="B109" s="35"/>
      <c r="C109" s="168" t="s">
        <v>165</v>
      </c>
      <c r="D109" s="168" t="s">
        <v>116</v>
      </c>
      <c r="E109" s="169" t="s">
        <v>166</v>
      </c>
      <c r="F109" s="170" t="s">
        <v>167</v>
      </c>
      <c r="G109" s="171" t="s">
        <v>119</v>
      </c>
      <c r="H109" s="172">
        <v>10</v>
      </c>
      <c r="I109" s="173"/>
      <c r="J109" s="174">
        <f>ROUND(I109*H109,2)</f>
        <v>0</v>
      </c>
      <c r="K109" s="170" t="s">
        <v>120</v>
      </c>
      <c r="L109" s="39"/>
      <c r="M109" s="175" t="s">
        <v>19</v>
      </c>
      <c r="N109" s="176" t="s">
        <v>43</v>
      </c>
      <c r="O109" s="64"/>
      <c r="P109" s="177">
        <f>O109*H109</f>
        <v>0</v>
      </c>
      <c r="Q109" s="177">
        <v>3.1800000000000001E-3</v>
      </c>
      <c r="R109" s="177">
        <f>Q109*H109</f>
        <v>3.1800000000000002E-2</v>
      </c>
      <c r="S109" s="177">
        <v>0</v>
      </c>
      <c r="T109" s="178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79" t="s">
        <v>121</v>
      </c>
      <c r="AT109" s="179" t="s">
        <v>116</v>
      </c>
      <c r="AU109" s="179" t="s">
        <v>79</v>
      </c>
      <c r="AY109" s="17" t="s">
        <v>113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17" t="s">
        <v>77</v>
      </c>
      <c r="BK109" s="180">
        <f>ROUND(I109*H109,2)</f>
        <v>0</v>
      </c>
      <c r="BL109" s="17" t="s">
        <v>121</v>
      </c>
      <c r="BM109" s="179" t="s">
        <v>168</v>
      </c>
    </row>
    <row r="110" spans="1:65" s="2" customFormat="1" ht="11.25">
      <c r="A110" s="34"/>
      <c r="B110" s="35"/>
      <c r="C110" s="36"/>
      <c r="D110" s="181" t="s">
        <v>123</v>
      </c>
      <c r="E110" s="36"/>
      <c r="F110" s="182" t="s">
        <v>169</v>
      </c>
      <c r="G110" s="36"/>
      <c r="H110" s="36"/>
      <c r="I110" s="183"/>
      <c r="J110" s="36"/>
      <c r="K110" s="36"/>
      <c r="L110" s="39"/>
      <c r="M110" s="184"/>
      <c r="N110" s="185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123</v>
      </c>
      <c r="AU110" s="17" t="s">
        <v>79</v>
      </c>
    </row>
    <row r="111" spans="1:65" s="14" customFormat="1" ht="11.25">
      <c r="B111" s="197"/>
      <c r="C111" s="198"/>
      <c r="D111" s="188" t="s">
        <v>130</v>
      </c>
      <c r="E111" s="199" t="s">
        <v>19</v>
      </c>
      <c r="F111" s="200" t="s">
        <v>170</v>
      </c>
      <c r="G111" s="198"/>
      <c r="H111" s="201">
        <v>10</v>
      </c>
      <c r="I111" s="202"/>
      <c r="J111" s="198"/>
      <c r="K111" s="198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130</v>
      </c>
      <c r="AU111" s="207" t="s">
        <v>79</v>
      </c>
      <c r="AV111" s="14" t="s">
        <v>79</v>
      </c>
      <c r="AW111" s="14" t="s">
        <v>33</v>
      </c>
      <c r="AX111" s="14" t="s">
        <v>72</v>
      </c>
      <c r="AY111" s="207" t="s">
        <v>113</v>
      </c>
    </row>
    <row r="112" spans="1:65" s="15" customFormat="1" ht="11.25">
      <c r="B112" s="208"/>
      <c r="C112" s="209"/>
      <c r="D112" s="188" t="s">
        <v>130</v>
      </c>
      <c r="E112" s="210" t="s">
        <v>19</v>
      </c>
      <c r="F112" s="211" t="s">
        <v>139</v>
      </c>
      <c r="G112" s="209"/>
      <c r="H112" s="212">
        <v>10</v>
      </c>
      <c r="I112" s="213"/>
      <c r="J112" s="209"/>
      <c r="K112" s="209"/>
      <c r="L112" s="214"/>
      <c r="M112" s="215"/>
      <c r="N112" s="216"/>
      <c r="O112" s="216"/>
      <c r="P112" s="216"/>
      <c r="Q112" s="216"/>
      <c r="R112" s="216"/>
      <c r="S112" s="216"/>
      <c r="T112" s="217"/>
      <c r="AT112" s="218" t="s">
        <v>130</v>
      </c>
      <c r="AU112" s="218" t="s">
        <v>79</v>
      </c>
      <c r="AV112" s="15" t="s">
        <v>140</v>
      </c>
      <c r="AW112" s="15" t="s">
        <v>33</v>
      </c>
      <c r="AX112" s="15" t="s">
        <v>77</v>
      </c>
      <c r="AY112" s="218" t="s">
        <v>113</v>
      </c>
    </row>
    <row r="113" spans="1:65" s="2" customFormat="1" ht="37.9" customHeight="1">
      <c r="A113" s="34"/>
      <c r="B113" s="35"/>
      <c r="C113" s="219" t="s">
        <v>171</v>
      </c>
      <c r="D113" s="219" t="s">
        <v>142</v>
      </c>
      <c r="E113" s="220" t="s">
        <v>162</v>
      </c>
      <c r="F113" s="221" t="s">
        <v>163</v>
      </c>
      <c r="G113" s="222" t="s">
        <v>127</v>
      </c>
      <c r="H113" s="223">
        <v>12</v>
      </c>
      <c r="I113" s="224"/>
      <c r="J113" s="225">
        <f>ROUND(I113*H113,2)</f>
        <v>0</v>
      </c>
      <c r="K113" s="221" t="s">
        <v>120</v>
      </c>
      <c r="L113" s="226"/>
      <c r="M113" s="227" t="s">
        <v>19</v>
      </c>
      <c r="N113" s="228" t="s">
        <v>43</v>
      </c>
      <c r="O113" s="64"/>
      <c r="P113" s="177">
        <f>O113*H113</f>
        <v>0</v>
      </c>
      <c r="Q113" s="177">
        <v>4.7000000000000002E-3</v>
      </c>
      <c r="R113" s="177">
        <f>Q113*H113</f>
        <v>5.6400000000000006E-2</v>
      </c>
      <c r="S113" s="177">
        <v>0</v>
      </c>
      <c r="T113" s="178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79" t="s">
        <v>146</v>
      </c>
      <c r="AT113" s="179" t="s">
        <v>142</v>
      </c>
      <c r="AU113" s="179" t="s">
        <v>79</v>
      </c>
      <c r="AY113" s="17" t="s">
        <v>113</v>
      </c>
      <c r="BE113" s="180">
        <f>IF(N113="základní",J113,0)</f>
        <v>0</v>
      </c>
      <c r="BF113" s="180">
        <f>IF(N113="snížená",J113,0)</f>
        <v>0</v>
      </c>
      <c r="BG113" s="180">
        <f>IF(N113="zákl. přenesená",J113,0)</f>
        <v>0</v>
      </c>
      <c r="BH113" s="180">
        <f>IF(N113="sníž. přenesená",J113,0)</f>
        <v>0</v>
      </c>
      <c r="BI113" s="180">
        <f>IF(N113="nulová",J113,0)</f>
        <v>0</v>
      </c>
      <c r="BJ113" s="17" t="s">
        <v>77</v>
      </c>
      <c r="BK113" s="180">
        <f>ROUND(I113*H113,2)</f>
        <v>0</v>
      </c>
      <c r="BL113" s="17" t="s">
        <v>121</v>
      </c>
      <c r="BM113" s="179" t="s">
        <v>172</v>
      </c>
    </row>
    <row r="114" spans="1:65" s="14" customFormat="1" ht="11.25">
      <c r="B114" s="197"/>
      <c r="C114" s="198"/>
      <c r="D114" s="188" t="s">
        <v>130</v>
      </c>
      <c r="E114" s="199" t="s">
        <v>19</v>
      </c>
      <c r="F114" s="200" t="s">
        <v>173</v>
      </c>
      <c r="G114" s="198"/>
      <c r="H114" s="201">
        <v>12</v>
      </c>
      <c r="I114" s="202"/>
      <c r="J114" s="198"/>
      <c r="K114" s="198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130</v>
      </c>
      <c r="AU114" s="207" t="s">
        <v>79</v>
      </c>
      <c r="AV114" s="14" t="s">
        <v>79</v>
      </c>
      <c r="AW114" s="14" t="s">
        <v>33</v>
      </c>
      <c r="AX114" s="14" t="s">
        <v>77</v>
      </c>
      <c r="AY114" s="207" t="s">
        <v>113</v>
      </c>
    </row>
    <row r="115" spans="1:65" s="2" customFormat="1" ht="62.65" customHeight="1">
      <c r="A115" s="34"/>
      <c r="B115" s="35"/>
      <c r="C115" s="168" t="s">
        <v>170</v>
      </c>
      <c r="D115" s="168" t="s">
        <v>116</v>
      </c>
      <c r="E115" s="169" t="s">
        <v>174</v>
      </c>
      <c r="F115" s="170" t="s">
        <v>175</v>
      </c>
      <c r="G115" s="171" t="s">
        <v>119</v>
      </c>
      <c r="H115" s="172">
        <v>8</v>
      </c>
      <c r="I115" s="173"/>
      <c r="J115" s="174">
        <f>ROUND(I115*H115,2)</f>
        <v>0</v>
      </c>
      <c r="K115" s="170" t="s">
        <v>120</v>
      </c>
      <c r="L115" s="39"/>
      <c r="M115" s="175" t="s">
        <v>19</v>
      </c>
      <c r="N115" s="176" t="s">
        <v>43</v>
      </c>
      <c r="O115" s="64"/>
      <c r="P115" s="177">
        <f>O115*H115</f>
        <v>0</v>
      </c>
      <c r="Q115" s="177">
        <v>1.3799999999999999E-3</v>
      </c>
      <c r="R115" s="177">
        <f>Q115*H115</f>
        <v>1.1039999999999999E-2</v>
      </c>
      <c r="S115" s="177">
        <v>0</v>
      </c>
      <c r="T115" s="178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79" t="s">
        <v>121</v>
      </c>
      <c r="AT115" s="179" t="s">
        <v>116</v>
      </c>
      <c r="AU115" s="179" t="s">
        <v>79</v>
      </c>
      <c r="AY115" s="17" t="s">
        <v>113</v>
      </c>
      <c r="BE115" s="180">
        <f>IF(N115="základní",J115,0)</f>
        <v>0</v>
      </c>
      <c r="BF115" s="180">
        <f>IF(N115="snížená",J115,0)</f>
        <v>0</v>
      </c>
      <c r="BG115" s="180">
        <f>IF(N115="zákl. přenesená",J115,0)</f>
        <v>0</v>
      </c>
      <c r="BH115" s="180">
        <f>IF(N115="sníž. přenesená",J115,0)</f>
        <v>0</v>
      </c>
      <c r="BI115" s="180">
        <f>IF(N115="nulová",J115,0)</f>
        <v>0</v>
      </c>
      <c r="BJ115" s="17" t="s">
        <v>77</v>
      </c>
      <c r="BK115" s="180">
        <f>ROUND(I115*H115,2)</f>
        <v>0</v>
      </c>
      <c r="BL115" s="17" t="s">
        <v>121</v>
      </c>
      <c r="BM115" s="179" t="s">
        <v>176</v>
      </c>
    </row>
    <row r="116" spans="1:65" s="2" customFormat="1" ht="11.25">
      <c r="A116" s="34"/>
      <c r="B116" s="35"/>
      <c r="C116" s="36"/>
      <c r="D116" s="181" t="s">
        <v>123</v>
      </c>
      <c r="E116" s="36"/>
      <c r="F116" s="182" t="s">
        <v>177</v>
      </c>
      <c r="G116" s="36"/>
      <c r="H116" s="36"/>
      <c r="I116" s="183"/>
      <c r="J116" s="36"/>
      <c r="K116" s="36"/>
      <c r="L116" s="39"/>
      <c r="M116" s="184"/>
      <c r="N116" s="185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123</v>
      </c>
      <c r="AU116" s="17" t="s">
        <v>79</v>
      </c>
    </row>
    <row r="117" spans="1:65" s="14" customFormat="1" ht="11.25">
      <c r="B117" s="197"/>
      <c r="C117" s="198"/>
      <c r="D117" s="188" t="s">
        <v>130</v>
      </c>
      <c r="E117" s="199" t="s">
        <v>19</v>
      </c>
      <c r="F117" s="200" t="s">
        <v>165</v>
      </c>
      <c r="G117" s="198"/>
      <c r="H117" s="201">
        <v>8</v>
      </c>
      <c r="I117" s="202"/>
      <c r="J117" s="198"/>
      <c r="K117" s="198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130</v>
      </c>
      <c r="AU117" s="207" t="s">
        <v>79</v>
      </c>
      <c r="AV117" s="14" t="s">
        <v>79</v>
      </c>
      <c r="AW117" s="14" t="s">
        <v>33</v>
      </c>
      <c r="AX117" s="14" t="s">
        <v>72</v>
      </c>
      <c r="AY117" s="207" t="s">
        <v>113</v>
      </c>
    </row>
    <row r="118" spans="1:65" s="15" customFormat="1" ht="11.25">
      <c r="B118" s="208"/>
      <c r="C118" s="209"/>
      <c r="D118" s="188" t="s">
        <v>130</v>
      </c>
      <c r="E118" s="210" t="s">
        <v>19</v>
      </c>
      <c r="F118" s="211" t="s">
        <v>139</v>
      </c>
      <c r="G118" s="209"/>
      <c r="H118" s="212">
        <v>8</v>
      </c>
      <c r="I118" s="213"/>
      <c r="J118" s="209"/>
      <c r="K118" s="209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130</v>
      </c>
      <c r="AU118" s="218" t="s">
        <v>79</v>
      </c>
      <c r="AV118" s="15" t="s">
        <v>140</v>
      </c>
      <c r="AW118" s="15" t="s">
        <v>33</v>
      </c>
      <c r="AX118" s="15" t="s">
        <v>77</v>
      </c>
      <c r="AY118" s="218" t="s">
        <v>113</v>
      </c>
    </row>
    <row r="119" spans="1:65" s="2" customFormat="1" ht="37.9" customHeight="1">
      <c r="A119" s="34"/>
      <c r="B119" s="35"/>
      <c r="C119" s="219" t="s">
        <v>178</v>
      </c>
      <c r="D119" s="219" t="s">
        <v>142</v>
      </c>
      <c r="E119" s="220" t="s">
        <v>162</v>
      </c>
      <c r="F119" s="221" t="s">
        <v>163</v>
      </c>
      <c r="G119" s="222" t="s">
        <v>127</v>
      </c>
      <c r="H119" s="223">
        <v>8</v>
      </c>
      <c r="I119" s="224"/>
      <c r="J119" s="225">
        <f>ROUND(I119*H119,2)</f>
        <v>0</v>
      </c>
      <c r="K119" s="221" t="s">
        <v>120</v>
      </c>
      <c r="L119" s="226"/>
      <c r="M119" s="227" t="s">
        <v>19</v>
      </c>
      <c r="N119" s="228" t="s">
        <v>43</v>
      </c>
      <c r="O119" s="64"/>
      <c r="P119" s="177">
        <f>O119*H119</f>
        <v>0</v>
      </c>
      <c r="Q119" s="177">
        <v>4.7000000000000002E-3</v>
      </c>
      <c r="R119" s="177">
        <f>Q119*H119</f>
        <v>3.7600000000000001E-2</v>
      </c>
      <c r="S119" s="177">
        <v>0</v>
      </c>
      <c r="T119" s="178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79" t="s">
        <v>146</v>
      </c>
      <c r="AT119" s="179" t="s">
        <v>142</v>
      </c>
      <c r="AU119" s="179" t="s">
        <v>79</v>
      </c>
      <c r="AY119" s="17" t="s">
        <v>113</v>
      </c>
      <c r="BE119" s="180">
        <f>IF(N119="základní",J119,0)</f>
        <v>0</v>
      </c>
      <c r="BF119" s="180">
        <f>IF(N119="snížená",J119,0)</f>
        <v>0</v>
      </c>
      <c r="BG119" s="180">
        <f>IF(N119="zákl. přenesená",J119,0)</f>
        <v>0</v>
      </c>
      <c r="BH119" s="180">
        <f>IF(N119="sníž. přenesená",J119,0)</f>
        <v>0</v>
      </c>
      <c r="BI119" s="180">
        <f>IF(N119="nulová",J119,0)</f>
        <v>0</v>
      </c>
      <c r="BJ119" s="17" t="s">
        <v>77</v>
      </c>
      <c r="BK119" s="180">
        <f>ROUND(I119*H119,2)</f>
        <v>0</v>
      </c>
      <c r="BL119" s="17" t="s">
        <v>121</v>
      </c>
      <c r="BM119" s="179" t="s">
        <v>179</v>
      </c>
    </row>
    <row r="120" spans="1:65" s="2" customFormat="1" ht="62.65" customHeight="1">
      <c r="A120" s="34"/>
      <c r="B120" s="35"/>
      <c r="C120" s="168" t="s">
        <v>180</v>
      </c>
      <c r="D120" s="168" t="s">
        <v>116</v>
      </c>
      <c r="E120" s="169" t="s">
        <v>181</v>
      </c>
      <c r="F120" s="170" t="s">
        <v>182</v>
      </c>
      <c r="G120" s="171" t="s">
        <v>119</v>
      </c>
      <c r="H120" s="172">
        <v>8</v>
      </c>
      <c r="I120" s="173"/>
      <c r="J120" s="174">
        <f>ROUND(I120*H120,2)</f>
        <v>0</v>
      </c>
      <c r="K120" s="170" t="s">
        <v>120</v>
      </c>
      <c r="L120" s="39"/>
      <c r="M120" s="175" t="s">
        <v>19</v>
      </c>
      <c r="N120" s="176" t="s">
        <v>43</v>
      </c>
      <c r="O120" s="64"/>
      <c r="P120" s="177">
        <f>O120*H120</f>
        <v>0</v>
      </c>
      <c r="Q120" s="177">
        <v>3.2599999999999999E-3</v>
      </c>
      <c r="R120" s="177">
        <f>Q120*H120</f>
        <v>2.6079999999999999E-2</v>
      </c>
      <c r="S120" s="177">
        <v>0</v>
      </c>
      <c r="T120" s="17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79" t="s">
        <v>121</v>
      </c>
      <c r="AT120" s="179" t="s">
        <v>116</v>
      </c>
      <c r="AU120" s="179" t="s">
        <v>79</v>
      </c>
      <c r="AY120" s="17" t="s">
        <v>113</v>
      </c>
      <c r="BE120" s="180">
        <f>IF(N120="základní",J120,0)</f>
        <v>0</v>
      </c>
      <c r="BF120" s="180">
        <f>IF(N120="snížená",J120,0)</f>
        <v>0</v>
      </c>
      <c r="BG120" s="180">
        <f>IF(N120="zákl. přenesená",J120,0)</f>
        <v>0</v>
      </c>
      <c r="BH120" s="180">
        <f>IF(N120="sníž. přenesená",J120,0)</f>
        <v>0</v>
      </c>
      <c r="BI120" s="180">
        <f>IF(N120="nulová",J120,0)</f>
        <v>0</v>
      </c>
      <c r="BJ120" s="17" t="s">
        <v>77</v>
      </c>
      <c r="BK120" s="180">
        <f>ROUND(I120*H120,2)</f>
        <v>0</v>
      </c>
      <c r="BL120" s="17" t="s">
        <v>121</v>
      </c>
      <c r="BM120" s="179" t="s">
        <v>183</v>
      </c>
    </row>
    <row r="121" spans="1:65" s="2" customFormat="1" ht="11.25">
      <c r="A121" s="34"/>
      <c r="B121" s="35"/>
      <c r="C121" s="36"/>
      <c r="D121" s="181" t="s">
        <v>123</v>
      </c>
      <c r="E121" s="36"/>
      <c r="F121" s="182" t="s">
        <v>184</v>
      </c>
      <c r="G121" s="36"/>
      <c r="H121" s="36"/>
      <c r="I121" s="183"/>
      <c r="J121" s="36"/>
      <c r="K121" s="36"/>
      <c r="L121" s="39"/>
      <c r="M121" s="184"/>
      <c r="N121" s="18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123</v>
      </c>
      <c r="AU121" s="17" t="s">
        <v>79</v>
      </c>
    </row>
    <row r="122" spans="1:65" s="14" customFormat="1" ht="11.25">
      <c r="B122" s="197"/>
      <c r="C122" s="198"/>
      <c r="D122" s="188" t="s">
        <v>130</v>
      </c>
      <c r="E122" s="199" t="s">
        <v>19</v>
      </c>
      <c r="F122" s="200" t="s">
        <v>165</v>
      </c>
      <c r="G122" s="198"/>
      <c r="H122" s="201">
        <v>8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130</v>
      </c>
      <c r="AU122" s="207" t="s">
        <v>79</v>
      </c>
      <c r="AV122" s="14" t="s">
        <v>79</v>
      </c>
      <c r="AW122" s="14" t="s">
        <v>33</v>
      </c>
      <c r="AX122" s="14" t="s">
        <v>72</v>
      </c>
      <c r="AY122" s="207" t="s">
        <v>113</v>
      </c>
    </row>
    <row r="123" spans="1:65" s="15" customFormat="1" ht="11.25">
      <c r="B123" s="208"/>
      <c r="C123" s="209"/>
      <c r="D123" s="188" t="s">
        <v>130</v>
      </c>
      <c r="E123" s="210" t="s">
        <v>19</v>
      </c>
      <c r="F123" s="211" t="s">
        <v>139</v>
      </c>
      <c r="G123" s="209"/>
      <c r="H123" s="212">
        <v>8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130</v>
      </c>
      <c r="AU123" s="218" t="s">
        <v>79</v>
      </c>
      <c r="AV123" s="15" t="s">
        <v>140</v>
      </c>
      <c r="AW123" s="15" t="s">
        <v>33</v>
      </c>
      <c r="AX123" s="15" t="s">
        <v>77</v>
      </c>
      <c r="AY123" s="218" t="s">
        <v>113</v>
      </c>
    </row>
    <row r="124" spans="1:65" s="2" customFormat="1" ht="37.9" customHeight="1">
      <c r="A124" s="34"/>
      <c r="B124" s="35"/>
      <c r="C124" s="219" t="s">
        <v>185</v>
      </c>
      <c r="D124" s="219" t="s">
        <v>142</v>
      </c>
      <c r="E124" s="220" t="s">
        <v>162</v>
      </c>
      <c r="F124" s="221" t="s">
        <v>163</v>
      </c>
      <c r="G124" s="222" t="s">
        <v>127</v>
      </c>
      <c r="H124" s="223">
        <v>8</v>
      </c>
      <c r="I124" s="224"/>
      <c r="J124" s="225">
        <f>ROUND(I124*H124,2)</f>
        <v>0</v>
      </c>
      <c r="K124" s="221" t="s">
        <v>120</v>
      </c>
      <c r="L124" s="226"/>
      <c r="M124" s="227" t="s">
        <v>19</v>
      </c>
      <c r="N124" s="228" t="s">
        <v>43</v>
      </c>
      <c r="O124" s="64"/>
      <c r="P124" s="177">
        <f>O124*H124</f>
        <v>0</v>
      </c>
      <c r="Q124" s="177">
        <v>4.7000000000000002E-3</v>
      </c>
      <c r="R124" s="177">
        <f>Q124*H124</f>
        <v>3.7600000000000001E-2</v>
      </c>
      <c r="S124" s="177">
        <v>0</v>
      </c>
      <c r="T124" s="17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79" t="s">
        <v>146</v>
      </c>
      <c r="AT124" s="179" t="s">
        <v>142</v>
      </c>
      <c r="AU124" s="179" t="s">
        <v>79</v>
      </c>
      <c r="AY124" s="17" t="s">
        <v>113</v>
      </c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17" t="s">
        <v>77</v>
      </c>
      <c r="BK124" s="180">
        <f>ROUND(I124*H124,2)</f>
        <v>0</v>
      </c>
      <c r="BL124" s="17" t="s">
        <v>121</v>
      </c>
      <c r="BM124" s="179" t="s">
        <v>186</v>
      </c>
    </row>
    <row r="125" spans="1:65" s="12" customFormat="1" ht="22.9" customHeight="1">
      <c r="B125" s="152"/>
      <c r="C125" s="153"/>
      <c r="D125" s="154" t="s">
        <v>71</v>
      </c>
      <c r="E125" s="166" t="s">
        <v>187</v>
      </c>
      <c r="F125" s="166" t="s">
        <v>188</v>
      </c>
      <c r="G125" s="153"/>
      <c r="H125" s="153"/>
      <c r="I125" s="156"/>
      <c r="J125" s="167">
        <f>BK125</f>
        <v>0</v>
      </c>
      <c r="K125" s="153"/>
      <c r="L125" s="158"/>
      <c r="M125" s="159"/>
      <c r="N125" s="160"/>
      <c r="O125" s="160"/>
      <c r="P125" s="161">
        <f>SUM(P126:P138)</f>
        <v>0</v>
      </c>
      <c r="Q125" s="160"/>
      <c r="R125" s="161">
        <f>SUM(R126:R138)</f>
        <v>6.9599999999999995E-2</v>
      </c>
      <c r="S125" s="160"/>
      <c r="T125" s="162">
        <f>SUM(T126:T138)</f>
        <v>0</v>
      </c>
      <c r="AR125" s="163" t="s">
        <v>79</v>
      </c>
      <c r="AT125" s="164" t="s">
        <v>71</v>
      </c>
      <c r="AU125" s="164" t="s">
        <v>77</v>
      </c>
      <c r="AY125" s="163" t="s">
        <v>113</v>
      </c>
      <c r="BK125" s="165">
        <f>SUM(BK126:BK138)</f>
        <v>0</v>
      </c>
    </row>
    <row r="126" spans="1:65" s="2" customFormat="1" ht="24.2" customHeight="1">
      <c r="A126" s="34"/>
      <c r="B126" s="35"/>
      <c r="C126" s="168" t="s">
        <v>189</v>
      </c>
      <c r="D126" s="168" t="s">
        <v>116</v>
      </c>
      <c r="E126" s="169" t="s">
        <v>190</v>
      </c>
      <c r="F126" s="170" t="s">
        <v>191</v>
      </c>
      <c r="G126" s="171" t="s">
        <v>119</v>
      </c>
      <c r="H126" s="172">
        <v>12</v>
      </c>
      <c r="I126" s="173"/>
      <c r="J126" s="174">
        <f>ROUND(I126*H126,2)</f>
        <v>0</v>
      </c>
      <c r="K126" s="170" t="s">
        <v>120</v>
      </c>
      <c r="L126" s="39"/>
      <c r="M126" s="175" t="s">
        <v>19</v>
      </c>
      <c r="N126" s="176" t="s">
        <v>43</v>
      </c>
      <c r="O126" s="64"/>
      <c r="P126" s="177">
        <f>O126*H126</f>
        <v>0</v>
      </c>
      <c r="Q126" s="177">
        <v>2.1299999999999999E-3</v>
      </c>
      <c r="R126" s="177">
        <f>Q126*H126</f>
        <v>2.5559999999999999E-2</v>
      </c>
      <c r="S126" s="177">
        <v>0</v>
      </c>
      <c r="T126" s="178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9" t="s">
        <v>121</v>
      </c>
      <c r="AT126" s="179" t="s">
        <v>116</v>
      </c>
      <c r="AU126" s="179" t="s">
        <v>79</v>
      </c>
      <c r="AY126" s="17" t="s">
        <v>113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17" t="s">
        <v>77</v>
      </c>
      <c r="BK126" s="180">
        <f>ROUND(I126*H126,2)</f>
        <v>0</v>
      </c>
      <c r="BL126" s="17" t="s">
        <v>121</v>
      </c>
      <c r="BM126" s="179" t="s">
        <v>192</v>
      </c>
    </row>
    <row r="127" spans="1:65" s="2" customFormat="1" ht="11.25">
      <c r="A127" s="34"/>
      <c r="B127" s="35"/>
      <c r="C127" s="36"/>
      <c r="D127" s="181" t="s">
        <v>123</v>
      </c>
      <c r="E127" s="36"/>
      <c r="F127" s="182" t="s">
        <v>193</v>
      </c>
      <c r="G127" s="36"/>
      <c r="H127" s="36"/>
      <c r="I127" s="183"/>
      <c r="J127" s="36"/>
      <c r="K127" s="36"/>
      <c r="L127" s="39"/>
      <c r="M127" s="184"/>
      <c r="N127" s="185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123</v>
      </c>
      <c r="AU127" s="17" t="s">
        <v>79</v>
      </c>
    </row>
    <row r="128" spans="1:65" s="2" customFormat="1" ht="16.5" customHeight="1">
      <c r="A128" s="34"/>
      <c r="B128" s="35"/>
      <c r="C128" s="168" t="s">
        <v>8</v>
      </c>
      <c r="D128" s="168" t="s">
        <v>116</v>
      </c>
      <c r="E128" s="169" t="s">
        <v>194</v>
      </c>
      <c r="F128" s="170" t="s">
        <v>195</v>
      </c>
      <c r="G128" s="171" t="s">
        <v>119</v>
      </c>
      <c r="H128" s="172">
        <v>12</v>
      </c>
      <c r="I128" s="173"/>
      <c r="J128" s="174">
        <f>ROUND(I128*H128,2)</f>
        <v>0</v>
      </c>
      <c r="K128" s="170" t="s">
        <v>19</v>
      </c>
      <c r="L128" s="39"/>
      <c r="M128" s="175" t="s">
        <v>19</v>
      </c>
      <c r="N128" s="176" t="s">
        <v>43</v>
      </c>
      <c r="O128" s="64"/>
      <c r="P128" s="177">
        <f>O128*H128</f>
        <v>0</v>
      </c>
      <c r="Q128" s="177">
        <v>2.1299999999999999E-3</v>
      </c>
      <c r="R128" s="177">
        <f>Q128*H128</f>
        <v>2.5559999999999999E-2</v>
      </c>
      <c r="S128" s="177">
        <v>0</v>
      </c>
      <c r="T128" s="17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9" t="s">
        <v>121</v>
      </c>
      <c r="AT128" s="179" t="s">
        <v>116</v>
      </c>
      <c r="AU128" s="179" t="s">
        <v>79</v>
      </c>
      <c r="AY128" s="17" t="s">
        <v>113</v>
      </c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17" t="s">
        <v>77</v>
      </c>
      <c r="BK128" s="180">
        <f>ROUND(I128*H128,2)</f>
        <v>0</v>
      </c>
      <c r="BL128" s="17" t="s">
        <v>121</v>
      </c>
      <c r="BM128" s="179" t="s">
        <v>196</v>
      </c>
    </row>
    <row r="129" spans="1:65" s="2" customFormat="1" ht="24.2" customHeight="1">
      <c r="A129" s="34"/>
      <c r="B129" s="35"/>
      <c r="C129" s="168" t="s">
        <v>121</v>
      </c>
      <c r="D129" s="168" t="s">
        <v>116</v>
      </c>
      <c r="E129" s="169" t="s">
        <v>197</v>
      </c>
      <c r="F129" s="170" t="s">
        <v>198</v>
      </c>
      <c r="G129" s="171" t="s">
        <v>119</v>
      </c>
      <c r="H129" s="172">
        <v>10</v>
      </c>
      <c r="I129" s="173"/>
      <c r="J129" s="174">
        <f>ROUND(I129*H129,2)</f>
        <v>0</v>
      </c>
      <c r="K129" s="170" t="s">
        <v>120</v>
      </c>
      <c r="L129" s="39"/>
      <c r="M129" s="175" t="s">
        <v>19</v>
      </c>
      <c r="N129" s="176" t="s">
        <v>43</v>
      </c>
      <c r="O129" s="64"/>
      <c r="P129" s="177">
        <f>O129*H129</f>
        <v>0</v>
      </c>
      <c r="Q129" s="177">
        <v>1.5E-3</v>
      </c>
      <c r="R129" s="177">
        <f>Q129*H129</f>
        <v>1.4999999999999999E-2</v>
      </c>
      <c r="S129" s="177">
        <v>0</v>
      </c>
      <c r="T129" s="17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9" t="s">
        <v>121</v>
      </c>
      <c r="AT129" s="179" t="s">
        <v>116</v>
      </c>
      <c r="AU129" s="179" t="s">
        <v>79</v>
      </c>
      <c r="AY129" s="17" t="s">
        <v>113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7" t="s">
        <v>77</v>
      </c>
      <c r="BK129" s="180">
        <f>ROUND(I129*H129,2)</f>
        <v>0</v>
      </c>
      <c r="BL129" s="17" t="s">
        <v>121</v>
      </c>
      <c r="BM129" s="179" t="s">
        <v>199</v>
      </c>
    </row>
    <row r="130" spans="1:65" s="2" customFormat="1" ht="11.25">
      <c r="A130" s="34"/>
      <c r="B130" s="35"/>
      <c r="C130" s="36"/>
      <c r="D130" s="181" t="s">
        <v>123</v>
      </c>
      <c r="E130" s="36"/>
      <c r="F130" s="182" t="s">
        <v>200</v>
      </c>
      <c r="G130" s="36"/>
      <c r="H130" s="36"/>
      <c r="I130" s="183"/>
      <c r="J130" s="36"/>
      <c r="K130" s="36"/>
      <c r="L130" s="39"/>
      <c r="M130" s="184"/>
      <c r="N130" s="185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123</v>
      </c>
      <c r="AU130" s="17" t="s">
        <v>79</v>
      </c>
    </row>
    <row r="131" spans="1:65" s="14" customFormat="1" ht="11.25">
      <c r="B131" s="197"/>
      <c r="C131" s="198"/>
      <c r="D131" s="188" t="s">
        <v>130</v>
      </c>
      <c r="E131" s="199" t="s">
        <v>19</v>
      </c>
      <c r="F131" s="200" t="s">
        <v>170</v>
      </c>
      <c r="G131" s="198"/>
      <c r="H131" s="201">
        <v>10</v>
      </c>
      <c r="I131" s="202"/>
      <c r="J131" s="198"/>
      <c r="K131" s="198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130</v>
      </c>
      <c r="AU131" s="207" t="s">
        <v>79</v>
      </c>
      <c r="AV131" s="14" t="s">
        <v>79</v>
      </c>
      <c r="AW131" s="14" t="s">
        <v>33</v>
      </c>
      <c r="AX131" s="14" t="s">
        <v>72</v>
      </c>
      <c r="AY131" s="207" t="s">
        <v>113</v>
      </c>
    </row>
    <row r="132" spans="1:65" s="15" customFormat="1" ht="11.25">
      <c r="B132" s="208"/>
      <c r="C132" s="209"/>
      <c r="D132" s="188" t="s">
        <v>130</v>
      </c>
      <c r="E132" s="210" t="s">
        <v>19</v>
      </c>
      <c r="F132" s="211" t="s">
        <v>139</v>
      </c>
      <c r="G132" s="209"/>
      <c r="H132" s="212">
        <v>10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130</v>
      </c>
      <c r="AU132" s="218" t="s">
        <v>79</v>
      </c>
      <c r="AV132" s="15" t="s">
        <v>140</v>
      </c>
      <c r="AW132" s="15" t="s">
        <v>33</v>
      </c>
      <c r="AX132" s="15" t="s">
        <v>77</v>
      </c>
      <c r="AY132" s="218" t="s">
        <v>113</v>
      </c>
    </row>
    <row r="133" spans="1:65" s="2" customFormat="1" ht="16.5" customHeight="1">
      <c r="A133" s="34"/>
      <c r="B133" s="35"/>
      <c r="C133" s="168" t="s">
        <v>201</v>
      </c>
      <c r="D133" s="168" t="s">
        <v>116</v>
      </c>
      <c r="E133" s="169" t="s">
        <v>202</v>
      </c>
      <c r="F133" s="170" t="s">
        <v>203</v>
      </c>
      <c r="G133" s="171" t="s">
        <v>119</v>
      </c>
      <c r="H133" s="172">
        <v>12</v>
      </c>
      <c r="I133" s="173"/>
      <c r="J133" s="174">
        <f>ROUND(I133*H133,2)</f>
        <v>0</v>
      </c>
      <c r="K133" s="170" t="s">
        <v>120</v>
      </c>
      <c r="L133" s="39"/>
      <c r="M133" s="175" t="s">
        <v>19</v>
      </c>
      <c r="N133" s="176" t="s">
        <v>43</v>
      </c>
      <c r="O133" s="64"/>
      <c r="P133" s="177">
        <f>O133*H133</f>
        <v>0</v>
      </c>
      <c r="Q133" s="177">
        <v>2.9E-4</v>
      </c>
      <c r="R133" s="177">
        <f>Q133*H133</f>
        <v>3.48E-3</v>
      </c>
      <c r="S133" s="177">
        <v>0</v>
      </c>
      <c r="T133" s="17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9" t="s">
        <v>121</v>
      </c>
      <c r="AT133" s="179" t="s">
        <v>116</v>
      </c>
      <c r="AU133" s="179" t="s">
        <v>79</v>
      </c>
      <c r="AY133" s="17" t="s">
        <v>113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7" t="s">
        <v>77</v>
      </c>
      <c r="BK133" s="180">
        <f>ROUND(I133*H133,2)</f>
        <v>0</v>
      </c>
      <c r="BL133" s="17" t="s">
        <v>121</v>
      </c>
      <c r="BM133" s="179" t="s">
        <v>204</v>
      </c>
    </row>
    <row r="134" spans="1:65" s="2" customFormat="1" ht="11.25">
      <c r="A134" s="34"/>
      <c r="B134" s="35"/>
      <c r="C134" s="36"/>
      <c r="D134" s="181" t="s">
        <v>123</v>
      </c>
      <c r="E134" s="36"/>
      <c r="F134" s="182" t="s">
        <v>205</v>
      </c>
      <c r="G134" s="36"/>
      <c r="H134" s="36"/>
      <c r="I134" s="183"/>
      <c r="J134" s="36"/>
      <c r="K134" s="36"/>
      <c r="L134" s="39"/>
      <c r="M134" s="184"/>
      <c r="N134" s="18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123</v>
      </c>
      <c r="AU134" s="17" t="s">
        <v>79</v>
      </c>
    </row>
    <row r="135" spans="1:65" s="14" customFormat="1" ht="11.25">
      <c r="B135" s="197"/>
      <c r="C135" s="198"/>
      <c r="D135" s="188" t="s">
        <v>130</v>
      </c>
      <c r="E135" s="199" t="s">
        <v>19</v>
      </c>
      <c r="F135" s="200" t="s">
        <v>180</v>
      </c>
      <c r="G135" s="198"/>
      <c r="H135" s="201">
        <v>12</v>
      </c>
      <c r="I135" s="202"/>
      <c r="J135" s="198"/>
      <c r="K135" s="198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130</v>
      </c>
      <c r="AU135" s="207" t="s">
        <v>79</v>
      </c>
      <c r="AV135" s="14" t="s">
        <v>79</v>
      </c>
      <c r="AW135" s="14" t="s">
        <v>33</v>
      </c>
      <c r="AX135" s="14" t="s">
        <v>72</v>
      </c>
      <c r="AY135" s="207" t="s">
        <v>113</v>
      </c>
    </row>
    <row r="136" spans="1:65" s="15" customFormat="1" ht="11.25">
      <c r="B136" s="208"/>
      <c r="C136" s="209"/>
      <c r="D136" s="188" t="s">
        <v>130</v>
      </c>
      <c r="E136" s="210" t="s">
        <v>19</v>
      </c>
      <c r="F136" s="211" t="s">
        <v>139</v>
      </c>
      <c r="G136" s="209"/>
      <c r="H136" s="212">
        <v>12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130</v>
      </c>
      <c r="AU136" s="218" t="s">
        <v>79</v>
      </c>
      <c r="AV136" s="15" t="s">
        <v>140</v>
      </c>
      <c r="AW136" s="15" t="s">
        <v>33</v>
      </c>
      <c r="AX136" s="15" t="s">
        <v>77</v>
      </c>
      <c r="AY136" s="218" t="s">
        <v>113</v>
      </c>
    </row>
    <row r="137" spans="1:65" s="2" customFormat="1" ht="49.15" customHeight="1">
      <c r="A137" s="34"/>
      <c r="B137" s="35"/>
      <c r="C137" s="168" t="s">
        <v>206</v>
      </c>
      <c r="D137" s="168" t="s">
        <v>116</v>
      </c>
      <c r="E137" s="169" t="s">
        <v>207</v>
      </c>
      <c r="F137" s="170" t="s">
        <v>208</v>
      </c>
      <c r="G137" s="171" t="s">
        <v>209</v>
      </c>
      <c r="H137" s="172">
        <v>0.04</v>
      </c>
      <c r="I137" s="173"/>
      <c r="J137" s="174">
        <f>ROUND(I137*H137,2)</f>
        <v>0</v>
      </c>
      <c r="K137" s="170" t="s">
        <v>120</v>
      </c>
      <c r="L137" s="39"/>
      <c r="M137" s="175" t="s">
        <v>19</v>
      </c>
      <c r="N137" s="176" t="s">
        <v>43</v>
      </c>
      <c r="O137" s="64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9" t="s">
        <v>121</v>
      </c>
      <c r="AT137" s="179" t="s">
        <v>116</v>
      </c>
      <c r="AU137" s="179" t="s">
        <v>79</v>
      </c>
      <c r="AY137" s="17" t="s">
        <v>113</v>
      </c>
      <c r="BE137" s="180">
        <f>IF(N137="základní",J137,0)</f>
        <v>0</v>
      </c>
      <c r="BF137" s="180">
        <f>IF(N137="snížená",J137,0)</f>
        <v>0</v>
      </c>
      <c r="BG137" s="180">
        <f>IF(N137="zákl. přenesená",J137,0)</f>
        <v>0</v>
      </c>
      <c r="BH137" s="180">
        <f>IF(N137="sníž. přenesená",J137,0)</f>
        <v>0</v>
      </c>
      <c r="BI137" s="180">
        <f>IF(N137="nulová",J137,0)</f>
        <v>0</v>
      </c>
      <c r="BJ137" s="17" t="s">
        <v>77</v>
      </c>
      <c r="BK137" s="180">
        <f>ROUND(I137*H137,2)</f>
        <v>0</v>
      </c>
      <c r="BL137" s="17" t="s">
        <v>121</v>
      </c>
      <c r="BM137" s="179" t="s">
        <v>210</v>
      </c>
    </row>
    <row r="138" spans="1:65" s="2" customFormat="1" ht="11.25">
      <c r="A138" s="34"/>
      <c r="B138" s="35"/>
      <c r="C138" s="36"/>
      <c r="D138" s="181" t="s">
        <v>123</v>
      </c>
      <c r="E138" s="36"/>
      <c r="F138" s="182" t="s">
        <v>211</v>
      </c>
      <c r="G138" s="36"/>
      <c r="H138" s="36"/>
      <c r="I138" s="183"/>
      <c r="J138" s="36"/>
      <c r="K138" s="36"/>
      <c r="L138" s="39"/>
      <c r="M138" s="184"/>
      <c r="N138" s="185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123</v>
      </c>
      <c r="AU138" s="17" t="s">
        <v>79</v>
      </c>
    </row>
    <row r="139" spans="1:65" s="12" customFormat="1" ht="22.9" customHeight="1">
      <c r="B139" s="152"/>
      <c r="C139" s="153"/>
      <c r="D139" s="154" t="s">
        <v>71</v>
      </c>
      <c r="E139" s="166" t="s">
        <v>212</v>
      </c>
      <c r="F139" s="166" t="s">
        <v>213</v>
      </c>
      <c r="G139" s="153"/>
      <c r="H139" s="153"/>
      <c r="I139" s="156"/>
      <c r="J139" s="167">
        <f>BK139</f>
        <v>0</v>
      </c>
      <c r="K139" s="153"/>
      <c r="L139" s="158"/>
      <c r="M139" s="159"/>
      <c r="N139" s="160"/>
      <c r="O139" s="160"/>
      <c r="P139" s="161">
        <f>SUM(P140:P175)</f>
        <v>0</v>
      </c>
      <c r="Q139" s="160"/>
      <c r="R139" s="161">
        <f>SUM(R140:R175)</f>
        <v>0.54849999999999999</v>
      </c>
      <c r="S139" s="160"/>
      <c r="T139" s="162">
        <f>SUM(T140:T175)</f>
        <v>0.28249999999999997</v>
      </c>
      <c r="AR139" s="163" t="s">
        <v>79</v>
      </c>
      <c r="AT139" s="164" t="s">
        <v>71</v>
      </c>
      <c r="AU139" s="164" t="s">
        <v>77</v>
      </c>
      <c r="AY139" s="163" t="s">
        <v>113</v>
      </c>
      <c r="BK139" s="165">
        <f>SUM(BK140:BK175)</f>
        <v>0</v>
      </c>
    </row>
    <row r="140" spans="1:65" s="2" customFormat="1" ht="24.2" customHeight="1">
      <c r="A140" s="34"/>
      <c r="B140" s="35"/>
      <c r="C140" s="168" t="s">
        <v>214</v>
      </c>
      <c r="D140" s="168" t="s">
        <v>116</v>
      </c>
      <c r="E140" s="169" t="s">
        <v>215</v>
      </c>
      <c r="F140" s="170" t="s">
        <v>216</v>
      </c>
      <c r="G140" s="171" t="s">
        <v>217</v>
      </c>
      <c r="H140" s="172">
        <v>397</v>
      </c>
      <c r="I140" s="173"/>
      <c r="J140" s="174">
        <f>ROUND(I140*H140,2)</f>
        <v>0</v>
      </c>
      <c r="K140" s="170" t="s">
        <v>120</v>
      </c>
      <c r="L140" s="39"/>
      <c r="M140" s="175" t="s">
        <v>19</v>
      </c>
      <c r="N140" s="176" t="s">
        <v>43</v>
      </c>
      <c r="O140" s="64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9" t="s">
        <v>121</v>
      </c>
      <c r="AT140" s="179" t="s">
        <v>116</v>
      </c>
      <c r="AU140" s="179" t="s">
        <v>79</v>
      </c>
      <c r="AY140" s="17" t="s">
        <v>113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7" t="s">
        <v>77</v>
      </c>
      <c r="BK140" s="180">
        <f>ROUND(I140*H140,2)</f>
        <v>0</v>
      </c>
      <c r="BL140" s="17" t="s">
        <v>121</v>
      </c>
      <c r="BM140" s="179" t="s">
        <v>218</v>
      </c>
    </row>
    <row r="141" spans="1:65" s="2" customFormat="1" ht="11.25">
      <c r="A141" s="34"/>
      <c r="B141" s="35"/>
      <c r="C141" s="36"/>
      <c r="D141" s="181" t="s">
        <v>123</v>
      </c>
      <c r="E141" s="36"/>
      <c r="F141" s="182" t="s">
        <v>219</v>
      </c>
      <c r="G141" s="36"/>
      <c r="H141" s="36"/>
      <c r="I141" s="183"/>
      <c r="J141" s="36"/>
      <c r="K141" s="36"/>
      <c r="L141" s="39"/>
      <c r="M141" s="184"/>
      <c r="N141" s="185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123</v>
      </c>
      <c r="AU141" s="17" t="s">
        <v>79</v>
      </c>
    </row>
    <row r="142" spans="1:65" s="14" customFormat="1" ht="11.25">
      <c r="B142" s="197"/>
      <c r="C142" s="198"/>
      <c r="D142" s="188" t="s">
        <v>130</v>
      </c>
      <c r="E142" s="199" t="s">
        <v>19</v>
      </c>
      <c r="F142" s="200" t="s">
        <v>220</v>
      </c>
      <c r="G142" s="198"/>
      <c r="H142" s="201">
        <v>397</v>
      </c>
      <c r="I142" s="202"/>
      <c r="J142" s="198"/>
      <c r="K142" s="198"/>
      <c r="L142" s="203"/>
      <c r="M142" s="204"/>
      <c r="N142" s="205"/>
      <c r="O142" s="205"/>
      <c r="P142" s="205"/>
      <c r="Q142" s="205"/>
      <c r="R142" s="205"/>
      <c r="S142" s="205"/>
      <c r="T142" s="206"/>
      <c r="AT142" s="207" t="s">
        <v>130</v>
      </c>
      <c r="AU142" s="207" t="s">
        <v>79</v>
      </c>
      <c r="AV142" s="14" t="s">
        <v>79</v>
      </c>
      <c r="AW142" s="14" t="s">
        <v>33</v>
      </c>
      <c r="AX142" s="14" t="s">
        <v>72</v>
      </c>
      <c r="AY142" s="207" t="s">
        <v>113</v>
      </c>
    </row>
    <row r="143" spans="1:65" s="15" customFormat="1" ht="11.25">
      <c r="B143" s="208"/>
      <c r="C143" s="209"/>
      <c r="D143" s="188" t="s">
        <v>130</v>
      </c>
      <c r="E143" s="210" t="s">
        <v>19</v>
      </c>
      <c r="F143" s="211" t="s">
        <v>139</v>
      </c>
      <c r="G143" s="209"/>
      <c r="H143" s="212">
        <v>397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130</v>
      </c>
      <c r="AU143" s="218" t="s">
        <v>79</v>
      </c>
      <c r="AV143" s="15" t="s">
        <v>140</v>
      </c>
      <c r="AW143" s="15" t="s">
        <v>33</v>
      </c>
      <c r="AX143" s="15" t="s">
        <v>77</v>
      </c>
      <c r="AY143" s="218" t="s">
        <v>113</v>
      </c>
    </row>
    <row r="144" spans="1:65" s="2" customFormat="1" ht="16.5" customHeight="1">
      <c r="A144" s="34"/>
      <c r="B144" s="35"/>
      <c r="C144" s="219" t="s">
        <v>221</v>
      </c>
      <c r="D144" s="219" t="s">
        <v>142</v>
      </c>
      <c r="E144" s="220" t="s">
        <v>222</v>
      </c>
      <c r="F144" s="221" t="s">
        <v>223</v>
      </c>
      <c r="G144" s="222" t="s">
        <v>224</v>
      </c>
      <c r="H144" s="223">
        <v>397</v>
      </c>
      <c r="I144" s="224"/>
      <c r="J144" s="225">
        <f>ROUND(I144*H144,2)</f>
        <v>0</v>
      </c>
      <c r="K144" s="221" t="s">
        <v>120</v>
      </c>
      <c r="L144" s="226"/>
      <c r="M144" s="227" t="s">
        <v>19</v>
      </c>
      <c r="N144" s="228" t="s">
        <v>43</v>
      </c>
      <c r="O144" s="64"/>
      <c r="P144" s="177">
        <f>O144*H144</f>
        <v>0</v>
      </c>
      <c r="Q144" s="177">
        <v>1E-3</v>
      </c>
      <c r="R144" s="177">
        <f>Q144*H144</f>
        <v>0.39700000000000002</v>
      </c>
      <c r="S144" s="177">
        <v>0</v>
      </c>
      <c r="T144" s="178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9" t="s">
        <v>146</v>
      </c>
      <c r="AT144" s="179" t="s">
        <v>142</v>
      </c>
      <c r="AU144" s="179" t="s">
        <v>79</v>
      </c>
      <c r="AY144" s="17" t="s">
        <v>113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7" t="s">
        <v>77</v>
      </c>
      <c r="BK144" s="180">
        <f>ROUND(I144*H144,2)</f>
        <v>0</v>
      </c>
      <c r="BL144" s="17" t="s">
        <v>121</v>
      </c>
      <c r="BM144" s="179" t="s">
        <v>225</v>
      </c>
    </row>
    <row r="145" spans="1:65" s="2" customFormat="1" ht="24.2" customHeight="1">
      <c r="A145" s="34"/>
      <c r="B145" s="35"/>
      <c r="C145" s="168" t="s">
        <v>7</v>
      </c>
      <c r="D145" s="168" t="s">
        <v>116</v>
      </c>
      <c r="E145" s="169" t="s">
        <v>226</v>
      </c>
      <c r="F145" s="170" t="s">
        <v>227</v>
      </c>
      <c r="G145" s="171" t="s">
        <v>217</v>
      </c>
      <c r="H145" s="172">
        <v>38</v>
      </c>
      <c r="I145" s="173"/>
      <c r="J145" s="174">
        <f>ROUND(I145*H145,2)</f>
        <v>0</v>
      </c>
      <c r="K145" s="170" t="s">
        <v>120</v>
      </c>
      <c r="L145" s="39"/>
      <c r="M145" s="175" t="s">
        <v>19</v>
      </c>
      <c r="N145" s="176" t="s">
        <v>43</v>
      </c>
      <c r="O145" s="64"/>
      <c r="P145" s="177">
        <f>O145*H145</f>
        <v>0</v>
      </c>
      <c r="Q145" s="177">
        <v>0</v>
      </c>
      <c r="R145" s="177">
        <f>Q145*H145</f>
        <v>0</v>
      </c>
      <c r="S145" s="177">
        <v>0</v>
      </c>
      <c r="T145" s="17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9" t="s">
        <v>121</v>
      </c>
      <c r="AT145" s="179" t="s">
        <v>116</v>
      </c>
      <c r="AU145" s="179" t="s">
        <v>79</v>
      </c>
      <c r="AY145" s="17" t="s">
        <v>113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7" t="s">
        <v>77</v>
      </c>
      <c r="BK145" s="180">
        <f>ROUND(I145*H145,2)</f>
        <v>0</v>
      </c>
      <c r="BL145" s="17" t="s">
        <v>121</v>
      </c>
      <c r="BM145" s="179" t="s">
        <v>228</v>
      </c>
    </row>
    <row r="146" spans="1:65" s="2" customFormat="1" ht="11.25">
      <c r="A146" s="34"/>
      <c r="B146" s="35"/>
      <c r="C146" s="36"/>
      <c r="D146" s="181" t="s">
        <v>123</v>
      </c>
      <c r="E146" s="36"/>
      <c r="F146" s="182" t="s">
        <v>229</v>
      </c>
      <c r="G146" s="36"/>
      <c r="H146" s="36"/>
      <c r="I146" s="183"/>
      <c r="J146" s="36"/>
      <c r="K146" s="36"/>
      <c r="L146" s="39"/>
      <c r="M146" s="184"/>
      <c r="N146" s="185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123</v>
      </c>
      <c r="AU146" s="17" t="s">
        <v>79</v>
      </c>
    </row>
    <row r="147" spans="1:65" s="14" customFormat="1" ht="11.25">
      <c r="B147" s="197"/>
      <c r="C147" s="198"/>
      <c r="D147" s="188" t="s">
        <v>130</v>
      </c>
      <c r="E147" s="199" t="s">
        <v>19</v>
      </c>
      <c r="F147" s="200" t="s">
        <v>230</v>
      </c>
      <c r="G147" s="198"/>
      <c r="H147" s="201">
        <v>38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130</v>
      </c>
      <c r="AU147" s="207" t="s">
        <v>79</v>
      </c>
      <c r="AV147" s="14" t="s">
        <v>79</v>
      </c>
      <c r="AW147" s="14" t="s">
        <v>33</v>
      </c>
      <c r="AX147" s="14" t="s">
        <v>72</v>
      </c>
      <c r="AY147" s="207" t="s">
        <v>113</v>
      </c>
    </row>
    <row r="148" spans="1:65" s="15" customFormat="1" ht="11.25">
      <c r="B148" s="208"/>
      <c r="C148" s="209"/>
      <c r="D148" s="188" t="s">
        <v>130</v>
      </c>
      <c r="E148" s="210" t="s">
        <v>19</v>
      </c>
      <c r="F148" s="211" t="s">
        <v>139</v>
      </c>
      <c r="G148" s="209"/>
      <c r="H148" s="212">
        <v>38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130</v>
      </c>
      <c r="AU148" s="218" t="s">
        <v>79</v>
      </c>
      <c r="AV148" s="15" t="s">
        <v>140</v>
      </c>
      <c r="AW148" s="15" t="s">
        <v>33</v>
      </c>
      <c r="AX148" s="15" t="s">
        <v>77</v>
      </c>
      <c r="AY148" s="218" t="s">
        <v>113</v>
      </c>
    </row>
    <row r="149" spans="1:65" s="2" customFormat="1" ht="16.5" customHeight="1">
      <c r="A149" s="34"/>
      <c r="B149" s="35"/>
      <c r="C149" s="219" t="s">
        <v>231</v>
      </c>
      <c r="D149" s="219" t="s">
        <v>142</v>
      </c>
      <c r="E149" s="220" t="s">
        <v>232</v>
      </c>
      <c r="F149" s="221" t="s">
        <v>233</v>
      </c>
      <c r="G149" s="222" t="s">
        <v>224</v>
      </c>
      <c r="H149" s="223">
        <v>38</v>
      </c>
      <c r="I149" s="224"/>
      <c r="J149" s="225">
        <f>ROUND(I149*H149,2)</f>
        <v>0</v>
      </c>
      <c r="K149" s="221" t="s">
        <v>120</v>
      </c>
      <c r="L149" s="226"/>
      <c r="M149" s="227" t="s">
        <v>19</v>
      </c>
      <c r="N149" s="228" t="s">
        <v>43</v>
      </c>
      <c r="O149" s="64"/>
      <c r="P149" s="177">
        <f>O149*H149</f>
        <v>0</v>
      </c>
      <c r="Q149" s="177">
        <v>1E-3</v>
      </c>
      <c r="R149" s="177">
        <f>Q149*H149</f>
        <v>3.7999999999999999E-2</v>
      </c>
      <c r="S149" s="177">
        <v>0</v>
      </c>
      <c r="T149" s="17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9" t="s">
        <v>146</v>
      </c>
      <c r="AT149" s="179" t="s">
        <v>142</v>
      </c>
      <c r="AU149" s="179" t="s">
        <v>79</v>
      </c>
      <c r="AY149" s="17" t="s">
        <v>113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7" t="s">
        <v>77</v>
      </c>
      <c r="BK149" s="180">
        <f>ROUND(I149*H149,2)</f>
        <v>0</v>
      </c>
      <c r="BL149" s="17" t="s">
        <v>121</v>
      </c>
      <c r="BM149" s="179" t="s">
        <v>234</v>
      </c>
    </row>
    <row r="150" spans="1:65" s="2" customFormat="1" ht="21.75" customHeight="1">
      <c r="A150" s="34"/>
      <c r="B150" s="35"/>
      <c r="C150" s="168" t="s">
        <v>235</v>
      </c>
      <c r="D150" s="168" t="s">
        <v>116</v>
      </c>
      <c r="E150" s="169" t="s">
        <v>236</v>
      </c>
      <c r="F150" s="170" t="s">
        <v>237</v>
      </c>
      <c r="G150" s="171" t="s">
        <v>119</v>
      </c>
      <c r="H150" s="172">
        <v>250</v>
      </c>
      <c r="I150" s="173"/>
      <c r="J150" s="174">
        <f>ROUND(I150*H150,2)</f>
        <v>0</v>
      </c>
      <c r="K150" s="170" t="s">
        <v>120</v>
      </c>
      <c r="L150" s="39"/>
      <c r="M150" s="175" t="s">
        <v>19</v>
      </c>
      <c r="N150" s="176" t="s">
        <v>43</v>
      </c>
      <c r="O150" s="64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9" t="s">
        <v>121</v>
      </c>
      <c r="AT150" s="179" t="s">
        <v>116</v>
      </c>
      <c r="AU150" s="179" t="s">
        <v>79</v>
      </c>
      <c r="AY150" s="17" t="s">
        <v>113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7" t="s">
        <v>77</v>
      </c>
      <c r="BK150" s="180">
        <f>ROUND(I150*H150,2)</f>
        <v>0</v>
      </c>
      <c r="BL150" s="17" t="s">
        <v>121</v>
      </c>
      <c r="BM150" s="179" t="s">
        <v>238</v>
      </c>
    </row>
    <row r="151" spans="1:65" s="2" customFormat="1" ht="11.25">
      <c r="A151" s="34"/>
      <c r="B151" s="35"/>
      <c r="C151" s="36"/>
      <c r="D151" s="181" t="s">
        <v>123</v>
      </c>
      <c r="E151" s="36"/>
      <c r="F151" s="182" t="s">
        <v>239</v>
      </c>
      <c r="G151" s="36"/>
      <c r="H151" s="36"/>
      <c r="I151" s="183"/>
      <c r="J151" s="36"/>
      <c r="K151" s="36"/>
      <c r="L151" s="39"/>
      <c r="M151" s="184"/>
      <c r="N151" s="185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123</v>
      </c>
      <c r="AU151" s="17" t="s">
        <v>79</v>
      </c>
    </row>
    <row r="152" spans="1:65" s="14" customFormat="1" ht="11.25">
      <c r="B152" s="197"/>
      <c r="C152" s="198"/>
      <c r="D152" s="188" t="s">
        <v>130</v>
      </c>
      <c r="E152" s="199" t="s">
        <v>19</v>
      </c>
      <c r="F152" s="200" t="s">
        <v>240</v>
      </c>
      <c r="G152" s="198"/>
      <c r="H152" s="201">
        <v>250</v>
      </c>
      <c r="I152" s="202"/>
      <c r="J152" s="198"/>
      <c r="K152" s="198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130</v>
      </c>
      <c r="AU152" s="207" t="s">
        <v>79</v>
      </c>
      <c r="AV152" s="14" t="s">
        <v>79</v>
      </c>
      <c r="AW152" s="14" t="s">
        <v>33</v>
      </c>
      <c r="AX152" s="14" t="s">
        <v>72</v>
      </c>
      <c r="AY152" s="207" t="s">
        <v>113</v>
      </c>
    </row>
    <row r="153" spans="1:65" s="15" customFormat="1" ht="11.25">
      <c r="B153" s="208"/>
      <c r="C153" s="209"/>
      <c r="D153" s="188" t="s">
        <v>130</v>
      </c>
      <c r="E153" s="210" t="s">
        <v>19</v>
      </c>
      <c r="F153" s="211" t="s">
        <v>139</v>
      </c>
      <c r="G153" s="209"/>
      <c r="H153" s="212">
        <v>250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130</v>
      </c>
      <c r="AU153" s="218" t="s">
        <v>79</v>
      </c>
      <c r="AV153" s="15" t="s">
        <v>140</v>
      </c>
      <c r="AW153" s="15" t="s">
        <v>33</v>
      </c>
      <c r="AX153" s="15" t="s">
        <v>77</v>
      </c>
      <c r="AY153" s="218" t="s">
        <v>113</v>
      </c>
    </row>
    <row r="154" spans="1:65" s="2" customFormat="1" ht="16.5" customHeight="1">
      <c r="A154" s="34"/>
      <c r="B154" s="35"/>
      <c r="C154" s="219" t="s">
        <v>241</v>
      </c>
      <c r="D154" s="219" t="s">
        <v>142</v>
      </c>
      <c r="E154" s="220" t="s">
        <v>242</v>
      </c>
      <c r="F154" s="221" t="s">
        <v>243</v>
      </c>
      <c r="G154" s="222" t="s">
        <v>119</v>
      </c>
      <c r="H154" s="223">
        <v>250</v>
      </c>
      <c r="I154" s="224"/>
      <c r="J154" s="225">
        <f>ROUND(I154*H154,2)</f>
        <v>0</v>
      </c>
      <c r="K154" s="221" t="s">
        <v>120</v>
      </c>
      <c r="L154" s="226"/>
      <c r="M154" s="227" t="s">
        <v>19</v>
      </c>
      <c r="N154" s="228" t="s">
        <v>43</v>
      </c>
      <c r="O154" s="64"/>
      <c r="P154" s="177">
        <f>O154*H154</f>
        <v>0</v>
      </c>
      <c r="Q154" s="177">
        <v>2.3000000000000001E-4</v>
      </c>
      <c r="R154" s="177">
        <f>Q154*H154</f>
        <v>5.7500000000000002E-2</v>
      </c>
      <c r="S154" s="177">
        <v>0</v>
      </c>
      <c r="T154" s="178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9" t="s">
        <v>146</v>
      </c>
      <c r="AT154" s="179" t="s">
        <v>142</v>
      </c>
      <c r="AU154" s="179" t="s">
        <v>79</v>
      </c>
      <c r="AY154" s="17" t="s">
        <v>113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7" t="s">
        <v>77</v>
      </c>
      <c r="BK154" s="180">
        <f>ROUND(I154*H154,2)</f>
        <v>0</v>
      </c>
      <c r="BL154" s="17" t="s">
        <v>121</v>
      </c>
      <c r="BM154" s="179" t="s">
        <v>244</v>
      </c>
    </row>
    <row r="155" spans="1:65" s="2" customFormat="1" ht="21.75" customHeight="1">
      <c r="A155" s="34"/>
      <c r="B155" s="35"/>
      <c r="C155" s="168" t="s">
        <v>245</v>
      </c>
      <c r="D155" s="168" t="s">
        <v>116</v>
      </c>
      <c r="E155" s="169" t="s">
        <v>246</v>
      </c>
      <c r="F155" s="170" t="s">
        <v>247</v>
      </c>
      <c r="G155" s="171" t="s">
        <v>119</v>
      </c>
      <c r="H155" s="172">
        <v>350</v>
      </c>
      <c r="I155" s="173"/>
      <c r="J155" s="174">
        <f>ROUND(I155*H155,2)</f>
        <v>0</v>
      </c>
      <c r="K155" s="170" t="s">
        <v>120</v>
      </c>
      <c r="L155" s="39"/>
      <c r="M155" s="175" t="s">
        <v>19</v>
      </c>
      <c r="N155" s="176" t="s">
        <v>43</v>
      </c>
      <c r="O155" s="64"/>
      <c r="P155" s="177">
        <f>O155*H155</f>
        <v>0</v>
      </c>
      <c r="Q155" s="177">
        <v>0</v>
      </c>
      <c r="R155" s="177">
        <f>Q155*H155</f>
        <v>0</v>
      </c>
      <c r="S155" s="177">
        <v>0</v>
      </c>
      <c r="T155" s="17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9" t="s">
        <v>121</v>
      </c>
      <c r="AT155" s="179" t="s">
        <v>116</v>
      </c>
      <c r="AU155" s="179" t="s">
        <v>79</v>
      </c>
      <c r="AY155" s="17" t="s">
        <v>113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7" t="s">
        <v>77</v>
      </c>
      <c r="BK155" s="180">
        <f>ROUND(I155*H155,2)</f>
        <v>0</v>
      </c>
      <c r="BL155" s="17" t="s">
        <v>121</v>
      </c>
      <c r="BM155" s="179" t="s">
        <v>248</v>
      </c>
    </row>
    <row r="156" spans="1:65" s="2" customFormat="1" ht="11.25">
      <c r="A156" s="34"/>
      <c r="B156" s="35"/>
      <c r="C156" s="36"/>
      <c r="D156" s="181" t="s">
        <v>123</v>
      </c>
      <c r="E156" s="36"/>
      <c r="F156" s="182" t="s">
        <v>249</v>
      </c>
      <c r="G156" s="36"/>
      <c r="H156" s="36"/>
      <c r="I156" s="183"/>
      <c r="J156" s="36"/>
      <c r="K156" s="36"/>
      <c r="L156" s="39"/>
      <c r="M156" s="184"/>
      <c r="N156" s="185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123</v>
      </c>
      <c r="AU156" s="17" t="s">
        <v>79</v>
      </c>
    </row>
    <row r="157" spans="1:65" s="14" customFormat="1" ht="11.25">
      <c r="B157" s="197"/>
      <c r="C157" s="198"/>
      <c r="D157" s="188" t="s">
        <v>130</v>
      </c>
      <c r="E157" s="199" t="s">
        <v>19</v>
      </c>
      <c r="F157" s="200" t="s">
        <v>250</v>
      </c>
      <c r="G157" s="198"/>
      <c r="H157" s="201">
        <v>350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130</v>
      </c>
      <c r="AU157" s="207" t="s">
        <v>79</v>
      </c>
      <c r="AV157" s="14" t="s">
        <v>79</v>
      </c>
      <c r="AW157" s="14" t="s">
        <v>33</v>
      </c>
      <c r="AX157" s="14" t="s">
        <v>72</v>
      </c>
      <c r="AY157" s="207" t="s">
        <v>113</v>
      </c>
    </row>
    <row r="158" spans="1:65" s="15" customFormat="1" ht="11.25">
      <c r="B158" s="208"/>
      <c r="C158" s="209"/>
      <c r="D158" s="188" t="s">
        <v>130</v>
      </c>
      <c r="E158" s="210" t="s">
        <v>19</v>
      </c>
      <c r="F158" s="211" t="s">
        <v>139</v>
      </c>
      <c r="G158" s="209"/>
      <c r="H158" s="212">
        <v>350</v>
      </c>
      <c r="I158" s="213"/>
      <c r="J158" s="209"/>
      <c r="K158" s="209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130</v>
      </c>
      <c r="AU158" s="218" t="s">
        <v>79</v>
      </c>
      <c r="AV158" s="15" t="s">
        <v>140</v>
      </c>
      <c r="AW158" s="15" t="s">
        <v>33</v>
      </c>
      <c r="AX158" s="15" t="s">
        <v>77</v>
      </c>
      <c r="AY158" s="218" t="s">
        <v>113</v>
      </c>
    </row>
    <row r="159" spans="1:65" s="2" customFormat="1" ht="16.5" customHeight="1">
      <c r="A159" s="34"/>
      <c r="B159" s="35"/>
      <c r="C159" s="219" t="s">
        <v>251</v>
      </c>
      <c r="D159" s="219" t="s">
        <v>142</v>
      </c>
      <c r="E159" s="220" t="s">
        <v>252</v>
      </c>
      <c r="F159" s="221" t="s">
        <v>253</v>
      </c>
      <c r="G159" s="222" t="s">
        <v>119</v>
      </c>
      <c r="H159" s="223">
        <v>350</v>
      </c>
      <c r="I159" s="224"/>
      <c r="J159" s="225">
        <f>ROUND(I159*H159,2)</f>
        <v>0</v>
      </c>
      <c r="K159" s="221" t="s">
        <v>120</v>
      </c>
      <c r="L159" s="226"/>
      <c r="M159" s="227" t="s">
        <v>19</v>
      </c>
      <c r="N159" s="228" t="s">
        <v>43</v>
      </c>
      <c r="O159" s="64"/>
      <c r="P159" s="177">
        <f>O159*H159</f>
        <v>0</v>
      </c>
      <c r="Q159" s="177">
        <v>1.6000000000000001E-4</v>
      </c>
      <c r="R159" s="177">
        <f>Q159*H159</f>
        <v>5.6000000000000001E-2</v>
      </c>
      <c r="S159" s="177">
        <v>0</v>
      </c>
      <c r="T159" s="17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9" t="s">
        <v>146</v>
      </c>
      <c r="AT159" s="179" t="s">
        <v>142</v>
      </c>
      <c r="AU159" s="179" t="s">
        <v>79</v>
      </c>
      <c r="AY159" s="17" t="s">
        <v>113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7" t="s">
        <v>77</v>
      </c>
      <c r="BK159" s="180">
        <f>ROUND(I159*H159,2)</f>
        <v>0</v>
      </c>
      <c r="BL159" s="17" t="s">
        <v>121</v>
      </c>
      <c r="BM159" s="179" t="s">
        <v>254</v>
      </c>
    </row>
    <row r="160" spans="1:65" s="2" customFormat="1" ht="37.9" customHeight="1">
      <c r="A160" s="34"/>
      <c r="B160" s="35"/>
      <c r="C160" s="168" t="s">
        <v>255</v>
      </c>
      <c r="D160" s="168" t="s">
        <v>116</v>
      </c>
      <c r="E160" s="169" t="s">
        <v>256</v>
      </c>
      <c r="F160" s="170" t="s">
        <v>257</v>
      </c>
      <c r="G160" s="171" t="s">
        <v>217</v>
      </c>
      <c r="H160" s="172">
        <v>350</v>
      </c>
      <c r="I160" s="173"/>
      <c r="J160" s="174">
        <f>ROUND(I160*H160,2)</f>
        <v>0</v>
      </c>
      <c r="K160" s="170" t="s">
        <v>120</v>
      </c>
      <c r="L160" s="39"/>
      <c r="M160" s="175" t="s">
        <v>19</v>
      </c>
      <c r="N160" s="176" t="s">
        <v>43</v>
      </c>
      <c r="O160" s="64"/>
      <c r="P160" s="177">
        <f>O160*H160</f>
        <v>0</v>
      </c>
      <c r="Q160" s="177">
        <v>0</v>
      </c>
      <c r="R160" s="177">
        <f>Q160*H160</f>
        <v>0</v>
      </c>
      <c r="S160" s="177">
        <v>6.2E-4</v>
      </c>
      <c r="T160" s="178">
        <f>S160*H160</f>
        <v>0.217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9" t="s">
        <v>121</v>
      </c>
      <c r="AT160" s="179" t="s">
        <v>116</v>
      </c>
      <c r="AU160" s="179" t="s">
        <v>79</v>
      </c>
      <c r="AY160" s="17" t="s">
        <v>113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7" t="s">
        <v>77</v>
      </c>
      <c r="BK160" s="180">
        <f>ROUND(I160*H160,2)</f>
        <v>0</v>
      </c>
      <c r="BL160" s="17" t="s">
        <v>121</v>
      </c>
      <c r="BM160" s="179" t="s">
        <v>258</v>
      </c>
    </row>
    <row r="161" spans="1:65" s="2" customFormat="1" ht="11.25">
      <c r="A161" s="34"/>
      <c r="B161" s="35"/>
      <c r="C161" s="36"/>
      <c r="D161" s="181" t="s">
        <v>123</v>
      </c>
      <c r="E161" s="36"/>
      <c r="F161" s="182" t="s">
        <v>259</v>
      </c>
      <c r="G161" s="36"/>
      <c r="H161" s="36"/>
      <c r="I161" s="183"/>
      <c r="J161" s="36"/>
      <c r="K161" s="36"/>
      <c r="L161" s="39"/>
      <c r="M161" s="184"/>
      <c r="N161" s="185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123</v>
      </c>
      <c r="AU161" s="17" t="s">
        <v>79</v>
      </c>
    </row>
    <row r="162" spans="1:65" s="14" customFormat="1" ht="11.25">
      <c r="B162" s="197"/>
      <c r="C162" s="198"/>
      <c r="D162" s="188" t="s">
        <v>130</v>
      </c>
      <c r="E162" s="199" t="s">
        <v>19</v>
      </c>
      <c r="F162" s="200" t="s">
        <v>250</v>
      </c>
      <c r="G162" s="198"/>
      <c r="H162" s="201">
        <v>350</v>
      </c>
      <c r="I162" s="202"/>
      <c r="J162" s="198"/>
      <c r="K162" s="198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130</v>
      </c>
      <c r="AU162" s="207" t="s">
        <v>79</v>
      </c>
      <c r="AV162" s="14" t="s">
        <v>79</v>
      </c>
      <c r="AW162" s="14" t="s">
        <v>33</v>
      </c>
      <c r="AX162" s="14" t="s">
        <v>72</v>
      </c>
      <c r="AY162" s="207" t="s">
        <v>113</v>
      </c>
    </row>
    <row r="163" spans="1:65" s="15" customFormat="1" ht="11.25">
      <c r="B163" s="208"/>
      <c r="C163" s="209"/>
      <c r="D163" s="188" t="s">
        <v>130</v>
      </c>
      <c r="E163" s="210" t="s">
        <v>19</v>
      </c>
      <c r="F163" s="211" t="s">
        <v>139</v>
      </c>
      <c r="G163" s="209"/>
      <c r="H163" s="212">
        <v>350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130</v>
      </c>
      <c r="AU163" s="218" t="s">
        <v>79</v>
      </c>
      <c r="AV163" s="15" t="s">
        <v>140</v>
      </c>
      <c r="AW163" s="15" t="s">
        <v>33</v>
      </c>
      <c r="AX163" s="15" t="s">
        <v>77</v>
      </c>
      <c r="AY163" s="218" t="s">
        <v>113</v>
      </c>
    </row>
    <row r="164" spans="1:65" s="2" customFormat="1" ht="24.2" customHeight="1">
      <c r="A164" s="34"/>
      <c r="B164" s="35"/>
      <c r="C164" s="168" t="s">
        <v>260</v>
      </c>
      <c r="D164" s="168" t="s">
        <v>116</v>
      </c>
      <c r="E164" s="169" t="s">
        <v>261</v>
      </c>
      <c r="F164" s="170" t="s">
        <v>262</v>
      </c>
      <c r="G164" s="171" t="s">
        <v>119</v>
      </c>
      <c r="H164" s="172">
        <v>150</v>
      </c>
      <c r="I164" s="173"/>
      <c r="J164" s="174">
        <f>ROUND(I164*H164,2)</f>
        <v>0</v>
      </c>
      <c r="K164" s="170" t="s">
        <v>120</v>
      </c>
      <c r="L164" s="39"/>
      <c r="M164" s="175" t="s">
        <v>19</v>
      </c>
      <c r="N164" s="176" t="s">
        <v>43</v>
      </c>
      <c r="O164" s="64"/>
      <c r="P164" s="177">
        <f>O164*H164</f>
        <v>0</v>
      </c>
      <c r="Q164" s="177">
        <v>0</v>
      </c>
      <c r="R164" s="177">
        <f>Q164*H164</f>
        <v>0</v>
      </c>
      <c r="S164" s="177">
        <v>2.5000000000000001E-4</v>
      </c>
      <c r="T164" s="178">
        <f>S164*H164</f>
        <v>3.7499999999999999E-2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9" t="s">
        <v>121</v>
      </c>
      <c r="AT164" s="179" t="s">
        <v>116</v>
      </c>
      <c r="AU164" s="179" t="s">
        <v>79</v>
      </c>
      <c r="AY164" s="17" t="s">
        <v>113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7" t="s">
        <v>77</v>
      </c>
      <c r="BK164" s="180">
        <f>ROUND(I164*H164,2)</f>
        <v>0</v>
      </c>
      <c r="BL164" s="17" t="s">
        <v>121</v>
      </c>
      <c r="BM164" s="179" t="s">
        <v>263</v>
      </c>
    </row>
    <row r="165" spans="1:65" s="2" customFormat="1" ht="11.25">
      <c r="A165" s="34"/>
      <c r="B165" s="35"/>
      <c r="C165" s="36"/>
      <c r="D165" s="181" t="s">
        <v>123</v>
      </c>
      <c r="E165" s="36"/>
      <c r="F165" s="182" t="s">
        <v>264</v>
      </c>
      <c r="G165" s="36"/>
      <c r="H165" s="36"/>
      <c r="I165" s="183"/>
      <c r="J165" s="36"/>
      <c r="K165" s="36"/>
      <c r="L165" s="39"/>
      <c r="M165" s="184"/>
      <c r="N165" s="185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123</v>
      </c>
      <c r="AU165" s="17" t="s">
        <v>79</v>
      </c>
    </row>
    <row r="166" spans="1:65" s="14" customFormat="1" ht="11.25">
      <c r="B166" s="197"/>
      <c r="C166" s="198"/>
      <c r="D166" s="188" t="s">
        <v>130</v>
      </c>
      <c r="E166" s="199" t="s">
        <v>19</v>
      </c>
      <c r="F166" s="200" t="s">
        <v>265</v>
      </c>
      <c r="G166" s="198"/>
      <c r="H166" s="201">
        <v>150</v>
      </c>
      <c r="I166" s="202"/>
      <c r="J166" s="198"/>
      <c r="K166" s="198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130</v>
      </c>
      <c r="AU166" s="207" t="s">
        <v>79</v>
      </c>
      <c r="AV166" s="14" t="s">
        <v>79</v>
      </c>
      <c r="AW166" s="14" t="s">
        <v>33</v>
      </c>
      <c r="AX166" s="14" t="s">
        <v>77</v>
      </c>
      <c r="AY166" s="207" t="s">
        <v>113</v>
      </c>
    </row>
    <row r="167" spans="1:65" s="2" customFormat="1" ht="24.2" customHeight="1">
      <c r="A167" s="34"/>
      <c r="B167" s="35"/>
      <c r="C167" s="168" t="s">
        <v>266</v>
      </c>
      <c r="D167" s="168" t="s">
        <v>116</v>
      </c>
      <c r="E167" s="169" t="s">
        <v>267</v>
      </c>
      <c r="F167" s="170" t="s">
        <v>268</v>
      </c>
      <c r="G167" s="171" t="s">
        <v>119</v>
      </c>
      <c r="H167" s="172">
        <v>100</v>
      </c>
      <c r="I167" s="173"/>
      <c r="J167" s="174">
        <f>ROUND(I167*H167,2)</f>
        <v>0</v>
      </c>
      <c r="K167" s="170" t="s">
        <v>120</v>
      </c>
      <c r="L167" s="39"/>
      <c r="M167" s="175" t="s">
        <v>19</v>
      </c>
      <c r="N167" s="176" t="s">
        <v>43</v>
      </c>
      <c r="O167" s="64"/>
      <c r="P167" s="177">
        <f>O167*H167</f>
        <v>0</v>
      </c>
      <c r="Q167" s="177">
        <v>0</v>
      </c>
      <c r="R167" s="177">
        <f>Q167*H167</f>
        <v>0</v>
      </c>
      <c r="S167" s="177">
        <v>2.7999999999999998E-4</v>
      </c>
      <c r="T167" s="178">
        <f>S167*H167</f>
        <v>2.7999999999999997E-2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9" t="s">
        <v>121</v>
      </c>
      <c r="AT167" s="179" t="s">
        <v>116</v>
      </c>
      <c r="AU167" s="179" t="s">
        <v>79</v>
      </c>
      <c r="AY167" s="17" t="s">
        <v>113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7" t="s">
        <v>77</v>
      </c>
      <c r="BK167" s="180">
        <f>ROUND(I167*H167,2)</f>
        <v>0</v>
      </c>
      <c r="BL167" s="17" t="s">
        <v>121</v>
      </c>
      <c r="BM167" s="179" t="s">
        <v>269</v>
      </c>
    </row>
    <row r="168" spans="1:65" s="2" customFormat="1" ht="11.25">
      <c r="A168" s="34"/>
      <c r="B168" s="35"/>
      <c r="C168" s="36"/>
      <c r="D168" s="181" t="s">
        <v>123</v>
      </c>
      <c r="E168" s="36"/>
      <c r="F168" s="182" t="s">
        <v>270</v>
      </c>
      <c r="G168" s="36"/>
      <c r="H168" s="36"/>
      <c r="I168" s="183"/>
      <c r="J168" s="36"/>
      <c r="K168" s="36"/>
      <c r="L168" s="39"/>
      <c r="M168" s="184"/>
      <c r="N168" s="185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123</v>
      </c>
      <c r="AU168" s="17" t="s">
        <v>79</v>
      </c>
    </row>
    <row r="169" spans="1:65" s="14" customFormat="1" ht="11.25">
      <c r="B169" s="197"/>
      <c r="C169" s="198"/>
      <c r="D169" s="188" t="s">
        <v>130</v>
      </c>
      <c r="E169" s="199" t="s">
        <v>19</v>
      </c>
      <c r="F169" s="200" t="s">
        <v>271</v>
      </c>
      <c r="G169" s="198"/>
      <c r="H169" s="201">
        <v>100</v>
      </c>
      <c r="I169" s="202"/>
      <c r="J169" s="198"/>
      <c r="K169" s="198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130</v>
      </c>
      <c r="AU169" s="207" t="s">
        <v>79</v>
      </c>
      <c r="AV169" s="14" t="s">
        <v>79</v>
      </c>
      <c r="AW169" s="14" t="s">
        <v>33</v>
      </c>
      <c r="AX169" s="14" t="s">
        <v>77</v>
      </c>
      <c r="AY169" s="207" t="s">
        <v>113</v>
      </c>
    </row>
    <row r="170" spans="1:65" s="2" customFormat="1" ht="16.5" customHeight="1">
      <c r="A170" s="34"/>
      <c r="B170" s="35"/>
      <c r="C170" s="168" t="s">
        <v>272</v>
      </c>
      <c r="D170" s="168" t="s">
        <v>116</v>
      </c>
      <c r="E170" s="169" t="s">
        <v>273</v>
      </c>
      <c r="F170" s="170" t="s">
        <v>274</v>
      </c>
      <c r="G170" s="171" t="s">
        <v>119</v>
      </c>
      <c r="H170" s="172">
        <v>8</v>
      </c>
      <c r="I170" s="173"/>
      <c r="J170" s="174">
        <f>ROUND(I170*H170,2)</f>
        <v>0</v>
      </c>
      <c r="K170" s="170" t="s">
        <v>120</v>
      </c>
      <c r="L170" s="39"/>
      <c r="M170" s="175" t="s">
        <v>19</v>
      </c>
      <c r="N170" s="176" t="s">
        <v>43</v>
      </c>
      <c r="O170" s="64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9" t="s">
        <v>121</v>
      </c>
      <c r="AT170" s="179" t="s">
        <v>116</v>
      </c>
      <c r="AU170" s="179" t="s">
        <v>79</v>
      </c>
      <c r="AY170" s="17" t="s">
        <v>113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7" t="s">
        <v>77</v>
      </c>
      <c r="BK170" s="180">
        <f>ROUND(I170*H170,2)</f>
        <v>0</v>
      </c>
      <c r="BL170" s="17" t="s">
        <v>121</v>
      </c>
      <c r="BM170" s="179" t="s">
        <v>275</v>
      </c>
    </row>
    <row r="171" spans="1:65" s="2" customFormat="1" ht="11.25">
      <c r="A171" s="34"/>
      <c r="B171" s="35"/>
      <c r="C171" s="36"/>
      <c r="D171" s="181" t="s">
        <v>123</v>
      </c>
      <c r="E171" s="36"/>
      <c r="F171" s="182" t="s">
        <v>276</v>
      </c>
      <c r="G171" s="36"/>
      <c r="H171" s="36"/>
      <c r="I171" s="183"/>
      <c r="J171" s="36"/>
      <c r="K171" s="36"/>
      <c r="L171" s="39"/>
      <c r="M171" s="184"/>
      <c r="N171" s="185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123</v>
      </c>
      <c r="AU171" s="17" t="s">
        <v>79</v>
      </c>
    </row>
    <row r="172" spans="1:65" s="14" customFormat="1" ht="11.25">
      <c r="B172" s="197"/>
      <c r="C172" s="198"/>
      <c r="D172" s="188" t="s">
        <v>130</v>
      </c>
      <c r="E172" s="199" t="s">
        <v>19</v>
      </c>
      <c r="F172" s="200" t="s">
        <v>165</v>
      </c>
      <c r="G172" s="198"/>
      <c r="H172" s="201">
        <v>8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130</v>
      </c>
      <c r="AU172" s="207" t="s">
        <v>79</v>
      </c>
      <c r="AV172" s="14" t="s">
        <v>79</v>
      </c>
      <c r="AW172" s="14" t="s">
        <v>33</v>
      </c>
      <c r="AX172" s="14" t="s">
        <v>72</v>
      </c>
      <c r="AY172" s="207" t="s">
        <v>113</v>
      </c>
    </row>
    <row r="173" spans="1:65" s="15" customFormat="1" ht="11.25">
      <c r="B173" s="208"/>
      <c r="C173" s="209"/>
      <c r="D173" s="188" t="s">
        <v>130</v>
      </c>
      <c r="E173" s="210" t="s">
        <v>19</v>
      </c>
      <c r="F173" s="211" t="s">
        <v>139</v>
      </c>
      <c r="G173" s="209"/>
      <c r="H173" s="212">
        <v>8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130</v>
      </c>
      <c r="AU173" s="218" t="s">
        <v>79</v>
      </c>
      <c r="AV173" s="15" t="s">
        <v>140</v>
      </c>
      <c r="AW173" s="15" t="s">
        <v>33</v>
      </c>
      <c r="AX173" s="15" t="s">
        <v>77</v>
      </c>
      <c r="AY173" s="218" t="s">
        <v>113</v>
      </c>
    </row>
    <row r="174" spans="1:65" s="2" customFormat="1" ht="44.25" customHeight="1">
      <c r="A174" s="34"/>
      <c r="B174" s="35"/>
      <c r="C174" s="168" t="s">
        <v>277</v>
      </c>
      <c r="D174" s="168" t="s">
        <v>116</v>
      </c>
      <c r="E174" s="169" t="s">
        <v>278</v>
      </c>
      <c r="F174" s="170" t="s">
        <v>279</v>
      </c>
      <c r="G174" s="171" t="s">
        <v>209</v>
      </c>
      <c r="H174" s="172">
        <v>0.54900000000000004</v>
      </c>
      <c r="I174" s="173"/>
      <c r="J174" s="174">
        <f>ROUND(I174*H174,2)</f>
        <v>0</v>
      </c>
      <c r="K174" s="170" t="s">
        <v>120</v>
      </c>
      <c r="L174" s="39"/>
      <c r="M174" s="175" t="s">
        <v>19</v>
      </c>
      <c r="N174" s="176" t="s">
        <v>43</v>
      </c>
      <c r="O174" s="64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9" t="s">
        <v>121</v>
      </c>
      <c r="AT174" s="179" t="s">
        <v>116</v>
      </c>
      <c r="AU174" s="179" t="s">
        <v>79</v>
      </c>
      <c r="AY174" s="17" t="s">
        <v>113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7" t="s">
        <v>77</v>
      </c>
      <c r="BK174" s="180">
        <f>ROUND(I174*H174,2)</f>
        <v>0</v>
      </c>
      <c r="BL174" s="17" t="s">
        <v>121</v>
      </c>
      <c r="BM174" s="179" t="s">
        <v>280</v>
      </c>
    </row>
    <row r="175" spans="1:65" s="2" customFormat="1" ht="11.25">
      <c r="A175" s="34"/>
      <c r="B175" s="35"/>
      <c r="C175" s="36"/>
      <c r="D175" s="181" t="s">
        <v>123</v>
      </c>
      <c r="E175" s="36"/>
      <c r="F175" s="182" t="s">
        <v>281</v>
      </c>
      <c r="G175" s="36"/>
      <c r="H175" s="36"/>
      <c r="I175" s="183"/>
      <c r="J175" s="36"/>
      <c r="K175" s="36"/>
      <c r="L175" s="39"/>
      <c r="M175" s="184"/>
      <c r="N175" s="185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123</v>
      </c>
      <c r="AU175" s="17" t="s">
        <v>79</v>
      </c>
    </row>
    <row r="176" spans="1:65" s="12" customFormat="1" ht="22.9" customHeight="1">
      <c r="B176" s="152"/>
      <c r="C176" s="153"/>
      <c r="D176" s="154" t="s">
        <v>71</v>
      </c>
      <c r="E176" s="166" t="s">
        <v>282</v>
      </c>
      <c r="F176" s="166" t="s">
        <v>283</v>
      </c>
      <c r="G176" s="153"/>
      <c r="H176" s="153"/>
      <c r="I176" s="156"/>
      <c r="J176" s="167">
        <f>BK176</f>
        <v>0</v>
      </c>
      <c r="K176" s="153"/>
      <c r="L176" s="158"/>
      <c r="M176" s="159"/>
      <c r="N176" s="160"/>
      <c r="O176" s="160"/>
      <c r="P176" s="161">
        <f>P177+SUM(P178:P233)</f>
        <v>0</v>
      </c>
      <c r="Q176" s="160"/>
      <c r="R176" s="161">
        <f>R177+SUM(R178:R233)</f>
        <v>0.58303499999999997</v>
      </c>
      <c r="S176" s="160"/>
      <c r="T176" s="162">
        <f>T177+SUM(T178:T233)</f>
        <v>0</v>
      </c>
      <c r="AR176" s="163" t="s">
        <v>79</v>
      </c>
      <c r="AT176" s="164" t="s">
        <v>71</v>
      </c>
      <c r="AU176" s="164" t="s">
        <v>77</v>
      </c>
      <c r="AY176" s="163" t="s">
        <v>113</v>
      </c>
      <c r="BK176" s="165">
        <f>BK177+SUM(BK178:BK233)</f>
        <v>0</v>
      </c>
    </row>
    <row r="177" spans="1:65" s="2" customFormat="1" ht="37.9" customHeight="1">
      <c r="A177" s="34"/>
      <c r="B177" s="35"/>
      <c r="C177" s="168" t="s">
        <v>146</v>
      </c>
      <c r="D177" s="168" t="s">
        <v>116</v>
      </c>
      <c r="E177" s="169" t="s">
        <v>284</v>
      </c>
      <c r="F177" s="170" t="s">
        <v>285</v>
      </c>
      <c r="G177" s="171" t="s">
        <v>127</v>
      </c>
      <c r="H177" s="172">
        <v>397</v>
      </c>
      <c r="I177" s="173"/>
      <c r="J177" s="174">
        <f>ROUND(I177*H177,2)</f>
        <v>0</v>
      </c>
      <c r="K177" s="170" t="s">
        <v>120</v>
      </c>
      <c r="L177" s="39"/>
      <c r="M177" s="175" t="s">
        <v>19</v>
      </c>
      <c r="N177" s="176" t="s">
        <v>43</v>
      </c>
      <c r="O177" s="64"/>
      <c r="P177" s="177">
        <f>O177*H177</f>
        <v>0</v>
      </c>
      <c r="Q177" s="177">
        <v>6.9999999999999994E-5</v>
      </c>
      <c r="R177" s="177">
        <f>Q177*H177</f>
        <v>2.7789999999999999E-2</v>
      </c>
      <c r="S177" s="177">
        <v>0</v>
      </c>
      <c r="T177" s="17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9" t="s">
        <v>121</v>
      </c>
      <c r="AT177" s="179" t="s">
        <v>116</v>
      </c>
      <c r="AU177" s="179" t="s">
        <v>79</v>
      </c>
      <c r="AY177" s="17" t="s">
        <v>113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7" t="s">
        <v>77</v>
      </c>
      <c r="BK177" s="180">
        <f>ROUND(I177*H177,2)</f>
        <v>0</v>
      </c>
      <c r="BL177" s="17" t="s">
        <v>121</v>
      </c>
      <c r="BM177" s="179" t="s">
        <v>286</v>
      </c>
    </row>
    <row r="178" spans="1:65" s="2" customFormat="1" ht="11.25">
      <c r="A178" s="34"/>
      <c r="B178" s="35"/>
      <c r="C178" s="36"/>
      <c r="D178" s="181" t="s">
        <v>123</v>
      </c>
      <c r="E178" s="36"/>
      <c r="F178" s="182" t="s">
        <v>287</v>
      </c>
      <c r="G178" s="36"/>
      <c r="H178" s="36"/>
      <c r="I178" s="183"/>
      <c r="J178" s="36"/>
      <c r="K178" s="36"/>
      <c r="L178" s="39"/>
      <c r="M178" s="184"/>
      <c r="N178" s="185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123</v>
      </c>
      <c r="AU178" s="17" t="s">
        <v>79</v>
      </c>
    </row>
    <row r="179" spans="1:65" s="14" customFormat="1" ht="11.25">
      <c r="B179" s="197"/>
      <c r="C179" s="198"/>
      <c r="D179" s="188" t="s">
        <v>130</v>
      </c>
      <c r="E179" s="199" t="s">
        <v>19</v>
      </c>
      <c r="F179" s="200" t="s">
        <v>288</v>
      </c>
      <c r="G179" s="198"/>
      <c r="H179" s="201">
        <v>397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130</v>
      </c>
      <c r="AU179" s="207" t="s">
        <v>79</v>
      </c>
      <c r="AV179" s="14" t="s">
        <v>79</v>
      </c>
      <c r="AW179" s="14" t="s">
        <v>33</v>
      </c>
      <c r="AX179" s="14" t="s">
        <v>72</v>
      </c>
      <c r="AY179" s="207" t="s">
        <v>113</v>
      </c>
    </row>
    <row r="180" spans="1:65" s="15" customFormat="1" ht="11.25">
      <c r="B180" s="208"/>
      <c r="C180" s="209"/>
      <c r="D180" s="188" t="s">
        <v>130</v>
      </c>
      <c r="E180" s="210" t="s">
        <v>19</v>
      </c>
      <c r="F180" s="211" t="s">
        <v>139</v>
      </c>
      <c r="G180" s="209"/>
      <c r="H180" s="212">
        <v>397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130</v>
      </c>
      <c r="AU180" s="218" t="s">
        <v>79</v>
      </c>
      <c r="AV180" s="15" t="s">
        <v>140</v>
      </c>
      <c r="AW180" s="15" t="s">
        <v>33</v>
      </c>
      <c r="AX180" s="15" t="s">
        <v>77</v>
      </c>
      <c r="AY180" s="218" t="s">
        <v>113</v>
      </c>
    </row>
    <row r="181" spans="1:65" s="2" customFormat="1" ht="37.9" customHeight="1">
      <c r="A181" s="34"/>
      <c r="B181" s="35"/>
      <c r="C181" s="168" t="s">
        <v>289</v>
      </c>
      <c r="D181" s="168" t="s">
        <v>116</v>
      </c>
      <c r="E181" s="169" t="s">
        <v>290</v>
      </c>
      <c r="F181" s="170" t="s">
        <v>291</v>
      </c>
      <c r="G181" s="171" t="s">
        <v>127</v>
      </c>
      <c r="H181" s="172">
        <v>397</v>
      </c>
      <c r="I181" s="173"/>
      <c r="J181" s="174">
        <f>ROUND(I181*H181,2)</f>
        <v>0</v>
      </c>
      <c r="K181" s="170" t="s">
        <v>120</v>
      </c>
      <c r="L181" s="39"/>
      <c r="M181" s="175" t="s">
        <v>19</v>
      </c>
      <c r="N181" s="176" t="s">
        <v>43</v>
      </c>
      <c r="O181" s="64"/>
      <c r="P181" s="177">
        <f>O181*H181</f>
        <v>0</v>
      </c>
      <c r="Q181" s="177">
        <v>1E-4</v>
      </c>
      <c r="R181" s="177">
        <f>Q181*H181</f>
        <v>3.9699999999999999E-2</v>
      </c>
      <c r="S181" s="177">
        <v>0</v>
      </c>
      <c r="T181" s="17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79" t="s">
        <v>121</v>
      </c>
      <c r="AT181" s="179" t="s">
        <v>116</v>
      </c>
      <c r="AU181" s="179" t="s">
        <v>79</v>
      </c>
      <c r="AY181" s="17" t="s">
        <v>113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7" t="s">
        <v>77</v>
      </c>
      <c r="BK181" s="180">
        <f>ROUND(I181*H181,2)</f>
        <v>0</v>
      </c>
      <c r="BL181" s="17" t="s">
        <v>121</v>
      </c>
      <c r="BM181" s="179" t="s">
        <v>292</v>
      </c>
    </row>
    <row r="182" spans="1:65" s="2" customFormat="1" ht="11.25">
      <c r="A182" s="34"/>
      <c r="B182" s="35"/>
      <c r="C182" s="36"/>
      <c r="D182" s="181" t="s">
        <v>123</v>
      </c>
      <c r="E182" s="36"/>
      <c r="F182" s="182" t="s">
        <v>293</v>
      </c>
      <c r="G182" s="36"/>
      <c r="H182" s="36"/>
      <c r="I182" s="183"/>
      <c r="J182" s="36"/>
      <c r="K182" s="36"/>
      <c r="L182" s="39"/>
      <c r="M182" s="184"/>
      <c r="N182" s="185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123</v>
      </c>
      <c r="AU182" s="17" t="s">
        <v>79</v>
      </c>
    </row>
    <row r="183" spans="1:65" s="2" customFormat="1" ht="24.2" customHeight="1">
      <c r="A183" s="34"/>
      <c r="B183" s="35"/>
      <c r="C183" s="168" t="s">
        <v>294</v>
      </c>
      <c r="D183" s="168" t="s">
        <v>116</v>
      </c>
      <c r="E183" s="169" t="s">
        <v>295</v>
      </c>
      <c r="F183" s="170" t="s">
        <v>296</v>
      </c>
      <c r="G183" s="171" t="s">
        <v>127</v>
      </c>
      <c r="H183" s="172">
        <v>397</v>
      </c>
      <c r="I183" s="173"/>
      <c r="J183" s="174">
        <f>ROUND(I183*H183,2)</f>
        <v>0</v>
      </c>
      <c r="K183" s="170" t="s">
        <v>120</v>
      </c>
      <c r="L183" s="39"/>
      <c r="M183" s="175" t="s">
        <v>19</v>
      </c>
      <c r="N183" s="176" t="s">
        <v>43</v>
      </c>
      <c r="O183" s="64"/>
      <c r="P183" s="177">
        <f>O183*H183</f>
        <v>0</v>
      </c>
      <c r="Q183" s="177">
        <v>1.2999999999999999E-4</v>
      </c>
      <c r="R183" s="177">
        <f>Q183*H183</f>
        <v>5.1609999999999996E-2</v>
      </c>
      <c r="S183" s="177">
        <v>0</v>
      </c>
      <c r="T183" s="17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79" t="s">
        <v>121</v>
      </c>
      <c r="AT183" s="179" t="s">
        <v>116</v>
      </c>
      <c r="AU183" s="179" t="s">
        <v>79</v>
      </c>
      <c r="AY183" s="17" t="s">
        <v>113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7" t="s">
        <v>77</v>
      </c>
      <c r="BK183" s="180">
        <f>ROUND(I183*H183,2)</f>
        <v>0</v>
      </c>
      <c r="BL183" s="17" t="s">
        <v>121</v>
      </c>
      <c r="BM183" s="179" t="s">
        <v>297</v>
      </c>
    </row>
    <row r="184" spans="1:65" s="2" customFormat="1" ht="11.25">
      <c r="A184" s="34"/>
      <c r="B184" s="35"/>
      <c r="C184" s="36"/>
      <c r="D184" s="181" t="s">
        <v>123</v>
      </c>
      <c r="E184" s="36"/>
      <c r="F184" s="182" t="s">
        <v>298</v>
      </c>
      <c r="G184" s="36"/>
      <c r="H184" s="36"/>
      <c r="I184" s="183"/>
      <c r="J184" s="36"/>
      <c r="K184" s="36"/>
      <c r="L184" s="39"/>
      <c r="M184" s="184"/>
      <c r="N184" s="185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123</v>
      </c>
      <c r="AU184" s="17" t="s">
        <v>79</v>
      </c>
    </row>
    <row r="185" spans="1:65" s="2" customFormat="1" ht="24.2" customHeight="1">
      <c r="A185" s="34"/>
      <c r="B185" s="35"/>
      <c r="C185" s="168" t="s">
        <v>299</v>
      </c>
      <c r="D185" s="168" t="s">
        <v>116</v>
      </c>
      <c r="E185" s="169" t="s">
        <v>300</v>
      </c>
      <c r="F185" s="170" t="s">
        <v>301</v>
      </c>
      <c r="G185" s="171" t="s">
        <v>127</v>
      </c>
      <c r="H185" s="172">
        <v>397</v>
      </c>
      <c r="I185" s="173"/>
      <c r="J185" s="174">
        <f>ROUND(I185*H185,2)</f>
        <v>0</v>
      </c>
      <c r="K185" s="170" t="s">
        <v>120</v>
      </c>
      <c r="L185" s="39"/>
      <c r="M185" s="175" t="s">
        <v>19</v>
      </c>
      <c r="N185" s="176" t="s">
        <v>43</v>
      </c>
      <c r="O185" s="64"/>
      <c r="P185" s="177">
        <f>O185*H185</f>
        <v>0</v>
      </c>
      <c r="Q185" s="177">
        <v>1.3999999999999999E-4</v>
      </c>
      <c r="R185" s="177">
        <f>Q185*H185</f>
        <v>5.5579999999999997E-2</v>
      </c>
      <c r="S185" s="177">
        <v>0</v>
      </c>
      <c r="T185" s="17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79" t="s">
        <v>121</v>
      </c>
      <c r="AT185" s="179" t="s">
        <v>116</v>
      </c>
      <c r="AU185" s="179" t="s">
        <v>79</v>
      </c>
      <c r="AY185" s="17" t="s">
        <v>113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7" t="s">
        <v>77</v>
      </c>
      <c r="BK185" s="180">
        <f>ROUND(I185*H185,2)</f>
        <v>0</v>
      </c>
      <c r="BL185" s="17" t="s">
        <v>121</v>
      </c>
      <c r="BM185" s="179" t="s">
        <v>302</v>
      </c>
    </row>
    <row r="186" spans="1:65" s="2" customFormat="1" ht="11.25">
      <c r="A186" s="34"/>
      <c r="B186" s="35"/>
      <c r="C186" s="36"/>
      <c r="D186" s="181" t="s">
        <v>123</v>
      </c>
      <c r="E186" s="36"/>
      <c r="F186" s="182" t="s">
        <v>303</v>
      </c>
      <c r="G186" s="36"/>
      <c r="H186" s="36"/>
      <c r="I186" s="183"/>
      <c r="J186" s="36"/>
      <c r="K186" s="36"/>
      <c r="L186" s="39"/>
      <c r="M186" s="184"/>
      <c r="N186" s="185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123</v>
      </c>
      <c r="AU186" s="17" t="s">
        <v>79</v>
      </c>
    </row>
    <row r="187" spans="1:65" s="2" customFormat="1" ht="24.2" customHeight="1">
      <c r="A187" s="34"/>
      <c r="B187" s="35"/>
      <c r="C187" s="168" t="s">
        <v>304</v>
      </c>
      <c r="D187" s="168" t="s">
        <v>116</v>
      </c>
      <c r="E187" s="169" t="s">
        <v>305</v>
      </c>
      <c r="F187" s="170" t="s">
        <v>306</v>
      </c>
      <c r="G187" s="171" t="s">
        <v>127</v>
      </c>
      <c r="H187" s="172">
        <v>397</v>
      </c>
      <c r="I187" s="173"/>
      <c r="J187" s="174">
        <f>ROUND(I187*H187,2)</f>
        <v>0</v>
      </c>
      <c r="K187" s="170" t="s">
        <v>120</v>
      </c>
      <c r="L187" s="39"/>
      <c r="M187" s="175" t="s">
        <v>19</v>
      </c>
      <c r="N187" s="176" t="s">
        <v>43</v>
      </c>
      <c r="O187" s="64"/>
      <c r="P187" s="177">
        <f>O187*H187</f>
        <v>0</v>
      </c>
      <c r="Q187" s="177">
        <v>9.0000000000000006E-5</v>
      </c>
      <c r="R187" s="177">
        <f>Q187*H187</f>
        <v>3.5730000000000005E-2</v>
      </c>
      <c r="S187" s="177">
        <v>0</v>
      </c>
      <c r="T187" s="178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79" t="s">
        <v>121</v>
      </c>
      <c r="AT187" s="179" t="s">
        <v>116</v>
      </c>
      <c r="AU187" s="179" t="s">
        <v>79</v>
      </c>
      <c r="AY187" s="17" t="s">
        <v>113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7" t="s">
        <v>77</v>
      </c>
      <c r="BK187" s="180">
        <f>ROUND(I187*H187,2)</f>
        <v>0</v>
      </c>
      <c r="BL187" s="17" t="s">
        <v>121</v>
      </c>
      <c r="BM187" s="179" t="s">
        <v>307</v>
      </c>
    </row>
    <row r="188" spans="1:65" s="2" customFormat="1" ht="11.25">
      <c r="A188" s="34"/>
      <c r="B188" s="35"/>
      <c r="C188" s="36"/>
      <c r="D188" s="181" t="s">
        <v>123</v>
      </c>
      <c r="E188" s="36"/>
      <c r="F188" s="182" t="s">
        <v>308</v>
      </c>
      <c r="G188" s="36"/>
      <c r="H188" s="36"/>
      <c r="I188" s="183"/>
      <c r="J188" s="36"/>
      <c r="K188" s="36"/>
      <c r="L188" s="39"/>
      <c r="M188" s="184"/>
      <c r="N188" s="185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123</v>
      </c>
      <c r="AU188" s="17" t="s">
        <v>79</v>
      </c>
    </row>
    <row r="189" spans="1:65" s="2" customFormat="1" ht="24.2" customHeight="1">
      <c r="A189" s="34"/>
      <c r="B189" s="35"/>
      <c r="C189" s="168" t="s">
        <v>309</v>
      </c>
      <c r="D189" s="168" t="s">
        <v>116</v>
      </c>
      <c r="E189" s="169" t="s">
        <v>310</v>
      </c>
      <c r="F189" s="170" t="s">
        <v>311</v>
      </c>
      <c r="G189" s="171" t="s">
        <v>127</v>
      </c>
      <c r="H189" s="172">
        <v>1490.5</v>
      </c>
      <c r="I189" s="173"/>
      <c r="J189" s="174">
        <f>ROUND(I189*H189,2)</f>
        <v>0</v>
      </c>
      <c r="K189" s="170" t="s">
        <v>120</v>
      </c>
      <c r="L189" s="39"/>
      <c r="M189" s="175" t="s">
        <v>19</v>
      </c>
      <c r="N189" s="176" t="s">
        <v>43</v>
      </c>
      <c r="O189" s="64"/>
      <c r="P189" s="177">
        <f>O189*H189</f>
        <v>0</v>
      </c>
      <c r="Q189" s="177">
        <v>0</v>
      </c>
      <c r="R189" s="177">
        <f>Q189*H189</f>
        <v>0</v>
      </c>
      <c r="S189" s="177">
        <v>0</v>
      </c>
      <c r="T189" s="17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79" t="s">
        <v>121</v>
      </c>
      <c r="AT189" s="179" t="s">
        <v>116</v>
      </c>
      <c r="AU189" s="179" t="s">
        <v>79</v>
      </c>
      <c r="AY189" s="17" t="s">
        <v>113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7" t="s">
        <v>77</v>
      </c>
      <c r="BK189" s="180">
        <f>ROUND(I189*H189,2)</f>
        <v>0</v>
      </c>
      <c r="BL189" s="17" t="s">
        <v>121</v>
      </c>
      <c r="BM189" s="179" t="s">
        <v>312</v>
      </c>
    </row>
    <row r="190" spans="1:65" s="2" customFormat="1" ht="11.25">
      <c r="A190" s="34"/>
      <c r="B190" s="35"/>
      <c r="C190" s="36"/>
      <c r="D190" s="181" t="s">
        <v>123</v>
      </c>
      <c r="E190" s="36"/>
      <c r="F190" s="182" t="s">
        <v>313</v>
      </c>
      <c r="G190" s="36"/>
      <c r="H190" s="36"/>
      <c r="I190" s="183"/>
      <c r="J190" s="36"/>
      <c r="K190" s="36"/>
      <c r="L190" s="39"/>
      <c r="M190" s="184"/>
      <c r="N190" s="185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123</v>
      </c>
      <c r="AU190" s="17" t="s">
        <v>79</v>
      </c>
    </row>
    <row r="191" spans="1:65" s="13" customFormat="1" ht="11.25">
      <c r="B191" s="186"/>
      <c r="C191" s="187"/>
      <c r="D191" s="188" t="s">
        <v>130</v>
      </c>
      <c r="E191" s="189" t="s">
        <v>19</v>
      </c>
      <c r="F191" s="190" t="s">
        <v>131</v>
      </c>
      <c r="G191" s="187"/>
      <c r="H191" s="189" t="s">
        <v>19</v>
      </c>
      <c r="I191" s="191"/>
      <c r="J191" s="187"/>
      <c r="K191" s="187"/>
      <c r="L191" s="192"/>
      <c r="M191" s="193"/>
      <c r="N191" s="194"/>
      <c r="O191" s="194"/>
      <c r="P191" s="194"/>
      <c r="Q191" s="194"/>
      <c r="R191" s="194"/>
      <c r="S191" s="194"/>
      <c r="T191" s="195"/>
      <c r="AT191" s="196" t="s">
        <v>130</v>
      </c>
      <c r="AU191" s="196" t="s">
        <v>79</v>
      </c>
      <c r="AV191" s="13" t="s">
        <v>77</v>
      </c>
      <c r="AW191" s="13" t="s">
        <v>33</v>
      </c>
      <c r="AX191" s="13" t="s">
        <v>72</v>
      </c>
      <c r="AY191" s="196" t="s">
        <v>113</v>
      </c>
    </row>
    <row r="192" spans="1:65" s="14" customFormat="1" ht="11.25">
      <c r="B192" s="197"/>
      <c r="C192" s="198"/>
      <c r="D192" s="188" t="s">
        <v>130</v>
      </c>
      <c r="E192" s="199" t="s">
        <v>19</v>
      </c>
      <c r="F192" s="200" t="s">
        <v>314</v>
      </c>
      <c r="G192" s="198"/>
      <c r="H192" s="201">
        <v>382.5</v>
      </c>
      <c r="I192" s="202"/>
      <c r="J192" s="198"/>
      <c r="K192" s="198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130</v>
      </c>
      <c r="AU192" s="207" t="s">
        <v>79</v>
      </c>
      <c r="AV192" s="14" t="s">
        <v>79</v>
      </c>
      <c r="AW192" s="14" t="s">
        <v>33</v>
      </c>
      <c r="AX192" s="14" t="s">
        <v>72</v>
      </c>
      <c r="AY192" s="207" t="s">
        <v>113</v>
      </c>
    </row>
    <row r="193" spans="1:65" s="13" customFormat="1" ht="11.25">
      <c r="B193" s="186"/>
      <c r="C193" s="187"/>
      <c r="D193" s="188" t="s">
        <v>130</v>
      </c>
      <c r="E193" s="189" t="s">
        <v>19</v>
      </c>
      <c r="F193" s="190" t="s">
        <v>133</v>
      </c>
      <c r="G193" s="187"/>
      <c r="H193" s="189" t="s">
        <v>19</v>
      </c>
      <c r="I193" s="191"/>
      <c r="J193" s="187"/>
      <c r="K193" s="187"/>
      <c r="L193" s="192"/>
      <c r="M193" s="193"/>
      <c r="N193" s="194"/>
      <c r="O193" s="194"/>
      <c r="P193" s="194"/>
      <c r="Q193" s="194"/>
      <c r="R193" s="194"/>
      <c r="S193" s="194"/>
      <c r="T193" s="195"/>
      <c r="AT193" s="196" t="s">
        <v>130</v>
      </c>
      <c r="AU193" s="196" t="s">
        <v>79</v>
      </c>
      <c r="AV193" s="13" t="s">
        <v>77</v>
      </c>
      <c r="AW193" s="13" t="s">
        <v>33</v>
      </c>
      <c r="AX193" s="13" t="s">
        <v>72</v>
      </c>
      <c r="AY193" s="196" t="s">
        <v>113</v>
      </c>
    </row>
    <row r="194" spans="1:65" s="14" customFormat="1" ht="11.25">
      <c r="B194" s="197"/>
      <c r="C194" s="198"/>
      <c r="D194" s="188" t="s">
        <v>130</v>
      </c>
      <c r="E194" s="199" t="s">
        <v>19</v>
      </c>
      <c r="F194" s="200" t="s">
        <v>315</v>
      </c>
      <c r="G194" s="198"/>
      <c r="H194" s="201">
        <v>64</v>
      </c>
      <c r="I194" s="202"/>
      <c r="J194" s="198"/>
      <c r="K194" s="198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130</v>
      </c>
      <c r="AU194" s="207" t="s">
        <v>79</v>
      </c>
      <c r="AV194" s="14" t="s">
        <v>79</v>
      </c>
      <c r="AW194" s="14" t="s">
        <v>33</v>
      </c>
      <c r="AX194" s="14" t="s">
        <v>72</v>
      </c>
      <c r="AY194" s="207" t="s">
        <v>113</v>
      </c>
    </row>
    <row r="195" spans="1:65" s="13" customFormat="1" ht="11.25">
      <c r="B195" s="186"/>
      <c r="C195" s="187"/>
      <c r="D195" s="188" t="s">
        <v>130</v>
      </c>
      <c r="E195" s="189" t="s">
        <v>19</v>
      </c>
      <c r="F195" s="190" t="s">
        <v>135</v>
      </c>
      <c r="G195" s="187"/>
      <c r="H195" s="189" t="s">
        <v>19</v>
      </c>
      <c r="I195" s="191"/>
      <c r="J195" s="187"/>
      <c r="K195" s="187"/>
      <c r="L195" s="192"/>
      <c r="M195" s="193"/>
      <c r="N195" s="194"/>
      <c r="O195" s="194"/>
      <c r="P195" s="194"/>
      <c r="Q195" s="194"/>
      <c r="R195" s="194"/>
      <c r="S195" s="194"/>
      <c r="T195" s="195"/>
      <c r="AT195" s="196" t="s">
        <v>130</v>
      </c>
      <c r="AU195" s="196" t="s">
        <v>79</v>
      </c>
      <c r="AV195" s="13" t="s">
        <v>77</v>
      </c>
      <c r="AW195" s="13" t="s">
        <v>33</v>
      </c>
      <c r="AX195" s="13" t="s">
        <v>72</v>
      </c>
      <c r="AY195" s="196" t="s">
        <v>113</v>
      </c>
    </row>
    <row r="196" spans="1:65" s="14" customFormat="1" ht="11.25">
      <c r="B196" s="197"/>
      <c r="C196" s="198"/>
      <c r="D196" s="188" t="s">
        <v>130</v>
      </c>
      <c r="E196" s="199" t="s">
        <v>19</v>
      </c>
      <c r="F196" s="200" t="s">
        <v>316</v>
      </c>
      <c r="G196" s="198"/>
      <c r="H196" s="201">
        <v>644.5</v>
      </c>
      <c r="I196" s="202"/>
      <c r="J196" s="198"/>
      <c r="K196" s="198"/>
      <c r="L196" s="203"/>
      <c r="M196" s="204"/>
      <c r="N196" s="205"/>
      <c r="O196" s="205"/>
      <c r="P196" s="205"/>
      <c r="Q196" s="205"/>
      <c r="R196" s="205"/>
      <c r="S196" s="205"/>
      <c r="T196" s="206"/>
      <c r="AT196" s="207" t="s">
        <v>130</v>
      </c>
      <c r="AU196" s="207" t="s">
        <v>79</v>
      </c>
      <c r="AV196" s="14" t="s">
        <v>79</v>
      </c>
      <c r="AW196" s="14" t="s">
        <v>33</v>
      </c>
      <c r="AX196" s="14" t="s">
        <v>72</v>
      </c>
      <c r="AY196" s="207" t="s">
        <v>113</v>
      </c>
    </row>
    <row r="197" spans="1:65" s="13" customFormat="1" ht="11.25">
      <c r="B197" s="186"/>
      <c r="C197" s="187"/>
      <c r="D197" s="188" t="s">
        <v>130</v>
      </c>
      <c r="E197" s="189" t="s">
        <v>19</v>
      </c>
      <c r="F197" s="190" t="s">
        <v>137</v>
      </c>
      <c r="G197" s="187"/>
      <c r="H197" s="189" t="s">
        <v>19</v>
      </c>
      <c r="I197" s="191"/>
      <c r="J197" s="187"/>
      <c r="K197" s="187"/>
      <c r="L197" s="192"/>
      <c r="M197" s="193"/>
      <c r="N197" s="194"/>
      <c r="O197" s="194"/>
      <c r="P197" s="194"/>
      <c r="Q197" s="194"/>
      <c r="R197" s="194"/>
      <c r="S197" s="194"/>
      <c r="T197" s="195"/>
      <c r="AT197" s="196" t="s">
        <v>130</v>
      </c>
      <c r="AU197" s="196" t="s">
        <v>79</v>
      </c>
      <c r="AV197" s="13" t="s">
        <v>77</v>
      </c>
      <c r="AW197" s="13" t="s">
        <v>33</v>
      </c>
      <c r="AX197" s="13" t="s">
        <v>72</v>
      </c>
      <c r="AY197" s="196" t="s">
        <v>113</v>
      </c>
    </row>
    <row r="198" spans="1:65" s="14" customFormat="1" ht="11.25">
      <c r="B198" s="197"/>
      <c r="C198" s="198"/>
      <c r="D198" s="188" t="s">
        <v>130</v>
      </c>
      <c r="E198" s="199" t="s">
        <v>19</v>
      </c>
      <c r="F198" s="200" t="s">
        <v>317</v>
      </c>
      <c r="G198" s="198"/>
      <c r="H198" s="201">
        <v>399.5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130</v>
      </c>
      <c r="AU198" s="207" t="s">
        <v>79</v>
      </c>
      <c r="AV198" s="14" t="s">
        <v>79</v>
      </c>
      <c r="AW198" s="14" t="s">
        <v>33</v>
      </c>
      <c r="AX198" s="14" t="s">
        <v>72</v>
      </c>
      <c r="AY198" s="207" t="s">
        <v>113</v>
      </c>
    </row>
    <row r="199" spans="1:65" s="15" customFormat="1" ht="11.25">
      <c r="B199" s="208"/>
      <c r="C199" s="209"/>
      <c r="D199" s="188" t="s">
        <v>130</v>
      </c>
      <c r="E199" s="210" t="s">
        <v>19</v>
      </c>
      <c r="F199" s="211" t="s">
        <v>139</v>
      </c>
      <c r="G199" s="209"/>
      <c r="H199" s="212">
        <v>1490.5</v>
      </c>
      <c r="I199" s="213"/>
      <c r="J199" s="209"/>
      <c r="K199" s="209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130</v>
      </c>
      <c r="AU199" s="218" t="s">
        <v>79</v>
      </c>
      <c r="AV199" s="15" t="s">
        <v>140</v>
      </c>
      <c r="AW199" s="15" t="s">
        <v>33</v>
      </c>
      <c r="AX199" s="15" t="s">
        <v>77</v>
      </c>
      <c r="AY199" s="218" t="s">
        <v>113</v>
      </c>
    </row>
    <row r="200" spans="1:65" s="2" customFormat="1" ht="24.2" customHeight="1">
      <c r="A200" s="34"/>
      <c r="B200" s="35"/>
      <c r="C200" s="168" t="s">
        <v>318</v>
      </c>
      <c r="D200" s="168" t="s">
        <v>116</v>
      </c>
      <c r="E200" s="169" t="s">
        <v>319</v>
      </c>
      <c r="F200" s="170" t="s">
        <v>320</v>
      </c>
      <c r="G200" s="171" t="s">
        <v>127</v>
      </c>
      <c r="H200" s="172">
        <v>1490.5</v>
      </c>
      <c r="I200" s="173"/>
      <c r="J200" s="174">
        <f>ROUND(I200*H200,2)</f>
        <v>0</v>
      </c>
      <c r="K200" s="170" t="s">
        <v>120</v>
      </c>
      <c r="L200" s="39"/>
      <c r="M200" s="175" t="s">
        <v>19</v>
      </c>
      <c r="N200" s="176" t="s">
        <v>43</v>
      </c>
      <c r="O200" s="64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79" t="s">
        <v>121</v>
      </c>
      <c r="AT200" s="179" t="s">
        <v>116</v>
      </c>
      <c r="AU200" s="179" t="s">
        <v>79</v>
      </c>
      <c r="AY200" s="17" t="s">
        <v>113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7" t="s">
        <v>77</v>
      </c>
      <c r="BK200" s="180">
        <f>ROUND(I200*H200,2)</f>
        <v>0</v>
      </c>
      <c r="BL200" s="17" t="s">
        <v>121</v>
      </c>
      <c r="BM200" s="179" t="s">
        <v>321</v>
      </c>
    </row>
    <row r="201" spans="1:65" s="2" customFormat="1" ht="11.25">
      <c r="A201" s="34"/>
      <c r="B201" s="35"/>
      <c r="C201" s="36"/>
      <c r="D201" s="181" t="s">
        <v>123</v>
      </c>
      <c r="E201" s="36"/>
      <c r="F201" s="182" t="s">
        <v>322</v>
      </c>
      <c r="G201" s="36"/>
      <c r="H201" s="36"/>
      <c r="I201" s="183"/>
      <c r="J201" s="36"/>
      <c r="K201" s="36"/>
      <c r="L201" s="39"/>
      <c r="M201" s="184"/>
      <c r="N201" s="185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123</v>
      </c>
      <c r="AU201" s="17" t="s">
        <v>79</v>
      </c>
    </row>
    <row r="202" spans="1:65" s="13" customFormat="1" ht="11.25">
      <c r="B202" s="186"/>
      <c r="C202" s="187"/>
      <c r="D202" s="188" t="s">
        <v>130</v>
      </c>
      <c r="E202" s="189" t="s">
        <v>19</v>
      </c>
      <c r="F202" s="190" t="s">
        <v>131</v>
      </c>
      <c r="G202" s="187"/>
      <c r="H202" s="189" t="s">
        <v>19</v>
      </c>
      <c r="I202" s="191"/>
      <c r="J202" s="187"/>
      <c r="K202" s="187"/>
      <c r="L202" s="192"/>
      <c r="M202" s="193"/>
      <c r="N202" s="194"/>
      <c r="O202" s="194"/>
      <c r="P202" s="194"/>
      <c r="Q202" s="194"/>
      <c r="R202" s="194"/>
      <c r="S202" s="194"/>
      <c r="T202" s="195"/>
      <c r="AT202" s="196" t="s">
        <v>130</v>
      </c>
      <c r="AU202" s="196" t="s">
        <v>79</v>
      </c>
      <c r="AV202" s="13" t="s">
        <v>77</v>
      </c>
      <c r="AW202" s="13" t="s">
        <v>33</v>
      </c>
      <c r="AX202" s="13" t="s">
        <v>72</v>
      </c>
      <c r="AY202" s="196" t="s">
        <v>113</v>
      </c>
    </row>
    <row r="203" spans="1:65" s="14" customFormat="1" ht="11.25">
      <c r="B203" s="197"/>
      <c r="C203" s="198"/>
      <c r="D203" s="188" t="s">
        <v>130</v>
      </c>
      <c r="E203" s="199" t="s">
        <v>19</v>
      </c>
      <c r="F203" s="200" t="s">
        <v>314</v>
      </c>
      <c r="G203" s="198"/>
      <c r="H203" s="201">
        <v>382.5</v>
      </c>
      <c r="I203" s="202"/>
      <c r="J203" s="198"/>
      <c r="K203" s="198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130</v>
      </c>
      <c r="AU203" s="207" t="s">
        <v>79</v>
      </c>
      <c r="AV203" s="14" t="s">
        <v>79</v>
      </c>
      <c r="AW203" s="14" t="s">
        <v>33</v>
      </c>
      <c r="AX203" s="14" t="s">
        <v>72</v>
      </c>
      <c r="AY203" s="207" t="s">
        <v>113</v>
      </c>
    </row>
    <row r="204" spans="1:65" s="13" customFormat="1" ht="11.25">
      <c r="B204" s="186"/>
      <c r="C204" s="187"/>
      <c r="D204" s="188" t="s">
        <v>130</v>
      </c>
      <c r="E204" s="189" t="s">
        <v>19</v>
      </c>
      <c r="F204" s="190" t="s">
        <v>133</v>
      </c>
      <c r="G204" s="187"/>
      <c r="H204" s="189" t="s">
        <v>19</v>
      </c>
      <c r="I204" s="191"/>
      <c r="J204" s="187"/>
      <c r="K204" s="187"/>
      <c r="L204" s="192"/>
      <c r="M204" s="193"/>
      <c r="N204" s="194"/>
      <c r="O204" s="194"/>
      <c r="P204" s="194"/>
      <c r="Q204" s="194"/>
      <c r="R204" s="194"/>
      <c r="S204" s="194"/>
      <c r="T204" s="195"/>
      <c r="AT204" s="196" t="s">
        <v>130</v>
      </c>
      <c r="AU204" s="196" t="s">
        <v>79</v>
      </c>
      <c r="AV204" s="13" t="s">
        <v>77</v>
      </c>
      <c r="AW204" s="13" t="s">
        <v>33</v>
      </c>
      <c r="AX204" s="13" t="s">
        <v>72</v>
      </c>
      <c r="AY204" s="196" t="s">
        <v>113</v>
      </c>
    </row>
    <row r="205" spans="1:65" s="14" customFormat="1" ht="11.25">
      <c r="B205" s="197"/>
      <c r="C205" s="198"/>
      <c r="D205" s="188" t="s">
        <v>130</v>
      </c>
      <c r="E205" s="199" t="s">
        <v>19</v>
      </c>
      <c r="F205" s="200" t="s">
        <v>315</v>
      </c>
      <c r="G205" s="198"/>
      <c r="H205" s="201">
        <v>64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130</v>
      </c>
      <c r="AU205" s="207" t="s">
        <v>79</v>
      </c>
      <c r="AV205" s="14" t="s">
        <v>79</v>
      </c>
      <c r="AW205" s="14" t="s">
        <v>33</v>
      </c>
      <c r="AX205" s="14" t="s">
        <v>72</v>
      </c>
      <c r="AY205" s="207" t="s">
        <v>113</v>
      </c>
    </row>
    <row r="206" spans="1:65" s="13" customFormat="1" ht="11.25">
      <c r="B206" s="186"/>
      <c r="C206" s="187"/>
      <c r="D206" s="188" t="s">
        <v>130</v>
      </c>
      <c r="E206" s="189" t="s">
        <v>19</v>
      </c>
      <c r="F206" s="190" t="s">
        <v>135</v>
      </c>
      <c r="G206" s="187"/>
      <c r="H206" s="189" t="s">
        <v>19</v>
      </c>
      <c r="I206" s="191"/>
      <c r="J206" s="187"/>
      <c r="K206" s="187"/>
      <c r="L206" s="192"/>
      <c r="M206" s="193"/>
      <c r="N206" s="194"/>
      <c r="O206" s="194"/>
      <c r="P206" s="194"/>
      <c r="Q206" s="194"/>
      <c r="R206" s="194"/>
      <c r="S206" s="194"/>
      <c r="T206" s="195"/>
      <c r="AT206" s="196" t="s">
        <v>130</v>
      </c>
      <c r="AU206" s="196" t="s">
        <v>79</v>
      </c>
      <c r="AV206" s="13" t="s">
        <v>77</v>
      </c>
      <c r="AW206" s="13" t="s">
        <v>33</v>
      </c>
      <c r="AX206" s="13" t="s">
        <v>72</v>
      </c>
      <c r="AY206" s="196" t="s">
        <v>113</v>
      </c>
    </row>
    <row r="207" spans="1:65" s="14" customFormat="1" ht="11.25">
      <c r="B207" s="197"/>
      <c r="C207" s="198"/>
      <c r="D207" s="188" t="s">
        <v>130</v>
      </c>
      <c r="E207" s="199" t="s">
        <v>19</v>
      </c>
      <c r="F207" s="200" t="s">
        <v>316</v>
      </c>
      <c r="G207" s="198"/>
      <c r="H207" s="201">
        <v>644.5</v>
      </c>
      <c r="I207" s="202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130</v>
      </c>
      <c r="AU207" s="207" t="s">
        <v>79</v>
      </c>
      <c r="AV207" s="14" t="s">
        <v>79</v>
      </c>
      <c r="AW207" s="14" t="s">
        <v>33</v>
      </c>
      <c r="AX207" s="14" t="s">
        <v>72</v>
      </c>
      <c r="AY207" s="207" t="s">
        <v>113</v>
      </c>
    </row>
    <row r="208" spans="1:65" s="13" customFormat="1" ht="11.25">
      <c r="B208" s="186"/>
      <c r="C208" s="187"/>
      <c r="D208" s="188" t="s">
        <v>130</v>
      </c>
      <c r="E208" s="189" t="s">
        <v>19</v>
      </c>
      <c r="F208" s="190" t="s">
        <v>137</v>
      </c>
      <c r="G208" s="187"/>
      <c r="H208" s="189" t="s">
        <v>19</v>
      </c>
      <c r="I208" s="191"/>
      <c r="J208" s="187"/>
      <c r="K208" s="187"/>
      <c r="L208" s="192"/>
      <c r="M208" s="193"/>
      <c r="N208" s="194"/>
      <c r="O208" s="194"/>
      <c r="P208" s="194"/>
      <c r="Q208" s="194"/>
      <c r="R208" s="194"/>
      <c r="S208" s="194"/>
      <c r="T208" s="195"/>
      <c r="AT208" s="196" t="s">
        <v>130</v>
      </c>
      <c r="AU208" s="196" t="s">
        <v>79</v>
      </c>
      <c r="AV208" s="13" t="s">
        <v>77</v>
      </c>
      <c r="AW208" s="13" t="s">
        <v>33</v>
      </c>
      <c r="AX208" s="13" t="s">
        <v>72</v>
      </c>
      <c r="AY208" s="196" t="s">
        <v>113</v>
      </c>
    </row>
    <row r="209" spans="1:65" s="14" customFormat="1" ht="11.25">
      <c r="B209" s="197"/>
      <c r="C209" s="198"/>
      <c r="D209" s="188" t="s">
        <v>130</v>
      </c>
      <c r="E209" s="199" t="s">
        <v>19</v>
      </c>
      <c r="F209" s="200" t="s">
        <v>317</v>
      </c>
      <c r="G209" s="198"/>
      <c r="H209" s="201">
        <v>399.5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130</v>
      </c>
      <c r="AU209" s="207" t="s">
        <v>79</v>
      </c>
      <c r="AV209" s="14" t="s">
        <v>79</v>
      </c>
      <c r="AW209" s="14" t="s">
        <v>33</v>
      </c>
      <c r="AX209" s="14" t="s">
        <v>72</v>
      </c>
      <c r="AY209" s="207" t="s">
        <v>113</v>
      </c>
    </row>
    <row r="210" spans="1:65" s="15" customFormat="1" ht="11.25">
      <c r="B210" s="208"/>
      <c r="C210" s="209"/>
      <c r="D210" s="188" t="s">
        <v>130</v>
      </c>
      <c r="E210" s="210" t="s">
        <v>19</v>
      </c>
      <c r="F210" s="211" t="s">
        <v>139</v>
      </c>
      <c r="G210" s="209"/>
      <c r="H210" s="212">
        <v>1490.5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130</v>
      </c>
      <c r="AU210" s="218" t="s">
        <v>79</v>
      </c>
      <c r="AV210" s="15" t="s">
        <v>140</v>
      </c>
      <c r="AW210" s="15" t="s">
        <v>33</v>
      </c>
      <c r="AX210" s="15" t="s">
        <v>77</v>
      </c>
      <c r="AY210" s="218" t="s">
        <v>113</v>
      </c>
    </row>
    <row r="211" spans="1:65" s="2" customFormat="1" ht="24.2" customHeight="1">
      <c r="A211" s="34"/>
      <c r="B211" s="35"/>
      <c r="C211" s="168" t="s">
        <v>323</v>
      </c>
      <c r="D211" s="168" t="s">
        <v>116</v>
      </c>
      <c r="E211" s="169" t="s">
        <v>324</v>
      </c>
      <c r="F211" s="170" t="s">
        <v>325</v>
      </c>
      <c r="G211" s="171" t="s">
        <v>127</v>
      </c>
      <c r="H211" s="172">
        <v>1490.5</v>
      </c>
      <c r="I211" s="173"/>
      <c r="J211" s="174">
        <f>ROUND(I211*H211,2)</f>
        <v>0</v>
      </c>
      <c r="K211" s="170" t="s">
        <v>120</v>
      </c>
      <c r="L211" s="39"/>
      <c r="M211" s="175" t="s">
        <v>19</v>
      </c>
      <c r="N211" s="176" t="s">
        <v>43</v>
      </c>
      <c r="O211" s="64"/>
      <c r="P211" s="177">
        <f>O211*H211</f>
        <v>0</v>
      </c>
      <c r="Q211" s="177">
        <v>0</v>
      </c>
      <c r="R211" s="177">
        <f>Q211*H211</f>
        <v>0</v>
      </c>
      <c r="S211" s="177">
        <v>0</v>
      </c>
      <c r="T211" s="178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79" t="s">
        <v>121</v>
      </c>
      <c r="AT211" s="179" t="s">
        <v>116</v>
      </c>
      <c r="AU211" s="179" t="s">
        <v>79</v>
      </c>
      <c r="AY211" s="17" t="s">
        <v>113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7" t="s">
        <v>77</v>
      </c>
      <c r="BK211" s="180">
        <f>ROUND(I211*H211,2)</f>
        <v>0</v>
      </c>
      <c r="BL211" s="17" t="s">
        <v>121</v>
      </c>
      <c r="BM211" s="179" t="s">
        <v>326</v>
      </c>
    </row>
    <row r="212" spans="1:65" s="2" customFormat="1" ht="11.25">
      <c r="A212" s="34"/>
      <c r="B212" s="35"/>
      <c r="C212" s="36"/>
      <c r="D212" s="181" t="s">
        <v>123</v>
      </c>
      <c r="E212" s="36"/>
      <c r="F212" s="182" t="s">
        <v>327</v>
      </c>
      <c r="G212" s="36"/>
      <c r="H212" s="36"/>
      <c r="I212" s="183"/>
      <c r="J212" s="36"/>
      <c r="K212" s="36"/>
      <c r="L212" s="39"/>
      <c r="M212" s="184"/>
      <c r="N212" s="185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123</v>
      </c>
      <c r="AU212" s="17" t="s">
        <v>79</v>
      </c>
    </row>
    <row r="213" spans="1:65" s="13" customFormat="1" ht="11.25">
      <c r="B213" s="186"/>
      <c r="C213" s="187"/>
      <c r="D213" s="188" t="s">
        <v>130</v>
      </c>
      <c r="E213" s="189" t="s">
        <v>19</v>
      </c>
      <c r="F213" s="190" t="s">
        <v>131</v>
      </c>
      <c r="G213" s="187"/>
      <c r="H213" s="189" t="s">
        <v>19</v>
      </c>
      <c r="I213" s="191"/>
      <c r="J213" s="187"/>
      <c r="K213" s="187"/>
      <c r="L213" s="192"/>
      <c r="M213" s="193"/>
      <c r="N213" s="194"/>
      <c r="O213" s="194"/>
      <c r="P213" s="194"/>
      <c r="Q213" s="194"/>
      <c r="R213" s="194"/>
      <c r="S213" s="194"/>
      <c r="T213" s="195"/>
      <c r="AT213" s="196" t="s">
        <v>130</v>
      </c>
      <c r="AU213" s="196" t="s">
        <v>79</v>
      </c>
      <c r="AV213" s="13" t="s">
        <v>77</v>
      </c>
      <c r="AW213" s="13" t="s">
        <v>33</v>
      </c>
      <c r="AX213" s="13" t="s">
        <v>72</v>
      </c>
      <c r="AY213" s="196" t="s">
        <v>113</v>
      </c>
    </row>
    <row r="214" spans="1:65" s="14" customFormat="1" ht="11.25">
      <c r="B214" s="197"/>
      <c r="C214" s="198"/>
      <c r="D214" s="188" t="s">
        <v>130</v>
      </c>
      <c r="E214" s="199" t="s">
        <v>19</v>
      </c>
      <c r="F214" s="200" t="s">
        <v>314</v>
      </c>
      <c r="G214" s="198"/>
      <c r="H214" s="201">
        <v>382.5</v>
      </c>
      <c r="I214" s="202"/>
      <c r="J214" s="198"/>
      <c r="K214" s="198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130</v>
      </c>
      <c r="AU214" s="207" t="s">
        <v>79</v>
      </c>
      <c r="AV214" s="14" t="s">
        <v>79</v>
      </c>
      <c r="AW214" s="14" t="s">
        <v>33</v>
      </c>
      <c r="AX214" s="14" t="s">
        <v>72</v>
      </c>
      <c r="AY214" s="207" t="s">
        <v>113</v>
      </c>
    </row>
    <row r="215" spans="1:65" s="13" customFormat="1" ht="11.25">
      <c r="B215" s="186"/>
      <c r="C215" s="187"/>
      <c r="D215" s="188" t="s">
        <v>130</v>
      </c>
      <c r="E215" s="189" t="s">
        <v>19</v>
      </c>
      <c r="F215" s="190" t="s">
        <v>133</v>
      </c>
      <c r="G215" s="187"/>
      <c r="H215" s="189" t="s">
        <v>19</v>
      </c>
      <c r="I215" s="191"/>
      <c r="J215" s="187"/>
      <c r="K215" s="187"/>
      <c r="L215" s="192"/>
      <c r="M215" s="193"/>
      <c r="N215" s="194"/>
      <c r="O215" s="194"/>
      <c r="P215" s="194"/>
      <c r="Q215" s="194"/>
      <c r="R215" s="194"/>
      <c r="S215" s="194"/>
      <c r="T215" s="195"/>
      <c r="AT215" s="196" t="s">
        <v>130</v>
      </c>
      <c r="AU215" s="196" t="s">
        <v>79</v>
      </c>
      <c r="AV215" s="13" t="s">
        <v>77</v>
      </c>
      <c r="AW215" s="13" t="s">
        <v>33</v>
      </c>
      <c r="AX215" s="13" t="s">
        <v>72</v>
      </c>
      <c r="AY215" s="196" t="s">
        <v>113</v>
      </c>
    </row>
    <row r="216" spans="1:65" s="14" customFormat="1" ht="11.25">
      <c r="B216" s="197"/>
      <c r="C216" s="198"/>
      <c r="D216" s="188" t="s">
        <v>130</v>
      </c>
      <c r="E216" s="199" t="s">
        <v>19</v>
      </c>
      <c r="F216" s="200" t="s">
        <v>315</v>
      </c>
      <c r="G216" s="198"/>
      <c r="H216" s="201">
        <v>64</v>
      </c>
      <c r="I216" s="202"/>
      <c r="J216" s="198"/>
      <c r="K216" s="198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130</v>
      </c>
      <c r="AU216" s="207" t="s">
        <v>79</v>
      </c>
      <c r="AV216" s="14" t="s">
        <v>79</v>
      </c>
      <c r="AW216" s="14" t="s">
        <v>33</v>
      </c>
      <c r="AX216" s="14" t="s">
        <v>72</v>
      </c>
      <c r="AY216" s="207" t="s">
        <v>113</v>
      </c>
    </row>
    <row r="217" spans="1:65" s="13" customFormat="1" ht="11.25">
      <c r="B217" s="186"/>
      <c r="C217" s="187"/>
      <c r="D217" s="188" t="s">
        <v>130</v>
      </c>
      <c r="E217" s="189" t="s">
        <v>19</v>
      </c>
      <c r="F217" s="190" t="s">
        <v>135</v>
      </c>
      <c r="G217" s="187"/>
      <c r="H217" s="189" t="s">
        <v>19</v>
      </c>
      <c r="I217" s="191"/>
      <c r="J217" s="187"/>
      <c r="K217" s="187"/>
      <c r="L217" s="192"/>
      <c r="M217" s="193"/>
      <c r="N217" s="194"/>
      <c r="O217" s="194"/>
      <c r="P217" s="194"/>
      <c r="Q217" s="194"/>
      <c r="R217" s="194"/>
      <c r="S217" s="194"/>
      <c r="T217" s="195"/>
      <c r="AT217" s="196" t="s">
        <v>130</v>
      </c>
      <c r="AU217" s="196" t="s">
        <v>79</v>
      </c>
      <c r="AV217" s="13" t="s">
        <v>77</v>
      </c>
      <c r="AW217" s="13" t="s">
        <v>33</v>
      </c>
      <c r="AX217" s="13" t="s">
        <v>72</v>
      </c>
      <c r="AY217" s="196" t="s">
        <v>113</v>
      </c>
    </row>
    <row r="218" spans="1:65" s="14" customFormat="1" ht="11.25">
      <c r="B218" s="197"/>
      <c r="C218" s="198"/>
      <c r="D218" s="188" t="s">
        <v>130</v>
      </c>
      <c r="E218" s="199" t="s">
        <v>19</v>
      </c>
      <c r="F218" s="200" t="s">
        <v>316</v>
      </c>
      <c r="G218" s="198"/>
      <c r="H218" s="201">
        <v>644.5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130</v>
      </c>
      <c r="AU218" s="207" t="s">
        <v>79</v>
      </c>
      <c r="AV218" s="14" t="s">
        <v>79</v>
      </c>
      <c r="AW218" s="14" t="s">
        <v>33</v>
      </c>
      <c r="AX218" s="14" t="s">
        <v>72</v>
      </c>
      <c r="AY218" s="207" t="s">
        <v>113</v>
      </c>
    </row>
    <row r="219" spans="1:65" s="13" customFormat="1" ht="11.25">
      <c r="B219" s="186"/>
      <c r="C219" s="187"/>
      <c r="D219" s="188" t="s">
        <v>130</v>
      </c>
      <c r="E219" s="189" t="s">
        <v>19</v>
      </c>
      <c r="F219" s="190" t="s">
        <v>137</v>
      </c>
      <c r="G219" s="187"/>
      <c r="H219" s="189" t="s">
        <v>19</v>
      </c>
      <c r="I219" s="191"/>
      <c r="J219" s="187"/>
      <c r="K219" s="187"/>
      <c r="L219" s="192"/>
      <c r="M219" s="193"/>
      <c r="N219" s="194"/>
      <c r="O219" s="194"/>
      <c r="P219" s="194"/>
      <c r="Q219" s="194"/>
      <c r="R219" s="194"/>
      <c r="S219" s="194"/>
      <c r="T219" s="195"/>
      <c r="AT219" s="196" t="s">
        <v>130</v>
      </c>
      <c r="AU219" s="196" t="s">
        <v>79</v>
      </c>
      <c r="AV219" s="13" t="s">
        <v>77</v>
      </c>
      <c r="AW219" s="13" t="s">
        <v>33</v>
      </c>
      <c r="AX219" s="13" t="s">
        <v>72</v>
      </c>
      <c r="AY219" s="196" t="s">
        <v>113</v>
      </c>
    </row>
    <row r="220" spans="1:65" s="14" customFormat="1" ht="11.25">
      <c r="B220" s="197"/>
      <c r="C220" s="198"/>
      <c r="D220" s="188" t="s">
        <v>130</v>
      </c>
      <c r="E220" s="199" t="s">
        <v>19</v>
      </c>
      <c r="F220" s="200" t="s">
        <v>317</v>
      </c>
      <c r="G220" s="198"/>
      <c r="H220" s="201">
        <v>399.5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130</v>
      </c>
      <c r="AU220" s="207" t="s">
        <v>79</v>
      </c>
      <c r="AV220" s="14" t="s">
        <v>79</v>
      </c>
      <c r="AW220" s="14" t="s">
        <v>33</v>
      </c>
      <c r="AX220" s="14" t="s">
        <v>72</v>
      </c>
      <c r="AY220" s="207" t="s">
        <v>113</v>
      </c>
    </row>
    <row r="221" spans="1:65" s="15" customFormat="1" ht="11.25">
      <c r="B221" s="208"/>
      <c r="C221" s="209"/>
      <c r="D221" s="188" t="s">
        <v>130</v>
      </c>
      <c r="E221" s="210" t="s">
        <v>19</v>
      </c>
      <c r="F221" s="211" t="s">
        <v>139</v>
      </c>
      <c r="G221" s="209"/>
      <c r="H221" s="212">
        <v>1490.5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130</v>
      </c>
      <c r="AU221" s="218" t="s">
        <v>79</v>
      </c>
      <c r="AV221" s="15" t="s">
        <v>140</v>
      </c>
      <c r="AW221" s="15" t="s">
        <v>33</v>
      </c>
      <c r="AX221" s="15" t="s">
        <v>77</v>
      </c>
      <c r="AY221" s="218" t="s">
        <v>113</v>
      </c>
    </row>
    <row r="222" spans="1:65" s="2" customFormat="1" ht="44.25" customHeight="1">
      <c r="A222" s="34"/>
      <c r="B222" s="35"/>
      <c r="C222" s="168" t="s">
        <v>328</v>
      </c>
      <c r="D222" s="168" t="s">
        <v>116</v>
      </c>
      <c r="E222" s="169" t="s">
        <v>329</v>
      </c>
      <c r="F222" s="170" t="s">
        <v>330</v>
      </c>
      <c r="G222" s="171" t="s">
        <v>127</v>
      </c>
      <c r="H222" s="172">
        <v>1490.5</v>
      </c>
      <c r="I222" s="173"/>
      <c r="J222" s="174">
        <f>ROUND(I222*H222,2)</f>
        <v>0</v>
      </c>
      <c r="K222" s="170" t="s">
        <v>120</v>
      </c>
      <c r="L222" s="39"/>
      <c r="M222" s="175" t="s">
        <v>19</v>
      </c>
      <c r="N222" s="176" t="s">
        <v>43</v>
      </c>
      <c r="O222" s="64"/>
      <c r="P222" s="177">
        <f>O222*H222</f>
        <v>0</v>
      </c>
      <c r="Q222" s="177">
        <v>2.5000000000000001E-4</v>
      </c>
      <c r="R222" s="177">
        <f>Q222*H222</f>
        <v>0.37262499999999998</v>
      </c>
      <c r="S222" s="177">
        <v>0</v>
      </c>
      <c r="T222" s="178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79" t="s">
        <v>121</v>
      </c>
      <c r="AT222" s="179" t="s">
        <v>116</v>
      </c>
      <c r="AU222" s="179" t="s">
        <v>79</v>
      </c>
      <c r="AY222" s="17" t="s">
        <v>113</v>
      </c>
      <c r="BE222" s="180">
        <f>IF(N222="základní",J222,0)</f>
        <v>0</v>
      </c>
      <c r="BF222" s="180">
        <f>IF(N222="snížená",J222,0)</f>
        <v>0</v>
      </c>
      <c r="BG222" s="180">
        <f>IF(N222="zákl. přenesená",J222,0)</f>
        <v>0</v>
      </c>
      <c r="BH222" s="180">
        <f>IF(N222="sníž. přenesená",J222,0)</f>
        <v>0</v>
      </c>
      <c r="BI222" s="180">
        <f>IF(N222="nulová",J222,0)</f>
        <v>0</v>
      </c>
      <c r="BJ222" s="17" t="s">
        <v>77</v>
      </c>
      <c r="BK222" s="180">
        <f>ROUND(I222*H222,2)</f>
        <v>0</v>
      </c>
      <c r="BL222" s="17" t="s">
        <v>121</v>
      </c>
      <c r="BM222" s="179" t="s">
        <v>331</v>
      </c>
    </row>
    <row r="223" spans="1:65" s="2" customFormat="1" ht="11.25">
      <c r="A223" s="34"/>
      <c r="B223" s="35"/>
      <c r="C223" s="36"/>
      <c r="D223" s="181" t="s">
        <v>123</v>
      </c>
      <c r="E223" s="36"/>
      <c r="F223" s="182" t="s">
        <v>332</v>
      </c>
      <c r="G223" s="36"/>
      <c r="H223" s="36"/>
      <c r="I223" s="183"/>
      <c r="J223" s="36"/>
      <c r="K223" s="36"/>
      <c r="L223" s="39"/>
      <c r="M223" s="184"/>
      <c r="N223" s="185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123</v>
      </c>
      <c r="AU223" s="17" t="s">
        <v>79</v>
      </c>
    </row>
    <row r="224" spans="1:65" s="13" customFormat="1" ht="11.25">
      <c r="B224" s="186"/>
      <c r="C224" s="187"/>
      <c r="D224" s="188" t="s">
        <v>130</v>
      </c>
      <c r="E224" s="189" t="s">
        <v>19</v>
      </c>
      <c r="F224" s="190" t="s">
        <v>131</v>
      </c>
      <c r="G224" s="187"/>
      <c r="H224" s="189" t="s">
        <v>19</v>
      </c>
      <c r="I224" s="191"/>
      <c r="J224" s="187"/>
      <c r="K224" s="187"/>
      <c r="L224" s="192"/>
      <c r="M224" s="193"/>
      <c r="N224" s="194"/>
      <c r="O224" s="194"/>
      <c r="P224" s="194"/>
      <c r="Q224" s="194"/>
      <c r="R224" s="194"/>
      <c r="S224" s="194"/>
      <c r="T224" s="195"/>
      <c r="AT224" s="196" t="s">
        <v>130</v>
      </c>
      <c r="AU224" s="196" t="s">
        <v>79</v>
      </c>
      <c r="AV224" s="13" t="s">
        <v>77</v>
      </c>
      <c r="AW224" s="13" t="s">
        <v>33</v>
      </c>
      <c r="AX224" s="13" t="s">
        <v>72</v>
      </c>
      <c r="AY224" s="196" t="s">
        <v>113</v>
      </c>
    </row>
    <row r="225" spans="1:65" s="14" customFormat="1" ht="11.25">
      <c r="B225" s="197"/>
      <c r="C225" s="198"/>
      <c r="D225" s="188" t="s">
        <v>130</v>
      </c>
      <c r="E225" s="199" t="s">
        <v>19</v>
      </c>
      <c r="F225" s="200" t="s">
        <v>314</v>
      </c>
      <c r="G225" s="198"/>
      <c r="H225" s="201">
        <v>382.5</v>
      </c>
      <c r="I225" s="202"/>
      <c r="J225" s="198"/>
      <c r="K225" s="198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130</v>
      </c>
      <c r="AU225" s="207" t="s">
        <v>79</v>
      </c>
      <c r="AV225" s="14" t="s">
        <v>79</v>
      </c>
      <c r="AW225" s="14" t="s">
        <v>33</v>
      </c>
      <c r="AX225" s="14" t="s">
        <v>72</v>
      </c>
      <c r="AY225" s="207" t="s">
        <v>113</v>
      </c>
    </row>
    <row r="226" spans="1:65" s="13" customFormat="1" ht="11.25">
      <c r="B226" s="186"/>
      <c r="C226" s="187"/>
      <c r="D226" s="188" t="s">
        <v>130</v>
      </c>
      <c r="E226" s="189" t="s">
        <v>19</v>
      </c>
      <c r="F226" s="190" t="s">
        <v>133</v>
      </c>
      <c r="G226" s="187"/>
      <c r="H226" s="189" t="s">
        <v>19</v>
      </c>
      <c r="I226" s="191"/>
      <c r="J226" s="187"/>
      <c r="K226" s="187"/>
      <c r="L226" s="192"/>
      <c r="M226" s="193"/>
      <c r="N226" s="194"/>
      <c r="O226" s="194"/>
      <c r="P226" s="194"/>
      <c r="Q226" s="194"/>
      <c r="R226" s="194"/>
      <c r="S226" s="194"/>
      <c r="T226" s="195"/>
      <c r="AT226" s="196" t="s">
        <v>130</v>
      </c>
      <c r="AU226" s="196" t="s">
        <v>79</v>
      </c>
      <c r="AV226" s="13" t="s">
        <v>77</v>
      </c>
      <c r="AW226" s="13" t="s">
        <v>33</v>
      </c>
      <c r="AX226" s="13" t="s">
        <v>72</v>
      </c>
      <c r="AY226" s="196" t="s">
        <v>113</v>
      </c>
    </row>
    <row r="227" spans="1:65" s="14" customFormat="1" ht="11.25">
      <c r="B227" s="197"/>
      <c r="C227" s="198"/>
      <c r="D227" s="188" t="s">
        <v>130</v>
      </c>
      <c r="E227" s="199" t="s">
        <v>19</v>
      </c>
      <c r="F227" s="200" t="s">
        <v>315</v>
      </c>
      <c r="G227" s="198"/>
      <c r="H227" s="201">
        <v>64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130</v>
      </c>
      <c r="AU227" s="207" t="s">
        <v>79</v>
      </c>
      <c r="AV227" s="14" t="s">
        <v>79</v>
      </c>
      <c r="AW227" s="14" t="s">
        <v>33</v>
      </c>
      <c r="AX227" s="14" t="s">
        <v>72</v>
      </c>
      <c r="AY227" s="207" t="s">
        <v>113</v>
      </c>
    </row>
    <row r="228" spans="1:65" s="13" customFormat="1" ht="11.25">
      <c r="B228" s="186"/>
      <c r="C228" s="187"/>
      <c r="D228" s="188" t="s">
        <v>130</v>
      </c>
      <c r="E228" s="189" t="s">
        <v>19</v>
      </c>
      <c r="F228" s="190" t="s">
        <v>135</v>
      </c>
      <c r="G228" s="187"/>
      <c r="H228" s="189" t="s">
        <v>19</v>
      </c>
      <c r="I228" s="191"/>
      <c r="J228" s="187"/>
      <c r="K228" s="187"/>
      <c r="L228" s="192"/>
      <c r="M228" s="193"/>
      <c r="N228" s="194"/>
      <c r="O228" s="194"/>
      <c r="P228" s="194"/>
      <c r="Q228" s="194"/>
      <c r="R228" s="194"/>
      <c r="S228" s="194"/>
      <c r="T228" s="195"/>
      <c r="AT228" s="196" t="s">
        <v>130</v>
      </c>
      <c r="AU228" s="196" t="s">
        <v>79</v>
      </c>
      <c r="AV228" s="13" t="s">
        <v>77</v>
      </c>
      <c r="AW228" s="13" t="s">
        <v>33</v>
      </c>
      <c r="AX228" s="13" t="s">
        <v>72</v>
      </c>
      <c r="AY228" s="196" t="s">
        <v>113</v>
      </c>
    </row>
    <row r="229" spans="1:65" s="14" customFormat="1" ht="11.25">
      <c r="B229" s="197"/>
      <c r="C229" s="198"/>
      <c r="D229" s="188" t="s">
        <v>130</v>
      </c>
      <c r="E229" s="199" t="s">
        <v>19</v>
      </c>
      <c r="F229" s="200" t="s">
        <v>316</v>
      </c>
      <c r="G229" s="198"/>
      <c r="H229" s="201">
        <v>644.5</v>
      </c>
      <c r="I229" s="202"/>
      <c r="J229" s="198"/>
      <c r="K229" s="198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130</v>
      </c>
      <c r="AU229" s="207" t="s">
        <v>79</v>
      </c>
      <c r="AV229" s="14" t="s">
        <v>79</v>
      </c>
      <c r="AW229" s="14" t="s">
        <v>33</v>
      </c>
      <c r="AX229" s="14" t="s">
        <v>72</v>
      </c>
      <c r="AY229" s="207" t="s">
        <v>113</v>
      </c>
    </row>
    <row r="230" spans="1:65" s="13" customFormat="1" ht="11.25">
      <c r="B230" s="186"/>
      <c r="C230" s="187"/>
      <c r="D230" s="188" t="s">
        <v>130</v>
      </c>
      <c r="E230" s="189" t="s">
        <v>19</v>
      </c>
      <c r="F230" s="190" t="s">
        <v>137</v>
      </c>
      <c r="G230" s="187"/>
      <c r="H230" s="189" t="s">
        <v>19</v>
      </c>
      <c r="I230" s="191"/>
      <c r="J230" s="187"/>
      <c r="K230" s="187"/>
      <c r="L230" s="192"/>
      <c r="M230" s="193"/>
      <c r="N230" s="194"/>
      <c r="O230" s="194"/>
      <c r="P230" s="194"/>
      <c r="Q230" s="194"/>
      <c r="R230" s="194"/>
      <c r="S230" s="194"/>
      <c r="T230" s="195"/>
      <c r="AT230" s="196" t="s">
        <v>130</v>
      </c>
      <c r="AU230" s="196" t="s">
        <v>79</v>
      </c>
      <c r="AV230" s="13" t="s">
        <v>77</v>
      </c>
      <c r="AW230" s="13" t="s">
        <v>33</v>
      </c>
      <c r="AX230" s="13" t="s">
        <v>72</v>
      </c>
      <c r="AY230" s="196" t="s">
        <v>113</v>
      </c>
    </row>
    <row r="231" spans="1:65" s="14" customFormat="1" ht="11.25">
      <c r="B231" s="197"/>
      <c r="C231" s="198"/>
      <c r="D231" s="188" t="s">
        <v>130</v>
      </c>
      <c r="E231" s="199" t="s">
        <v>19</v>
      </c>
      <c r="F231" s="200" t="s">
        <v>317</v>
      </c>
      <c r="G231" s="198"/>
      <c r="H231" s="201">
        <v>399.5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130</v>
      </c>
      <c r="AU231" s="207" t="s">
        <v>79</v>
      </c>
      <c r="AV231" s="14" t="s">
        <v>79</v>
      </c>
      <c r="AW231" s="14" t="s">
        <v>33</v>
      </c>
      <c r="AX231" s="14" t="s">
        <v>72</v>
      </c>
      <c r="AY231" s="207" t="s">
        <v>113</v>
      </c>
    </row>
    <row r="232" spans="1:65" s="15" customFormat="1" ht="11.25">
      <c r="B232" s="208"/>
      <c r="C232" s="209"/>
      <c r="D232" s="188" t="s">
        <v>130</v>
      </c>
      <c r="E232" s="210" t="s">
        <v>19</v>
      </c>
      <c r="F232" s="211" t="s">
        <v>139</v>
      </c>
      <c r="G232" s="209"/>
      <c r="H232" s="212">
        <v>1490.5</v>
      </c>
      <c r="I232" s="213"/>
      <c r="J232" s="209"/>
      <c r="K232" s="209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130</v>
      </c>
      <c r="AU232" s="218" t="s">
        <v>79</v>
      </c>
      <c r="AV232" s="15" t="s">
        <v>140</v>
      </c>
      <c r="AW232" s="15" t="s">
        <v>33</v>
      </c>
      <c r="AX232" s="15" t="s">
        <v>77</v>
      </c>
      <c r="AY232" s="218" t="s">
        <v>113</v>
      </c>
    </row>
    <row r="233" spans="1:65" s="12" customFormat="1" ht="20.85" customHeight="1">
      <c r="B233" s="152"/>
      <c r="C233" s="153"/>
      <c r="D233" s="154" t="s">
        <v>71</v>
      </c>
      <c r="E233" s="166" t="s">
        <v>333</v>
      </c>
      <c r="F233" s="166" t="s">
        <v>334</v>
      </c>
      <c r="G233" s="153"/>
      <c r="H233" s="153"/>
      <c r="I233" s="156"/>
      <c r="J233" s="167">
        <f>BK233</f>
        <v>0</v>
      </c>
      <c r="K233" s="153"/>
      <c r="L233" s="158"/>
      <c r="M233" s="159"/>
      <c r="N233" s="160"/>
      <c r="O233" s="160"/>
      <c r="P233" s="161">
        <f>SUM(P234:P237)</f>
        <v>0</v>
      </c>
      <c r="Q233" s="160"/>
      <c r="R233" s="161">
        <f>SUM(R234:R237)</f>
        <v>0</v>
      </c>
      <c r="S233" s="160"/>
      <c r="T233" s="162">
        <f>SUM(T234:T237)</f>
        <v>0</v>
      </c>
      <c r="AR233" s="163" t="s">
        <v>77</v>
      </c>
      <c r="AT233" s="164" t="s">
        <v>71</v>
      </c>
      <c r="AU233" s="164" t="s">
        <v>79</v>
      </c>
      <c r="AY233" s="163" t="s">
        <v>113</v>
      </c>
      <c r="BK233" s="165">
        <f>SUM(BK234:BK237)</f>
        <v>0</v>
      </c>
    </row>
    <row r="234" spans="1:65" s="2" customFormat="1" ht="55.5" customHeight="1">
      <c r="A234" s="34"/>
      <c r="B234" s="35"/>
      <c r="C234" s="168" t="s">
        <v>335</v>
      </c>
      <c r="D234" s="168" t="s">
        <v>116</v>
      </c>
      <c r="E234" s="169" t="s">
        <v>336</v>
      </c>
      <c r="F234" s="170" t="s">
        <v>337</v>
      </c>
      <c r="G234" s="171" t="s">
        <v>209</v>
      </c>
      <c r="H234" s="172">
        <v>16.864000000000001</v>
      </c>
      <c r="I234" s="173"/>
      <c r="J234" s="174">
        <f>ROUND(I234*H234,2)</f>
        <v>0</v>
      </c>
      <c r="K234" s="170" t="s">
        <v>120</v>
      </c>
      <c r="L234" s="39"/>
      <c r="M234" s="175" t="s">
        <v>19</v>
      </c>
      <c r="N234" s="176" t="s">
        <v>43</v>
      </c>
      <c r="O234" s="64"/>
      <c r="P234" s="177">
        <f>O234*H234</f>
        <v>0</v>
      </c>
      <c r="Q234" s="177">
        <v>0</v>
      </c>
      <c r="R234" s="177">
        <f>Q234*H234</f>
        <v>0</v>
      </c>
      <c r="S234" s="177">
        <v>0</v>
      </c>
      <c r="T234" s="17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79" t="s">
        <v>140</v>
      </c>
      <c r="AT234" s="179" t="s">
        <v>116</v>
      </c>
      <c r="AU234" s="179" t="s">
        <v>141</v>
      </c>
      <c r="AY234" s="17" t="s">
        <v>113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7" t="s">
        <v>77</v>
      </c>
      <c r="BK234" s="180">
        <f>ROUND(I234*H234,2)</f>
        <v>0</v>
      </c>
      <c r="BL234" s="17" t="s">
        <v>140</v>
      </c>
      <c r="BM234" s="179" t="s">
        <v>338</v>
      </c>
    </row>
    <row r="235" spans="1:65" s="2" customFormat="1" ht="11.25">
      <c r="A235" s="34"/>
      <c r="B235" s="35"/>
      <c r="C235" s="36"/>
      <c r="D235" s="181" t="s">
        <v>123</v>
      </c>
      <c r="E235" s="36"/>
      <c r="F235" s="182" t="s">
        <v>339</v>
      </c>
      <c r="G235" s="36"/>
      <c r="H235" s="36"/>
      <c r="I235" s="183"/>
      <c r="J235" s="36"/>
      <c r="K235" s="36"/>
      <c r="L235" s="39"/>
      <c r="M235" s="184"/>
      <c r="N235" s="185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123</v>
      </c>
      <c r="AU235" s="17" t="s">
        <v>141</v>
      </c>
    </row>
    <row r="236" spans="1:65" s="2" customFormat="1" ht="66.75" customHeight="1">
      <c r="A236" s="34"/>
      <c r="B236" s="35"/>
      <c r="C236" s="168" t="s">
        <v>340</v>
      </c>
      <c r="D236" s="168" t="s">
        <v>116</v>
      </c>
      <c r="E236" s="169" t="s">
        <v>341</v>
      </c>
      <c r="F236" s="170" t="s">
        <v>342</v>
      </c>
      <c r="G236" s="171" t="s">
        <v>209</v>
      </c>
      <c r="H236" s="172">
        <v>16.864000000000001</v>
      </c>
      <c r="I236" s="173"/>
      <c r="J236" s="174">
        <f>ROUND(I236*H236,2)</f>
        <v>0</v>
      </c>
      <c r="K236" s="170" t="s">
        <v>120</v>
      </c>
      <c r="L236" s="39"/>
      <c r="M236" s="175" t="s">
        <v>19</v>
      </c>
      <c r="N236" s="176" t="s">
        <v>43</v>
      </c>
      <c r="O236" s="64"/>
      <c r="P236" s="177">
        <f>O236*H236</f>
        <v>0</v>
      </c>
      <c r="Q236" s="177">
        <v>0</v>
      </c>
      <c r="R236" s="177">
        <f>Q236*H236</f>
        <v>0</v>
      </c>
      <c r="S236" s="177">
        <v>0</v>
      </c>
      <c r="T236" s="17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79" t="s">
        <v>140</v>
      </c>
      <c r="AT236" s="179" t="s">
        <v>116</v>
      </c>
      <c r="AU236" s="179" t="s">
        <v>141</v>
      </c>
      <c r="AY236" s="17" t="s">
        <v>113</v>
      </c>
      <c r="BE236" s="180">
        <f>IF(N236="základní",J236,0)</f>
        <v>0</v>
      </c>
      <c r="BF236" s="180">
        <f>IF(N236="snížená",J236,0)</f>
        <v>0</v>
      </c>
      <c r="BG236" s="180">
        <f>IF(N236="zákl. přenesená",J236,0)</f>
        <v>0</v>
      </c>
      <c r="BH236" s="180">
        <f>IF(N236="sníž. přenesená",J236,0)</f>
        <v>0</v>
      </c>
      <c r="BI236" s="180">
        <f>IF(N236="nulová",J236,0)</f>
        <v>0</v>
      </c>
      <c r="BJ236" s="17" t="s">
        <v>77</v>
      </c>
      <c r="BK236" s="180">
        <f>ROUND(I236*H236,2)</f>
        <v>0</v>
      </c>
      <c r="BL236" s="17" t="s">
        <v>140</v>
      </c>
      <c r="BM236" s="179" t="s">
        <v>343</v>
      </c>
    </row>
    <row r="237" spans="1:65" s="2" customFormat="1" ht="11.25">
      <c r="A237" s="34"/>
      <c r="B237" s="35"/>
      <c r="C237" s="36"/>
      <c r="D237" s="181" t="s">
        <v>123</v>
      </c>
      <c r="E237" s="36"/>
      <c r="F237" s="182" t="s">
        <v>344</v>
      </c>
      <c r="G237" s="36"/>
      <c r="H237" s="36"/>
      <c r="I237" s="183"/>
      <c r="J237" s="36"/>
      <c r="K237" s="36"/>
      <c r="L237" s="39"/>
      <c r="M237" s="184"/>
      <c r="N237" s="185"/>
      <c r="O237" s="64"/>
      <c r="P237" s="64"/>
      <c r="Q237" s="64"/>
      <c r="R237" s="64"/>
      <c r="S237" s="64"/>
      <c r="T237" s="65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123</v>
      </c>
      <c r="AU237" s="17" t="s">
        <v>141</v>
      </c>
    </row>
    <row r="238" spans="1:65" s="12" customFormat="1" ht="25.9" customHeight="1">
      <c r="B238" s="152"/>
      <c r="C238" s="153"/>
      <c r="D238" s="154" t="s">
        <v>71</v>
      </c>
      <c r="E238" s="155" t="s">
        <v>345</v>
      </c>
      <c r="F238" s="155" t="s">
        <v>346</v>
      </c>
      <c r="G238" s="153"/>
      <c r="H238" s="153"/>
      <c r="I238" s="156"/>
      <c r="J238" s="157">
        <f>BK238</f>
        <v>0</v>
      </c>
      <c r="K238" s="153"/>
      <c r="L238" s="158"/>
      <c r="M238" s="159"/>
      <c r="N238" s="160"/>
      <c r="O238" s="160"/>
      <c r="P238" s="161">
        <f>P239+P248+P260+P265+P268+P271</f>
        <v>0</v>
      </c>
      <c r="Q238" s="160"/>
      <c r="R238" s="161">
        <f>R239+R248+R260+R265+R268+R271</f>
        <v>0</v>
      </c>
      <c r="S238" s="160"/>
      <c r="T238" s="162">
        <f>T239+T248+T260+T265+T268+T271</f>
        <v>0</v>
      </c>
      <c r="AR238" s="163" t="s">
        <v>152</v>
      </c>
      <c r="AT238" s="164" t="s">
        <v>71</v>
      </c>
      <c r="AU238" s="164" t="s">
        <v>72</v>
      </c>
      <c r="AY238" s="163" t="s">
        <v>113</v>
      </c>
      <c r="BK238" s="165">
        <f>BK239+BK248+BK260+BK265+BK268+BK271</f>
        <v>0</v>
      </c>
    </row>
    <row r="239" spans="1:65" s="12" customFormat="1" ht="22.9" customHeight="1">
      <c r="B239" s="152"/>
      <c r="C239" s="153"/>
      <c r="D239" s="154" t="s">
        <v>71</v>
      </c>
      <c r="E239" s="166" t="s">
        <v>347</v>
      </c>
      <c r="F239" s="166" t="s">
        <v>348</v>
      </c>
      <c r="G239" s="153"/>
      <c r="H239" s="153"/>
      <c r="I239" s="156"/>
      <c r="J239" s="167">
        <f>BK239</f>
        <v>0</v>
      </c>
      <c r="K239" s="153"/>
      <c r="L239" s="158"/>
      <c r="M239" s="159"/>
      <c r="N239" s="160"/>
      <c r="O239" s="160"/>
      <c r="P239" s="161">
        <f>SUM(P240:P247)</f>
        <v>0</v>
      </c>
      <c r="Q239" s="160"/>
      <c r="R239" s="161">
        <f>SUM(R240:R247)</f>
        <v>0</v>
      </c>
      <c r="S239" s="160"/>
      <c r="T239" s="162">
        <f>SUM(T240:T247)</f>
        <v>0</v>
      </c>
      <c r="AR239" s="163" t="s">
        <v>152</v>
      </c>
      <c r="AT239" s="164" t="s">
        <v>71</v>
      </c>
      <c r="AU239" s="164" t="s">
        <v>77</v>
      </c>
      <c r="AY239" s="163" t="s">
        <v>113</v>
      </c>
      <c r="BK239" s="165">
        <f>SUM(BK240:BK247)</f>
        <v>0</v>
      </c>
    </row>
    <row r="240" spans="1:65" s="2" customFormat="1" ht="37.9" customHeight="1">
      <c r="A240" s="34"/>
      <c r="B240" s="35"/>
      <c r="C240" s="168" t="s">
        <v>349</v>
      </c>
      <c r="D240" s="168" t="s">
        <v>116</v>
      </c>
      <c r="E240" s="169" t="s">
        <v>350</v>
      </c>
      <c r="F240" s="170" t="s">
        <v>351</v>
      </c>
      <c r="G240" s="171" t="s">
        <v>352</v>
      </c>
      <c r="H240" s="172">
        <v>1</v>
      </c>
      <c r="I240" s="173"/>
      <c r="J240" s="174">
        <f>ROUND(I240*H240,2)</f>
        <v>0</v>
      </c>
      <c r="K240" s="170" t="s">
        <v>120</v>
      </c>
      <c r="L240" s="39"/>
      <c r="M240" s="175" t="s">
        <v>19</v>
      </c>
      <c r="N240" s="176" t="s">
        <v>43</v>
      </c>
      <c r="O240" s="64"/>
      <c r="P240" s="177">
        <f>O240*H240</f>
        <v>0</v>
      </c>
      <c r="Q240" s="177">
        <v>0</v>
      </c>
      <c r="R240" s="177">
        <f>Q240*H240</f>
        <v>0</v>
      </c>
      <c r="S240" s="177">
        <v>0</v>
      </c>
      <c r="T240" s="17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79" t="s">
        <v>353</v>
      </c>
      <c r="AT240" s="179" t="s">
        <v>116</v>
      </c>
      <c r="AU240" s="179" t="s">
        <v>79</v>
      </c>
      <c r="AY240" s="17" t="s">
        <v>113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7" t="s">
        <v>77</v>
      </c>
      <c r="BK240" s="180">
        <f>ROUND(I240*H240,2)</f>
        <v>0</v>
      </c>
      <c r="BL240" s="17" t="s">
        <v>353</v>
      </c>
      <c r="BM240" s="179" t="s">
        <v>354</v>
      </c>
    </row>
    <row r="241" spans="1:65" s="2" customFormat="1" ht="11.25">
      <c r="A241" s="34"/>
      <c r="B241" s="35"/>
      <c r="C241" s="36"/>
      <c r="D241" s="181" t="s">
        <v>123</v>
      </c>
      <c r="E241" s="36"/>
      <c r="F241" s="182" t="s">
        <v>355</v>
      </c>
      <c r="G241" s="36"/>
      <c r="H241" s="36"/>
      <c r="I241" s="183"/>
      <c r="J241" s="36"/>
      <c r="K241" s="36"/>
      <c r="L241" s="39"/>
      <c r="M241" s="184"/>
      <c r="N241" s="185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123</v>
      </c>
      <c r="AU241" s="17" t="s">
        <v>79</v>
      </c>
    </row>
    <row r="242" spans="1:65" s="2" customFormat="1" ht="16.5" customHeight="1">
      <c r="A242" s="34"/>
      <c r="B242" s="35"/>
      <c r="C242" s="168" t="s">
        <v>356</v>
      </c>
      <c r="D242" s="168" t="s">
        <v>116</v>
      </c>
      <c r="E242" s="169" t="s">
        <v>357</v>
      </c>
      <c r="F242" s="170" t="s">
        <v>358</v>
      </c>
      <c r="G242" s="171" t="s">
        <v>352</v>
      </c>
      <c r="H242" s="172">
        <v>1</v>
      </c>
      <c r="I242" s="173"/>
      <c r="J242" s="174">
        <f>ROUND(I242*H242,2)</f>
        <v>0</v>
      </c>
      <c r="K242" s="170" t="s">
        <v>120</v>
      </c>
      <c r="L242" s="39"/>
      <c r="M242" s="175" t="s">
        <v>19</v>
      </c>
      <c r="N242" s="176" t="s">
        <v>43</v>
      </c>
      <c r="O242" s="64"/>
      <c r="P242" s="177">
        <f>O242*H242</f>
        <v>0</v>
      </c>
      <c r="Q242" s="177">
        <v>0</v>
      </c>
      <c r="R242" s="177">
        <f>Q242*H242</f>
        <v>0</v>
      </c>
      <c r="S242" s="177">
        <v>0</v>
      </c>
      <c r="T242" s="17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79" t="s">
        <v>353</v>
      </c>
      <c r="AT242" s="179" t="s">
        <v>116</v>
      </c>
      <c r="AU242" s="179" t="s">
        <v>79</v>
      </c>
      <c r="AY242" s="17" t="s">
        <v>113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7" t="s">
        <v>77</v>
      </c>
      <c r="BK242" s="180">
        <f>ROUND(I242*H242,2)</f>
        <v>0</v>
      </c>
      <c r="BL242" s="17" t="s">
        <v>353</v>
      </c>
      <c r="BM242" s="179" t="s">
        <v>359</v>
      </c>
    </row>
    <row r="243" spans="1:65" s="2" customFormat="1" ht="11.25">
      <c r="A243" s="34"/>
      <c r="B243" s="35"/>
      <c r="C243" s="36"/>
      <c r="D243" s="181" t="s">
        <v>123</v>
      </c>
      <c r="E243" s="36"/>
      <c r="F243" s="182" t="s">
        <v>360</v>
      </c>
      <c r="G243" s="36"/>
      <c r="H243" s="36"/>
      <c r="I243" s="183"/>
      <c r="J243" s="36"/>
      <c r="K243" s="36"/>
      <c r="L243" s="39"/>
      <c r="M243" s="184"/>
      <c r="N243" s="185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123</v>
      </c>
      <c r="AU243" s="17" t="s">
        <v>79</v>
      </c>
    </row>
    <row r="244" spans="1:65" s="2" customFormat="1" ht="37.9" customHeight="1">
      <c r="A244" s="34"/>
      <c r="B244" s="35"/>
      <c r="C244" s="168" t="s">
        <v>361</v>
      </c>
      <c r="D244" s="168" t="s">
        <v>116</v>
      </c>
      <c r="E244" s="169" t="s">
        <v>362</v>
      </c>
      <c r="F244" s="170" t="s">
        <v>363</v>
      </c>
      <c r="G244" s="171" t="s">
        <v>364</v>
      </c>
      <c r="H244" s="172">
        <v>1</v>
      </c>
      <c r="I244" s="173"/>
      <c r="J244" s="174">
        <f>ROUND(I244*H244,2)</f>
        <v>0</v>
      </c>
      <c r="K244" s="170" t="s">
        <v>145</v>
      </c>
      <c r="L244" s="39"/>
      <c r="M244" s="175" t="s">
        <v>19</v>
      </c>
      <c r="N244" s="176" t="s">
        <v>43</v>
      </c>
      <c r="O244" s="64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79" t="s">
        <v>353</v>
      </c>
      <c r="AT244" s="179" t="s">
        <v>116</v>
      </c>
      <c r="AU244" s="179" t="s">
        <v>79</v>
      </c>
      <c r="AY244" s="17" t="s">
        <v>113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7" t="s">
        <v>77</v>
      </c>
      <c r="BK244" s="180">
        <f>ROUND(I244*H244,2)</f>
        <v>0</v>
      </c>
      <c r="BL244" s="17" t="s">
        <v>353</v>
      </c>
      <c r="BM244" s="179" t="s">
        <v>365</v>
      </c>
    </row>
    <row r="245" spans="1:65" s="2" customFormat="1" ht="11.25">
      <c r="A245" s="34"/>
      <c r="B245" s="35"/>
      <c r="C245" s="36"/>
      <c r="D245" s="181" t="s">
        <v>123</v>
      </c>
      <c r="E245" s="36"/>
      <c r="F245" s="182" t="s">
        <v>366</v>
      </c>
      <c r="G245" s="36"/>
      <c r="H245" s="36"/>
      <c r="I245" s="183"/>
      <c r="J245" s="36"/>
      <c r="K245" s="36"/>
      <c r="L245" s="39"/>
      <c r="M245" s="184"/>
      <c r="N245" s="185"/>
      <c r="O245" s="64"/>
      <c r="P245" s="64"/>
      <c r="Q245" s="64"/>
      <c r="R245" s="64"/>
      <c r="S245" s="64"/>
      <c r="T245" s="6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123</v>
      </c>
      <c r="AU245" s="17" t="s">
        <v>79</v>
      </c>
    </row>
    <row r="246" spans="1:65" s="2" customFormat="1" ht="16.5" customHeight="1">
      <c r="A246" s="34"/>
      <c r="B246" s="35"/>
      <c r="C246" s="168" t="s">
        <v>367</v>
      </c>
      <c r="D246" s="168" t="s">
        <v>116</v>
      </c>
      <c r="E246" s="169" t="s">
        <v>368</v>
      </c>
      <c r="F246" s="170" t="s">
        <v>369</v>
      </c>
      <c r="G246" s="171" t="s">
        <v>352</v>
      </c>
      <c r="H246" s="172">
        <v>1</v>
      </c>
      <c r="I246" s="173"/>
      <c r="J246" s="174">
        <f>ROUND(I246*H246,2)</f>
        <v>0</v>
      </c>
      <c r="K246" s="170" t="s">
        <v>120</v>
      </c>
      <c r="L246" s="39"/>
      <c r="M246" s="175" t="s">
        <v>19</v>
      </c>
      <c r="N246" s="176" t="s">
        <v>43</v>
      </c>
      <c r="O246" s="64"/>
      <c r="P246" s="177">
        <f>O246*H246</f>
        <v>0</v>
      </c>
      <c r="Q246" s="177">
        <v>0</v>
      </c>
      <c r="R246" s="177">
        <f>Q246*H246</f>
        <v>0</v>
      </c>
      <c r="S246" s="177">
        <v>0</v>
      </c>
      <c r="T246" s="17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79" t="s">
        <v>353</v>
      </c>
      <c r="AT246" s="179" t="s">
        <v>116</v>
      </c>
      <c r="AU246" s="179" t="s">
        <v>79</v>
      </c>
      <c r="AY246" s="17" t="s">
        <v>113</v>
      </c>
      <c r="BE246" s="180">
        <f>IF(N246="základní",J246,0)</f>
        <v>0</v>
      </c>
      <c r="BF246" s="180">
        <f>IF(N246="snížená",J246,0)</f>
        <v>0</v>
      </c>
      <c r="BG246" s="180">
        <f>IF(N246="zákl. přenesená",J246,0)</f>
        <v>0</v>
      </c>
      <c r="BH246" s="180">
        <f>IF(N246="sníž. přenesená",J246,0)</f>
        <v>0</v>
      </c>
      <c r="BI246" s="180">
        <f>IF(N246="nulová",J246,0)</f>
        <v>0</v>
      </c>
      <c r="BJ246" s="17" t="s">
        <v>77</v>
      </c>
      <c r="BK246" s="180">
        <f>ROUND(I246*H246,2)</f>
        <v>0</v>
      </c>
      <c r="BL246" s="17" t="s">
        <v>353</v>
      </c>
      <c r="BM246" s="179" t="s">
        <v>370</v>
      </c>
    </row>
    <row r="247" spans="1:65" s="2" customFormat="1" ht="11.25">
      <c r="A247" s="34"/>
      <c r="B247" s="35"/>
      <c r="C247" s="36"/>
      <c r="D247" s="181" t="s">
        <v>123</v>
      </c>
      <c r="E247" s="36"/>
      <c r="F247" s="182" t="s">
        <v>371</v>
      </c>
      <c r="G247" s="36"/>
      <c r="H247" s="36"/>
      <c r="I247" s="183"/>
      <c r="J247" s="36"/>
      <c r="K247" s="36"/>
      <c r="L247" s="39"/>
      <c r="M247" s="184"/>
      <c r="N247" s="185"/>
      <c r="O247" s="64"/>
      <c r="P247" s="64"/>
      <c r="Q247" s="64"/>
      <c r="R247" s="64"/>
      <c r="S247" s="64"/>
      <c r="T247" s="65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123</v>
      </c>
      <c r="AU247" s="17" t="s">
        <v>79</v>
      </c>
    </row>
    <row r="248" spans="1:65" s="12" customFormat="1" ht="22.9" customHeight="1">
      <c r="B248" s="152"/>
      <c r="C248" s="153"/>
      <c r="D248" s="154" t="s">
        <v>71</v>
      </c>
      <c r="E248" s="166" t="s">
        <v>372</v>
      </c>
      <c r="F248" s="166" t="s">
        <v>373</v>
      </c>
      <c r="G248" s="153"/>
      <c r="H248" s="153"/>
      <c r="I248" s="156"/>
      <c r="J248" s="167">
        <f>BK248</f>
        <v>0</v>
      </c>
      <c r="K248" s="153"/>
      <c r="L248" s="158"/>
      <c r="M248" s="159"/>
      <c r="N248" s="160"/>
      <c r="O248" s="160"/>
      <c r="P248" s="161">
        <f>SUM(P249:P259)</f>
        <v>0</v>
      </c>
      <c r="Q248" s="160"/>
      <c r="R248" s="161">
        <f>SUM(R249:R259)</f>
        <v>0</v>
      </c>
      <c r="S248" s="160"/>
      <c r="T248" s="162">
        <f>SUM(T249:T259)</f>
        <v>0</v>
      </c>
      <c r="AR248" s="163" t="s">
        <v>152</v>
      </c>
      <c r="AT248" s="164" t="s">
        <v>71</v>
      </c>
      <c r="AU248" s="164" t="s">
        <v>77</v>
      </c>
      <c r="AY248" s="163" t="s">
        <v>113</v>
      </c>
      <c r="BK248" s="165">
        <f>SUM(BK249:BK259)</f>
        <v>0</v>
      </c>
    </row>
    <row r="249" spans="1:65" s="2" customFormat="1" ht="16.5" customHeight="1">
      <c r="A249" s="34"/>
      <c r="B249" s="35"/>
      <c r="C249" s="168" t="s">
        <v>374</v>
      </c>
      <c r="D249" s="168" t="s">
        <v>116</v>
      </c>
      <c r="E249" s="169" t="s">
        <v>375</v>
      </c>
      <c r="F249" s="170" t="s">
        <v>376</v>
      </c>
      <c r="G249" s="171" t="s">
        <v>352</v>
      </c>
      <c r="H249" s="172">
        <v>3</v>
      </c>
      <c r="I249" s="173"/>
      <c r="J249" s="174">
        <f>ROUND(I249*H249,2)</f>
        <v>0</v>
      </c>
      <c r="K249" s="170" t="s">
        <v>120</v>
      </c>
      <c r="L249" s="39"/>
      <c r="M249" s="175" t="s">
        <v>19</v>
      </c>
      <c r="N249" s="176" t="s">
        <v>43</v>
      </c>
      <c r="O249" s="64"/>
      <c r="P249" s="177">
        <f>O249*H249</f>
        <v>0</v>
      </c>
      <c r="Q249" s="177">
        <v>0</v>
      </c>
      <c r="R249" s="177">
        <f>Q249*H249</f>
        <v>0</v>
      </c>
      <c r="S249" s="177">
        <v>0</v>
      </c>
      <c r="T249" s="17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79" t="s">
        <v>353</v>
      </c>
      <c r="AT249" s="179" t="s">
        <v>116</v>
      </c>
      <c r="AU249" s="179" t="s">
        <v>79</v>
      </c>
      <c r="AY249" s="17" t="s">
        <v>113</v>
      </c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17" t="s">
        <v>77</v>
      </c>
      <c r="BK249" s="180">
        <f>ROUND(I249*H249,2)</f>
        <v>0</v>
      </c>
      <c r="BL249" s="17" t="s">
        <v>353</v>
      </c>
      <c r="BM249" s="179" t="s">
        <v>377</v>
      </c>
    </row>
    <row r="250" spans="1:65" s="2" customFormat="1" ht="11.25">
      <c r="A250" s="34"/>
      <c r="B250" s="35"/>
      <c r="C250" s="36"/>
      <c r="D250" s="181" t="s">
        <v>123</v>
      </c>
      <c r="E250" s="36"/>
      <c r="F250" s="182" t="s">
        <v>378</v>
      </c>
      <c r="G250" s="36"/>
      <c r="H250" s="36"/>
      <c r="I250" s="183"/>
      <c r="J250" s="36"/>
      <c r="K250" s="36"/>
      <c r="L250" s="39"/>
      <c r="M250" s="184"/>
      <c r="N250" s="185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123</v>
      </c>
      <c r="AU250" s="17" t="s">
        <v>79</v>
      </c>
    </row>
    <row r="251" spans="1:65" s="2" customFormat="1" ht="19.5">
      <c r="A251" s="34"/>
      <c r="B251" s="35"/>
      <c r="C251" s="36"/>
      <c r="D251" s="188" t="s">
        <v>379</v>
      </c>
      <c r="E251" s="36"/>
      <c r="F251" s="229" t="s">
        <v>380</v>
      </c>
      <c r="G251" s="36"/>
      <c r="H251" s="36"/>
      <c r="I251" s="183"/>
      <c r="J251" s="36"/>
      <c r="K251" s="36"/>
      <c r="L251" s="39"/>
      <c r="M251" s="184"/>
      <c r="N251" s="185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379</v>
      </c>
      <c r="AU251" s="17" t="s">
        <v>79</v>
      </c>
    </row>
    <row r="252" spans="1:65" s="2" customFormat="1" ht="16.5" customHeight="1">
      <c r="A252" s="34"/>
      <c r="B252" s="35"/>
      <c r="C252" s="168" t="s">
        <v>381</v>
      </c>
      <c r="D252" s="168" t="s">
        <v>116</v>
      </c>
      <c r="E252" s="169" t="s">
        <v>382</v>
      </c>
      <c r="F252" s="170" t="s">
        <v>383</v>
      </c>
      <c r="G252" s="171" t="s">
        <v>384</v>
      </c>
      <c r="H252" s="172">
        <v>1</v>
      </c>
      <c r="I252" s="173"/>
      <c r="J252" s="174">
        <f>ROUND(I252*H252,2)</f>
        <v>0</v>
      </c>
      <c r="K252" s="170" t="s">
        <v>120</v>
      </c>
      <c r="L252" s="39"/>
      <c r="M252" s="175" t="s">
        <v>19</v>
      </c>
      <c r="N252" s="176" t="s">
        <v>43</v>
      </c>
      <c r="O252" s="64"/>
      <c r="P252" s="177">
        <f>O252*H252</f>
        <v>0</v>
      </c>
      <c r="Q252" s="177">
        <v>0</v>
      </c>
      <c r="R252" s="177">
        <f>Q252*H252</f>
        <v>0</v>
      </c>
      <c r="S252" s="177">
        <v>0</v>
      </c>
      <c r="T252" s="17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79" t="s">
        <v>353</v>
      </c>
      <c r="AT252" s="179" t="s">
        <v>116</v>
      </c>
      <c r="AU252" s="179" t="s">
        <v>79</v>
      </c>
      <c r="AY252" s="17" t="s">
        <v>113</v>
      </c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17" t="s">
        <v>77</v>
      </c>
      <c r="BK252" s="180">
        <f>ROUND(I252*H252,2)</f>
        <v>0</v>
      </c>
      <c r="BL252" s="17" t="s">
        <v>353</v>
      </c>
      <c r="BM252" s="179" t="s">
        <v>385</v>
      </c>
    </row>
    <row r="253" spans="1:65" s="2" customFormat="1" ht="11.25">
      <c r="A253" s="34"/>
      <c r="B253" s="35"/>
      <c r="C253" s="36"/>
      <c r="D253" s="181" t="s">
        <v>123</v>
      </c>
      <c r="E253" s="36"/>
      <c r="F253" s="182" t="s">
        <v>386</v>
      </c>
      <c r="G253" s="36"/>
      <c r="H253" s="36"/>
      <c r="I253" s="183"/>
      <c r="J253" s="36"/>
      <c r="K253" s="36"/>
      <c r="L253" s="39"/>
      <c r="M253" s="184"/>
      <c r="N253" s="185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123</v>
      </c>
      <c r="AU253" s="17" t="s">
        <v>79</v>
      </c>
    </row>
    <row r="254" spans="1:65" s="2" customFormat="1" ht="16.5" customHeight="1">
      <c r="A254" s="34"/>
      <c r="B254" s="35"/>
      <c r="C254" s="168" t="s">
        <v>387</v>
      </c>
      <c r="D254" s="168" t="s">
        <v>116</v>
      </c>
      <c r="E254" s="169" t="s">
        <v>388</v>
      </c>
      <c r="F254" s="170" t="s">
        <v>389</v>
      </c>
      <c r="G254" s="171" t="s">
        <v>390</v>
      </c>
      <c r="H254" s="172">
        <v>60</v>
      </c>
      <c r="I254" s="173"/>
      <c r="J254" s="174">
        <f>ROUND(I254*H254,2)</f>
        <v>0</v>
      </c>
      <c r="K254" s="170" t="s">
        <v>120</v>
      </c>
      <c r="L254" s="39"/>
      <c r="M254" s="175" t="s">
        <v>19</v>
      </c>
      <c r="N254" s="176" t="s">
        <v>43</v>
      </c>
      <c r="O254" s="64"/>
      <c r="P254" s="177">
        <f>O254*H254</f>
        <v>0</v>
      </c>
      <c r="Q254" s="177">
        <v>0</v>
      </c>
      <c r="R254" s="177">
        <f>Q254*H254</f>
        <v>0</v>
      </c>
      <c r="S254" s="177">
        <v>0</v>
      </c>
      <c r="T254" s="17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79" t="s">
        <v>353</v>
      </c>
      <c r="AT254" s="179" t="s">
        <v>116</v>
      </c>
      <c r="AU254" s="179" t="s">
        <v>79</v>
      </c>
      <c r="AY254" s="17" t="s">
        <v>113</v>
      </c>
      <c r="BE254" s="180">
        <f>IF(N254="základní",J254,0)</f>
        <v>0</v>
      </c>
      <c r="BF254" s="180">
        <f>IF(N254="snížená",J254,0)</f>
        <v>0</v>
      </c>
      <c r="BG254" s="180">
        <f>IF(N254="zákl. přenesená",J254,0)</f>
        <v>0</v>
      </c>
      <c r="BH254" s="180">
        <f>IF(N254="sníž. přenesená",J254,0)</f>
        <v>0</v>
      </c>
      <c r="BI254" s="180">
        <f>IF(N254="nulová",J254,0)</f>
        <v>0</v>
      </c>
      <c r="BJ254" s="17" t="s">
        <v>77</v>
      </c>
      <c r="BK254" s="180">
        <f>ROUND(I254*H254,2)</f>
        <v>0</v>
      </c>
      <c r="BL254" s="17" t="s">
        <v>353</v>
      </c>
      <c r="BM254" s="179" t="s">
        <v>391</v>
      </c>
    </row>
    <row r="255" spans="1:65" s="2" customFormat="1" ht="11.25">
      <c r="A255" s="34"/>
      <c r="B255" s="35"/>
      <c r="C255" s="36"/>
      <c r="D255" s="181" t="s">
        <v>123</v>
      </c>
      <c r="E255" s="36"/>
      <c r="F255" s="182" t="s">
        <v>392</v>
      </c>
      <c r="G255" s="36"/>
      <c r="H255" s="36"/>
      <c r="I255" s="183"/>
      <c r="J255" s="36"/>
      <c r="K255" s="36"/>
      <c r="L255" s="39"/>
      <c r="M255" s="184"/>
      <c r="N255" s="185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123</v>
      </c>
      <c r="AU255" s="17" t="s">
        <v>79</v>
      </c>
    </row>
    <row r="256" spans="1:65" s="14" customFormat="1" ht="11.25">
      <c r="B256" s="197"/>
      <c r="C256" s="198"/>
      <c r="D256" s="188" t="s">
        <v>130</v>
      </c>
      <c r="E256" s="199" t="s">
        <v>19</v>
      </c>
      <c r="F256" s="200" t="s">
        <v>393</v>
      </c>
      <c r="G256" s="198"/>
      <c r="H256" s="201">
        <v>60</v>
      </c>
      <c r="I256" s="202"/>
      <c r="J256" s="198"/>
      <c r="K256" s="198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130</v>
      </c>
      <c r="AU256" s="207" t="s">
        <v>79</v>
      </c>
      <c r="AV256" s="14" t="s">
        <v>79</v>
      </c>
      <c r="AW256" s="14" t="s">
        <v>33</v>
      </c>
      <c r="AX256" s="14" t="s">
        <v>72</v>
      </c>
      <c r="AY256" s="207" t="s">
        <v>113</v>
      </c>
    </row>
    <row r="257" spans="1:65" s="15" customFormat="1" ht="11.25">
      <c r="B257" s="208"/>
      <c r="C257" s="209"/>
      <c r="D257" s="188" t="s">
        <v>130</v>
      </c>
      <c r="E257" s="210" t="s">
        <v>19</v>
      </c>
      <c r="F257" s="211" t="s">
        <v>139</v>
      </c>
      <c r="G257" s="209"/>
      <c r="H257" s="212">
        <v>60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130</v>
      </c>
      <c r="AU257" s="218" t="s">
        <v>79</v>
      </c>
      <c r="AV257" s="15" t="s">
        <v>140</v>
      </c>
      <c r="AW257" s="15" t="s">
        <v>33</v>
      </c>
      <c r="AX257" s="15" t="s">
        <v>77</v>
      </c>
      <c r="AY257" s="218" t="s">
        <v>113</v>
      </c>
    </row>
    <row r="258" spans="1:65" s="2" customFormat="1" ht="16.5" customHeight="1">
      <c r="A258" s="34"/>
      <c r="B258" s="35"/>
      <c r="C258" s="168" t="s">
        <v>394</v>
      </c>
      <c r="D258" s="168" t="s">
        <v>116</v>
      </c>
      <c r="E258" s="169" t="s">
        <v>395</v>
      </c>
      <c r="F258" s="170" t="s">
        <v>396</v>
      </c>
      <c r="G258" s="171" t="s">
        <v>352</v>
      </c>
      <c r="H258" s="172">
        <v>1</v>
      </c>
      <c r="I258" s="173"/>
      <c r="J258" s="174">
        <f>ROUND(I258*H258,2)</f>
        <v>0</v>
      </c>
      <c r="K258" s="170" t="s">
        <v>120</v>
      </c>
      <c r="L258" s="39"/>
      <c r="M258" s="175" t="s">
        <v>19</v>
      </c>
      <c r="N258" s="176" t="s">
        <v>43</v>
      </c>
      <c r="O258" s="64"/>
      <c r="P258" s="177">
        <f>O258*H258</f>
        <v>0</v>
      </c>
      <c r="Q258" s="177">
        <v>0</v>
      </c>
      <c r="R258" s="177">
        <f>Q258*H258</f>
        <v>0</v>
      </c>
      <c r="S258" s="177">
        <v>0</v>
      </c>
      <c r="T258" s="178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79" t="s">
        <v>353</v>
      </c>
      <c r="AT258" s="179" t="s">
        <v>116</v>
      </c>
      <c r="AU258" s="179" t="s">
        <v>79</v>
      </c>
      <c r="AY258" s="17" t="s">
        <v>113</v>
      </c>
      <c r="BE258" s="180">
        <f>IF(N258="základní",J258,0)</f>
        <v>0</v>
      </c>
      <c r="BF258" s="180">
        <f>IF(N258="snížená",J258,0)</f>
        <v>0</v>
      </c>
      <c r="BG258" s="180">
        <f>IF(N258="zákl. přenesená",J258,0)</f>
        <v>0</v>
      </c>
      <c r="BH258" s="180">
        <f>IF(N258="sníž. přenesená",J258,0)</f>
        <v>0</v>
      </c>
      <c r="BI258" s="180">
        <f>IF(N258="nulová",J258,0)</f>
        <v>0</v>
      </c>
      <c r="BJ258" s="17" t="s">
        <v>77</v>
      </c>
      <c r="BK258" s="180">
        <f>ROUND(I258*H258,2)</f>
        <v>0</v>
      </c>
      <c r="BL258" s="17" t="s">
        <v>353</v>
      </c>
      <c r="BM258" s="179" t="s">
        <v>397</v>
      </c>
    </row>
    <row r="259" spans="1:65" s="2" customFormat="1" ht="11.25">
      <c r="A259" s="34"/>
      <c r="B259" s="35"/>
      <c r="C259" s="36"/>
      <c r="D259" s="181" t="s">
        <v>123</v>
      </c>
      <c r="E259" s="36"/>
      <c r="F259" s="182" t="s">
        <v>398</v>
      </c>
      <c r="G259" s="36"/>
      <c r="H259" s="36"/>
      <c r="I259" s="183"/>
      <c r="J259" s="36"/>
      <c r="K259" s="36"/>
      <c r="L259" s="39"/>
      <c r="M259" s="184"/>
      <c r="N259" s="185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123</v>
      </c>
      <c r="AU259" s="17" t="s">
        <v>79</v>
      </c>
    </row>
    <row r="260" spans="1:65" s="12" customFormat="1" ht="22.9" customHeight="1">
      <c r="B260" s="152"/>
      <c r="C260" s="153"/>
      <c r="D260" s="154" t="s">
        <v>71</v>
      </c>
      <c r="E260" s="166" t="s">
        <v>399</v>
      </c>
      <c r="F260" s="166" t="s">
        <v>400</v>
      </c>
      <c r="G260" s="153"/>
      <c r="H260" s="153"/>
      <c r="I260" s="156"/>
      <c r="J260" s="167">
        <f>BK260</f>
        <v>0</v>
      </c>
      <c r="K260" s="153"/>
      <c r="L260" s="158"/>
      <c r="M260" s="159"/>
      <c r="N260" s="160"/>
      <c r="O260" s="160"/>
      <c r="P260" s="161">
        <f>SUM(P261:P264)</f>
        <v>0</v>
      </c>
      <c r="Q260" s="160"/>
      <c r="R260" s="161">
        <f>SUM(R261:R264)</f>
        <v>0</v>
      </c>
      <c r="S260" s="160"/>
      <c r="T260" s="162">
        <f>SUM(T261:T264)</f>
        <v>0</v>
      </c>
      <c r="AR260" s="163" t="s">
        <v>152</v>
      </c>
      <c r="AT260" s="164" t="s">
        <v>71</v>
      </c>
      <c r="AU260" s="164" t="s">
        <v>77</v>
      </c>
      <c r="AY260" s="163" t="s">
        <v>113</v>
      </c>
      <c r="BK260" s="165">
        <f>SUM(BK261:BK264)</f>
        <v>0</v>
      </c>
    </row>
    <row r="261" spans="1:65" s="2" customFormat="1" ht="21.75" customHeight="1">
      <c r="A261" s="34"/>
      <c r="B261" s="35"/>
      <c r="C261" s="168" t="s">
        <v>401</v>
      </c>
      <c r="D261" s="168" t="s">
        <v>116</v>
      </c>
      <c r="E261" s="169" t="s">
        <v>402</v>
      </c>
      <c r="F261" s="170" t="s">
        <v>403</v>
      </c>
      <c r="G261" s="171" t="s">
        <v>352</v>
      </c>
      <c r="H261" s="172">
        <v>5</v>
      </c>
      <c r="I261" s="173"/>
      <c r="J261" s="174">
        <f>ROUND(I261*H261,2)</f>
        <v>0</v>
      </c>
      <c r="K261" s="170" t="s">
        <v>145</v>
      </c>
      <c r="L261" s="39"/>
      <c r="M261" s="175" t="s">
        <v>19</v>
      </c>
      <c r="N261" s="176" t="s">
        <v>43</v>
      </c>
      <c r="O261" s="64"/>
      <c r="P261" s="177">
        <f>O261*H261</f>
        <v>0</v>
      </c>
      <c r="Q261" s="177">
        <v>0</v>
      </c>
      <c r="R261" s="177">
        <f>Q261*H261</f>
        <v>0</v>
      </c>
      <c r="S261" s="177">
        <v>0</v>
      </c>
      <c r="T261" s="17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79" t="s">
        <v>353</v>
      </c>
      <c r="AT261" s="179" t="s">
        <v>116</v>
      </c>
      <c r="AU261" s="179" t="s">
        <v>79</v>
      </c>
      <c r="AY261" s="17" t="s">
        <v>113</v>
      </c>
      <c r="BE261" s="180">
        <f>IF(N261="základní",J261,0)</f>
        <v>0</v>
      </c>
      <c r="BF261" s="180">
        <f>IF(N261="snížená",J261,0)</f>
        <v>0</v>
      </c>
      <c r="BG261" s="180">
        <f>IF(N261="zákl. přenesená",J261,0)</f>
        <v>0</v>
      </c>
      <c r="BH261" s="180">
        <f>IF(N261="sníž. přenesená",J261,0)</f>
        <v>0</v>
      </c>
      <c r="BI261" s="180">
        <f>IF(N261="nulová",J261,0)</f>
        <v>0</v>
      </c>
      <c r="BJ261" s="17" t="s">
        <v>77</v>
      </c>
      <c r="BK261" s="180">
        <f>ROUND(I261*H261,2)</f>
        <v>0</v>
      </c>
      <c r="BL261" s="17" t="s">
        <v>353</v>
      </c>
      <c r="BM261" s="179" t="s">
        <v>404</v>
      </c>
    </row>
    <row r="262" spans="1:65" s="2" customFormat="1" ht="11.25">
      <c r="A262" s="34"/>
      <c r="B262" s="35"/>
      <c r="C262" s="36"/>
      <c r="D262" s="181" t="s">
        <v>123</v>
      </c>
      <c r="E262" s="36"/>
      <c r="F262" s="182" t="s">
        <v>405</v>
      </c>
      <c r="G262" s="36"/>
      <c r="H262" s="36"/>
      <c r="I262" s="183"/>
      <c r="J262" s="36"/>
      <c r="K262" s="36"/>
      <c r="L262" s="39"/>
      <c r="M262" s="184"/>
      <c r="N262" s="185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123</v>
      </c>
      <c r="AU262" s="17" t="s">
        <v>79</v>
      </c>
    </row>
    <row r="263" spans="1:65" s="2" customFormat="1" ht="16.5" customHeight="1">
      <c r="A263" s="34"/>
      <c r="B263" s="35"/>
      <c r="C263" s="168" t="s">
        <v>406</v>
      </c>
      <c r="D263" s="168" t="s">
        <v>116</v>
      </c>
      <c r="E263" s="169" t="s">
        <v>407</v>
      </c>
      <c r="F263" s="170" t="s">
        <v>408</v>
      </c>
      <c r="G263" s="171" t="s">
        <v>409</v>
      </c>
      <c r="H263" s="172">
        <v>1</v>
      </c>
      <c r="I263" s="173"/>
      <c r="J263" s="174">
        <f>ROUND(I263*H263,2)</f>
        <v>0</v>
      </c>
      <c r="K263" s="170" t="s">
        <v>120</v>
      </c>
      <c r="L263" s="39"/>
      <c r="M263" s="175" t="s">
        <v>19</v>
      </c>
      <c r="N263" s="176" t="s">
        <v>43</v>
      </c>
      <c r="O263" s="64"/>
      <c r="P263" s="177">
        <f>O263*H263</f>
        <v>0</v>
      </c>
      <c r="Q263" s="177">
        <v>0</v>
      </c>
      <c r="R263" s="177">
        <f>Q263*H263</f>
        <v>0</v>
      </c>
      <c r="S263" s="177">
        <v>0</v>
      </c>
      <c r="T263" s="178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79" t="s">
        <v>353</v>
      </c>
      <c r="AT263" s="179" t="s">
        <v>116</v>
      </c>
      <c r="AU263" s="179" t="s">
        <v>79</v>
      </c>
      <c r="AY263" s="17" t="s">
        <v>113</v>
      </c>
      <c r="BE263" s="180">
        <f>IF(N263="základní",J263,0)</f>
        <v>0</v>
      </c>
      <c r="BF263" s="180">
        <f>IF(N263="snížená",J263,0)</f>
        <v>0</v>
      </c>
      <c r="BG263" s="180">
        <f>IF(N263="zákl. přenesená",J263,0)</f>
        <v>0</v>
      </c>
      <c r="BH263" s="180">
        <f>IF(N263="sníž. přenesená",J263,0)</f>
        <v>0</v>
      </c>
      <c r="BI263" s="180">
        <f>IF(N263="nulová",J263,0)</f>
        <v>0</v>
      </c>
      <c r="BJ263" s="17" t="s">
        <v>77</v>
      </c>
      <c r="BK263" s="180">
        <f>ROUND(I263*H263,2)</f>
        <v>0</v>
      </c>
      <c r="BL263" s="17" t="s">
        <v>353</v>
      </c>
      <c r="BM263" s="179" t="s">
        <v>410</v>
      </c>
    </row>
    <row r="264" spans="1:65" s="2" customFormat="1" ht="11.25">
      <c r="A264" s="34"/>
      <c r="B264" s="35"/>
      <c r="C264" s="36"/>
      <c r="D264" s="181" t="s">
        <v>123</v>
      </c>
      <c r="E264" s="36"/>
      <c r="F264" s="182" t="s">
        <v>411</v>
      </c>
      <c r="G264" s="36"/>
      <c r="H264" s="36"/>
      <c r="I264" s="183"/>
      <c r="J264" s="36"/>
      <c r="K264" s="36"/>
      <c r="L264" s="39"/>
      <c r="M264" s="184"/>
      <c r="N264" s="185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123</v>
      </c>
      <c r="AU264" s="17" t="s">
        <v>79</v>
      </c>
    </row>
    <row r="265" spans="1:65" s="12" customFormat="1" ht="22.9" customHeight="1">
      <c r="B265" s="152"/>
      <c r="C265" s="153"/>
      <c r="D265" s="154" t="s">
        <v>71</v>
      </c>
      <c r="E265" s="166" t="s">
        <v>412</v>
      </c>
      <c r="F265" s="166" t="s">
        <v>413</v>
      </c>
      <c r="G265" s="153"/>
      <c r="H265" s="153"/>
      <c r="I265" s="156"/>
      <c r="J265" s="167">
        <f>BK265</f>
        <v>0</v>
      </c>
      <c r="K265" s="153"/>
      <c r="L265" s="158"/>
      <c r="M265" s="159"/>
      <c r="N265" s="160"/>
      <c r="O265" s="160"/>
      <c r="P265" s="161">
        <f>SUM(P266:P267)</f>
        <v>0</v>
      </c>
      <c r="Q265" s="160"/>
      <c r="R265" s="161">
        <f>SUM(R266:R267)</f>
        <v>0</v>
      </c>
      <c r="S265" s="160"/>
      <c r="T265" s="162">
        <f>SUM(T266:T267)</f>
        <v>0</v>
      </c>
      <c r="AR265" s="163" t="s">
        <v>152</v>
      </c>
      <c r="AT265" s="164" t="s">
        <v>71</v>
      </c>
      <c r="AU265" s="164" t="s">
        <v>77</v>
      </c>
      <c r="AY265" s="163" t="s">
        <v>113</v>
      </c>
      <c r="BK265" s="165">
        <f>SUM(BK266:BK267)</f>
        <v>0</v>
      </c>
    </row>
    <row r="266" spans="1:65" s="2" customFormat="1" ht="24.2" customHeight="1">
      <c r="A266" s="34"/>
      <c r="B266" s="35"/>
      <c r="C266" s="168" t="s">
        <v>414</v>
      </c>
      <c r="D266" s="168" t="s">
        <v>116</v>
      </c>
      <c r="E266" s="169" t="s">
        <v>415</v>
      </c>
      <c r="F266" s="170" t="s">
        <v>416</v>
      </c>
      <c r="G266" s="171" t="s">
        <v>417</v>
      </c>
      <c r="H266" s="172">
        <v>1</v>
      </c>
      <c r="I266" s="173"/>
      <c r="J266" s="174">
        <f>ROUND(I266*H266,2)</f>
        <v>0</v>
      </c>
      <c r="K266" s="170" t="s">
        <v>120</v>
      </c>
      <c r="L266" s="39"/>
      <c r="M266" s="175" t="s">
        <v>19</v>
      </c>
      <c r="N266" s="176" t="s">
        <v>43</v>
      </c>
      <c r="O266" s="64"/>
      <c r="P266" s="177">
        <f>O266*H266</f>
        <v>0</v>
      </c>
      <c r="Q266" s="177">
        <v>0</v>
      </c>
      <c r="R266" s="177">
        <f>Q266*H266</f>
        <v>0</v>
      </c>
      <c r="S266" s="177">
        <v>0</v>
      </c>
      <c r="T266" s="178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79" t="s">
        <v>353</v>
      </c>
      <c r="AT266" s="179" t="s">
        <v>116</v>
      </c>
      <c r="AU266" s="179" t="s">
        <v>79</v>
      </c>
      <c r="AY266" s="17" t="s">
        <v>113</v>
      </c>
      <c r="BE266" s="180">
        <f>IF(N266="základní",J266,0)</f>
        <v>0</v>
      </c>
      <c r="BF266" s="180">
        <f>IF(N266="snížená",J266,0)</f>
        <v>0</v>
      </c>
      <c r="BG266" s="180">
        <f>IF(N266="zákl. přenesená",J266,0)</f>
        <v>0</v>
      </c>
      <c r="BH266" s="180">
        <f>IF(N266="sníž. přenesená",J266,0)</f>
        <v>0</v>
      </c>
      <c r="BI266" s="180">
        <f>IF(N266="nulová",J266,0)</f>
        <v>0</v>
      </c>
      <c r="BJ266" s="17" t="s">
        <v>77</v>
      </c>
      <c r="BK266" s="180">
        <f>ROUND(I266*H266,2)</f>
        <v>0</v>
      </c>
      <c r="BL266" s="17" t="s">
        <v>353</v>
      </c>
      <c r="BM266" s="179" t="s">
        <v>418</v>
      </c>
    </row>
    <row r="267" spans="1:65" s="2" customFormat="1" ht="11.25">
      <c r="A267" s="34"/>
      <c r="B267" s="35"/>
      <c r="C267" s="36"/>
      <c r="D267" s="181" t="s">
        <v>123</v>
      </c>
      <c r="E267" s="36"/>
      <c r="F267" s="182" t="s">
        <v>419</v>
      </c>
      <c r="G267" s="36"/>
      <c r="H267" s="36"/>
      <c r="I267" s="183"/>
      <c r="J267" s="36"/>
      <c r="K267" s="36"/>
      <c r="L267" s="39"/>
      <c r="M267" s="184"/>
      <c r="N267" s="185"/>
      <c r="O267" s="64"/>
      <c r="P267" s="64"/>
      <c r="Q267" s="64"/>
      <c r="R267" s="64"/>
      <c r="S267" s="64"/>
      <c r="T267" s="6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123</v>
      </c>
      <c r="AU267" s="17" t="s">
        <v>79</v>
      </c>
    </row>
    <row r="268" spans="1:65" s="12" customFormat="1" ht="22.9" customHeight="1">
      <c r="B268" s="152"/>
      <c r="C268" s="153"/>
      <c r="D268" s="154" t="s">
        <v>71</v>
      </c>
      <c r="E268" s="166" t="s">
        <v>420</v>
      </c>
      <c r="F268" s="166" t="s">
        <v>421</v>
      </c>
      <c r="G268" s="153"/>
      <c r="H268" s="153"/>
      <c r="I268" s="156"/>
      <c r="J268" s="167">
        <f>BK268</f>
        <v>0</v>
      </c>
      <c r="K268" s="153"/>
      <c r="L268" s="158"/>
      <c r="M268" s="159"/>
      <c r="N268" s="160"/>
      <c r="O268" s="160"/>
      <c r="P268" s="161">
        <f>SUM(P269:P270)</f>
        <v>0</v>
      </c>
      <c r="Q268" s="160"/>
      <c r="R268" s="161">
        <f>SUM(R269:R270)</f>
        <v>0</v>
      </c>
      <c r="S268" s="160"/>
      <c r="T268" s="162">
        <f>SUM(T269:T270)</f>
        <v>0</v>
      </c>
      <c r="AR268" s="163" t="s">
        <v>152</v>
      </c>
      <c r="AT268" s="164" t="s">
        <v>71</v>
      </c>
      <c r="AU268" s="164" t="s">
        <v>77</v>
      </c>
      <c r="AY268" s="163" t="s">
        <v>113</v>
      </c>
      <c r="BK268" s="165">
        <f>SUM(BK269:BK270)</f>
        <v>0</v>
      </c>
    </row>
    <row r="269" spans="1:65" s="2" customFormat="1" ht="24.2" customHeight="1">
      <c r="A269" s="34"/>
      <c r="B269" s="35"/>
      <c r="C269" s="168" t="s">
        <v>422</v>
      </c>
      <c r="D269" s="168" t="s">
        <v>116</v>
      </c>
      <c r="E269" s="169" t="s">
        <v>423</v>
      </c>
      <c r="F269" s="170" t="s">
        <v>424</v>
      </c>
      <c r="G269" s="171" t="s">
        <v>417</v>
      </c>
      <c r="H269" s="172">
        <v>1</v>
      </c>
      <c r="I269" s="173"/>
      <c r="J269" s="174">
        <f>ROUND(I269*H269,2)</f>
        <v>0</v>
      </c>
      <c r="K269" s="170" t="s">
        <v>120</v>
      </c>
      <c r="L269" s="39"/>
      <c r="M269" s="175" t="s">
        <v>19</v>
      </c>
      <c r="N269" s="176" t="s">
        <v>43</v>
      </c>
      <c r="O269" s="64"/>
      <c r="P269" s="177">
        <f>O269*H269</f>
        <v>0</v>
      </c>
      <c r="Q269" s="177">
        <v>0</v>
      </c>
      <c r="R269" s="177">
        <f>Q269*H269</f>
        <v>0</v>
      </c>
      <c r="S269" s="177">
        <v>0</v>
      </c>
      <c r="T269" s="17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79" t="s">
        <v>353</v>
      </c>
      <c r="AT269" s="179" t="s">
        <v>116</v>
      </c>
      <c r="AU269" s="179" t="s">
        <v>79</v>
      </c>
      <c r="AY269" s="17" t="s">
        <v>113</v>
      </c>
      <c r="BE269" s="180">
        <f>IF(N269="základní",J269,0)</f>
        <v>0</v>
      </c>
      <c r="BF269" s="180">
        <f>IF(N269="snížená",J269,0)</f>
        <v>0</v>
      </c>
      <c r="BG269" s="180">
        <f>IF(N269="zákl. přenesená",J269,0)</f>
        <v>0</v>
      </c>
      <c r="BH269" s="180">
        <f>IF(N269="sníž. přenesená",J269,0)</f>
        <v>0</v>
      </c>
      <c r="BI269" s="180">
        <f>IF(N269="nulová",J269,0)</f>
        <v>0</v>
      </c>
      <c r="BJ269" s="17" t="s">
        <v>77</v>
      </c>
      <c r="BK269" s="180">
        <f>ROUND(I269*H269,2)</f>
        <v>0</v>
      </c>
      <c r="BL269" s="17" t="s">
        <v>353</v>
      </c>
      <c r="BM269" s="179" t="s">
        <v>425</v>
      </c>
    </row>
    <row r="270" spans="1:65" s="2" customFormat="1" ht="11.25">
      <c r="A270" s="34"/>
      <c r="B270" s="35"/>
      <c r="C270" s="36"/>
      <c r="D270" s="181" t="s">
        <v>123</v>
      </c>
      <c r="E270" s="36"/>
      <c r="F270" s="182" t="s">
        <v>426</v>
      </c>
      <c r="G270" s="36"/>
      <c r="H270" s="36"/>
      <c r="I270" s="183"/>
      <c r="J270" s="36"/>
      <c r="K270" s="36"/>
      <c r="L270" s="39"/>
      <c r="M270" s="184"/>
      <c r="N270" s="185"/>
      <c r="O270" s="64"/>
      <c r="P270" s="64"/>
      <c r="Q270" s="64"/>
      <c r="R270" s="64"/>
      <c r="S270" s="64"/>
      <c r="T270" s="6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123</v>
      </c>
      <c r="AU270" s="17" t="s">
        <v>79</v>
      </c>
    </row>
    <row r="271" spans="1:65" s="12" customFormat="1" ht="22.9" customHeight="1">
      <c r="B271" s="152"/>
      <c r="C271" s="153"/>
      <c r="D271" s="154" t="s">
        <v>71</v>
      </c>
      <c r="E271" s="166" t="s">
        <v>427</v>
      </c>
      <c r="F271" s="166" t="s">
        <v>428</v>
      </c>
      <c r="G271" s="153"/>
      <c r="H271" s="153"/>
      <c r="I271" s="156"/>
      <c r="J271" s="167">
        <f>BK271</f>
        <v>0</v>
      </c>
      <c r="K271" s="153"/>
      <c r="L271" s="158"/>
      <c r="M271" s="159"/>
      <c r="N271" s="160"/>
      <c r="O271" s="160"/>
      <c r="P271" s="161">
        <f>SUM(P272:P276)</f>
        <v>0</v>
      </c>
      <c r="Q271" s="160"/>
      <c r="R271" s="161">
        <f>SUM(R272:R276)</f>
        <v>0</v>
      </c>
      <c r="S271" s="160"/>
      <c r="T271" s="162">
        <f>SUM(T272:T276)</f>
        <v>0</v>
      </c>
      <c r="AR271" s="163" t="s">
        <v>152</v>
      </c>
      <c r="AT271" s="164" t="s">
        <v>71</v>
      </c>
      <c r="AU271" s="164" t="s">
        <v>77</v>
      </c>
      <c r="AY271" s="163" t="s">
        <v>113</v>
      </c>
      <c r="BK271" s="165">
        <f>SUM(BK272:BK276)</f>
        <v>0</v>
      </c>
    </row>
    <row r="272" spans="1:65" s="2" customFormat="1" ht="24.2" customHeight="1">
      <c r="A272" s="34"/>
      <c r="B272" s="35"/>
      <c r="C272" s="168" t="s">
        <v>429</v>
      </c>
      <c r="D272" s="168" t="s">
        <v>116</v>
      </c>
      <c r="E272" s="169" t="s">
        <v>430</v>
      </c>
      <c r="F272" s="170" t="s">
        <v>431</v>
      </c>
      <c r="G272" s="171" t="s">
        <v>432</v>
      </c>
      <c r="H272" s="172">
        <v>90</v>
      </c>
      <c r="I272" s="173"/>
      <c r="J272" s="174">
        <f>ROUND(I272*H272,2)</f>
        <v>0</v>
      </c>
      <c r="K272" s="170" t="s">
        <v>120</v>
      </c>
      <c r="L272" s="39"/>
      <c r="M272" s="175" t="s">
        <v>19</v>
      </c>
      <c r="N272" s="176" t="s">
        <v>43</v>
      </c>
      <c r="O272" s="64"/>
      <c r="P272" s="177">
        <f>O272*H272</f>
        <v>0</v>
      </c>
      <c r="Q272" s="177">
        <v>0</v>
      </c>
      <c r="R272" s="177">
        <f>Q272*H272</f>
        <v>0</v>
      </c>
      <c r="S272" s="177">
        <v>0</v>
      </c>
      <c r="T272" s="17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79" t="s">
        <v>353</v>
      </c>
      <c r="AT272" s="179" t="s">
        <v>116</v>
      </c>
      <c r="AU272" s="179" t="s">
        <v>79</v>
      </c>
      <c r="AY272" s="17" t="s">
        <v>113</v>
      </c>
      <c r="BE272" s="180">
        <f>IF(N272="základní",J272,0)</f>
        <v>0</v>
      </c>
      <c r="BF272" s="180">
        <f>IF(N272="snížená",J272,0)</f>
        <v>0</v>
      </c>
      <c r="BG272" s="180">
        <f>IF(N272="zákl. přenesená",J272,0)</f>
        <v>0</v>
      </c>
      <c r="BH272" s="180">
        <f>IF(N272="sníž. přenesená",J272,0)</f>
        <v>0</v>
      </c>
      <c r="BI272" s="180">
        <f>IF(N272="nulová",J272,0)</f>
        <v>0</v>
      </c>
      <c r="BJ272" s="17" t="s">
        <v>77</v>
      </c>
      <c r="BK272" s="180">
        <f>ROUND(I272*H272,2)</f>
        <v>0</v>
      </c>
      <c r="BL272" s="17" t="s">
        <v>353</v>
      </c>
      <c r="BM272" s="179" t="s">
        <v>433</v>
      </c>
    </row>
    <row r="273" spans="1:65" s="2" customFormat="1" ht="11.25">
      <c r="A273" s="34"/>
      <c r="B273" s="35"/>
      <c r="C273" s="36"/>
      <c r="D273" s="181" t="s">
        <v>123</v>
      </c>
      <c r="E273" s="36"/>
      <c r="F273" s="182" t="s">
        <v>434</v>
      </c>
      <c r="G273" s="36"/>
      <c r="H273" s="36"/>
      <c r="I273" s="183"/>
      <c r="J273" s="36"/>
      <c r="K273" s="36"/>
      <c r="L273" s="39"/>
      <c r="M273" s="184"/>
      <c r="N273" s="185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123</v>
      </c>
      <c r="AU273" s="17" t="s">
        <v>79</v>
      </c>
    </row>
    <row r="274" spans="1:65" s="2" customFormat="1" ht="66.75" customHeight="1">
      <c r="A274" s="34"/>
      <c r="B274" s="35"/>
      <c r="C274" s="168" t="s">
        <v>435</v>
      </c>
      <c r="D274" s="168" t="s">
        <v>116</v>
      </c>
      <c r="E274" s="169" t="s">
        <v>436</v>
      </c>
      <c r="F274" s="170" t="s">
        <v>437</v>
      </c>
      <c r="G274" s="171" t="s">
        <v>417</v>
      </c>
      <c r="H274" s="172">
        <v>1</v>
      </c>
      <c r="I274" s="173"/>
      <c r="J274" s="174">
        <f>ROUND(I274*H274,2)</f>
        <v>0</v>
      </c>
      <c r="K274" s="170" t="s">
        <v>120</v>
      </c>
      <c r="L274" s="39"/>
      <c r="M274" s="175" t="s">
        <v>19</v>
      </c>
      <c r="N274" s="176" t="s">
        <v>43</v>
      </c>
      <c r="O274" s="64"/>
      <c r="P274" s="177">
        <f>O274*H274</f>
        <v>0</v>
      </c>
      <c r="Q274" s="177">
        <v>0</v>
      </c>
      <c r="R274" s="177">
        <f>Q274*H274</f>
        <v>0</v>
      </c>
      <c r="S274" s="177">
        <v>0</v>
      </c>
      <c r="T274" s="178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79" t="s">
        <v>353</v>
      </c>
      <c r="AT274" s="179" t="s">
        <v>116</v>
      </c>
      <c r="AU274" s="179" t="s">
        <v>79</v>
      </c>
      <c r="AY274" s="17" t="s">
        <v>113</v>
      </c>
      <c r="BE274" s="180">
        <f>IF(N274="základní",J274,0)</f>
        <v>0</v>
      </c>
      <c r="BF274" s="180">
        <f>IF(N274="snížená",J274,0)</f>
        <v>0</v>
      </c>
      <c r="BG274" s="180">
        <f>IF(N274="zákl. přenesená",J274,0)</f>
        <v>0</v>
      </c>
      <c r="BH274" s="180">
        <f>IF(N274="sníž. přenesená",J274,0)</f>
        <v>0</v>
      </c>
      <c r="BI274" s="180">
        <f>IF(N274="nulová",J274,0)</f>
        <v>0</v>
      </c>
      <c r="BJ274" s="17" t="s">
        <v>77</v>
      </c>
      <c r="BK274" s="180">
        <f>ROUND(I274*H274,2)</f>
        <v>0</v>
      </c>
      <c r="BL274" s="17" t="s">
        <v>353</v>
      </c>
      <c r="BM274" s="179" t="s">
        <v>438</v>
      </c>
    </row>
    <row r="275" spans="1:65" s="2" customFormat="1" ht="11.25">
      <c r="A275" s="34"/>
      <c r="B275" s="35"/>
      <c r="C275" s="36"/>
      <c r="D275" s="181" t="s">
        <v>123</v>
      </c>
      <c r="E275" s="36"/>
      <c r="F275" s="182" t="s">
        <v>439</v>
      </c>
      <c r="G275" s="36"/>
      <c r="H275" s="36"/>
      <c r="I275" s="183"/>
      <c r="J275" s="36"/>
      <c r="K275" s="36"/>
      <c r="L275" s="39"/>
      <c r="M275" s="184"/>
      <c r="N275" s="185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123</v>
      </c>
      <c r="AU275" s="17" t="s">
        <v>79</v>
      </c>
    </row>
    <row r="276" spans="1:65" s="14" customFormat="1" ht="11.25">
      <c r="B276" s="197"/>
      <c r="C276" s="198"/>
      <c r="D276" s="188" t="s">
        <v>130</v>
      </c>
      <c r="E276" s="199" t="s">
        <v>19</v>
      </c>
      <c r="F276" s="200" t="s">
        <v>77</v>
      </c>
      <c r="G276" s="198"/>
      <c r="H276" s="201">
        <v>1</v>
      </c>
      <c r="I276" s="202"/>
      <c r="J276" s="198"/>
      <c r="K276" s="198"/>
      <c r="L276" s="203"/>
      <c r="M276" s="230"/>
      <c r="N276" s="231"/>
      <c r="O276" s="231"/>
      <c r="P276" s="231"/>
      <c r="Q276" s="231"/>
      <c r="R276" s="231"/>
      <c r="S276" s="231"/>
      <c r="T276" s="232"/>
      <c r="AT276" s="207" t="s">
        <v>130</v>
      </c>
      <c r="AU276" s="207" t="s">
        <v>79</v>
      </c>
      <c r="AV276" s="14" t="s">
        <v>79</v>
      </c>
      <c r="AW276" s="14" t="s">
        <v>33</v>
      </c>
      <c r="AX276" s="14" t="s">
        <v>77</v>
      </c>
      <c r="AY276" s="207" t="s">
        <v>113</v>
      </c>
    </row>
    <row r="277" spans="1:65" s="2" customFormat="1" ht="6.95" customHeight="1">
      <c r="A277" s="34"/>
      <c r="B277" s="47"/>
      <c r="C277" s="48"/>
      <c r="D277" s="48"/>
      <c r="E277" s="48"/>
      <c r="F277" s="48"/>
      <c r="G277" s="48"/>
      <c r="H277" s="48"/>
      <c r="I277" s="48"/>
      <c r="J277" s="48"/>
      <c r="K277" s="48"/>
      <c r="L277" s="39"/>
      <c r="M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</row>
  </sheetData>
  <sheetProtection algorithmName="SHA-512" hashValue="2JFbN/Vcbh0+f5cvZmbuGuPOlgj2YyENh0BcG9pyJrkX5nUT9foq5lTNiqIvM95e7ZpXMGONIbI/9IitBb32tg==" saltValue="+qKxNu32cVccpMMNDGBru+fAVBxWaBNodjOglFxq6u3Sr4mXnixNLzaKG5jIWcc2+H4gIwWb3FZutgp1xj2Bbw==" spinCount="100000" sheet="1" objects="1" scenarios="1" formatColumns="0" formatRows="0" autoFilter="0"/>
  <autoFilter ref="C85:K276"/>
  <mergeCells count="6">
    <mergeCell ref="L2:V2"/>
    <mergeCell ref="E7:H7"/>
    <mergeCell ref="E16:H16"/>
    <mergeCell ref="E25:H25"/>
    <mergeCell ref="E46:H46"/>
    <mergeCell ref="E78:H78"/>
  </mergeCells>
  <hyperlinks>
    <hyperlink ref="F90" r:id="rId1"/>
    <hyperlink ref="F92" r:id="rId2"/>
    <hyperlink ref="F104" r:id="rId3"/>
    <hyperlink ref="F107" r:id="rId4"/>
    <hyperlink ref="F110" r:id="rId5"/>
    <hyperlink ref="F116" r:id="rId6"/>
    <hyperlink ref="F121" r:id="rId7"/>
    <hyperlink ref="F127" r:id="rId8"/>
    <hyperlink ref="F130" r:id="rId9"/>
    <hyperlink ref="F134" r:id="rId10"/>
    <hyperlink ref="F138" r:id="rId11"/>
    <hyperlink ref="F141" r:id="rId12"/>
    <hyperlink ref="F146" r:id="rId13"/>
    <hyperlink ref="F151" r:id="rId14"/>
    <hyperlink ref="F156" r:id="rId15"/>
    <hyperlink ref="F161" r:id="rId16"/>
    <hyperlink ref="F165" r:id="rId17"/>
    <hyperlink ref="F168" r:id="rId18"/>
    <hyperlink ref="F171" r:id="rId19"/>
    <hyperlink ref="F175" r:id="rId20"/>
    <hyperlink ref="F178" r:id="rId21"/>
    <hyperlink ref="F182" r:id="rId22"/>
    <hyperlink ref="F184" r:id="rId23"/>
    <hyperlink ref="F186" r:id="rId24"/>
    <hyperlink ref="F188" r:id="rId25"/>
    <hyperlink ref="F190" r:id="rId26"/>
    <hyperlink ref="F201" r:id="rId27"/>
    <hyperlink ref="F212" r:id="rId28"/>
    <hyperlink ref="F223" r:id="rId29"/>
    <hyperlink ref="F235" r:id="rId30"/>
    <hyperlink ref="F237" r:id="rId31"/>
    <hyperlink ref="F241" r:id="rId32"/>
    <hyperlink ref="F243" r:id="rId33"/>
    <hyperlink ref="F245" r:id="rId34"/>
    <hyperlink ref="F247" r:id="rId35"/>
    <hyperlink ref="F250" r:id="rId36"/>
    <hyperlink ref="F253" r:id="rId37"/>
    <hyperlink ref="F255" r:id="rId38"/>
    <hyperlink ref="F259" r:id="rId39"/>
    <hyperlink ref="F262" r:id="rId40"/>
    <hyperlink ref="F264" r:id="rId41"/>
    <hyperlink ref="F267" r:id="rId42"/>
    <hyperlink ref="F270" r:id="rId43"/>
    <hyperlink ref="F273" r:id="rId44"/>
    <hyperlink ref="F275" r:id="rId4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504C210FD1664598567A0AC06D48FC" ma:contentTypeVersion="16" ma:contentTypeDescription="Vytvoří nový dokument" ma:contentTypeScope="" ma:versionID="8db32c9dbea7f91e3a943eab69aa3a5c">
  <xsd:schema xmlns:xsd="http://www.w3.org/2001/XMLSchema" xmlns:xs="http://www.w3.org/2001/XMLSchema" xmlns:p="http://schemas.microsoft.com/office/2006/metadata/properties" xmlns:ns2="3e7a5e79-f488-462e-ab3c-b0daa4bc5efc" xmlns:ns3="4b45f33e-b0ed-4bf0-b0d9-3e38bea0f8a2" targetNamespace="http://schemas.microsoft.com/office/2006/metadata/properties" ma:root="true" ma:fieldsID="5b10609092696da87abca88479f6ee67" ns2:_="" ns3:_="">
    <xsd:import namespace="3e7a5e79-f488-462e-ab3c-b0daa4bc5efc"/>
    <xsd:import namespace="4b45f33e-b0ed-4bf0-b0d9-3e38bea0f8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a5e79-f488-462e-ab3c-b0daa4bc5e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e1b5221c-e137-4650-ae85-37e2286a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5f33e-b0ed-4bf0-b0d9-3e38bea0f8a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4cb860a-528a-49f2-aae2-bc9c1f67aa5b}" ma:internalName="TaxCatchAll" ma:showField="CatchAllData" ma:web="4b45f33e-b0ed-4bf0-b0d9-3e38bea0f8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4566A7-3B3C-41BF-937B-76E351B707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C0FDE7-25B2-4699-95F4-D50376257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7a5e79-f488-462e-ab3c-b0daa4bc5efc"/>
    <ds:schemaRef ds:uri="4b45f33e-b0ed-4bf0-b0d9-3e38bea0f8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20240412 - Havarijní opra...</vt:lpstr>
      <vt:lpstr>'20240412 - Havarijní opra...'!Názvy_tisku</vt:lpstr>
      <vt:lpstr>'Rekapitulace stavby'!Názvy_tisku</vt:lpstr>
      <vt:lpstr>'20240412 - Havarijní opra...'!Oblast_tisku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jezkovas</dc:creator>
  <cp:lastModifiedBy>jezkovas</cp:lastModifiedBy>
  <dcterms:created xsi:type="dcterms:W3CDTF">2024-05-28T09:41:03Z</dcterms:created>
  <dcterms:modified xsi:type="dcterms:W3CDTF">2024-09-06T09:21:36Z</dcterms:modified>
</cp:coreProperties>
</file>