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2760" yWindow="32760" windowWidth="16010" windowHeight="12000" activeTab="0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calcId="145621"/>
</workbook>
</file>

<file path=xl/sharedStrings.xml><?xml version="1.0" encoding="utf-8"?>
<sst xmlns="http://schemas.openxmlformats.org/spreadsheetml/2006/main" count="1396" uniqueCount="442">
  <si>
    <t>Doba výstavby:</t>
  </si>
  <si>
    <t>Projektant</t>
  </si>
  <si>
    <t>67</t>
  </si>
  <si>
    <t>M22</t>
  </si>
  <si>
    <t>Ostatní nákl. Slab-st.,přípomoce,zkouš. výchozí revize ,kompletní uvedenído provozu</t>
  </si>
  <si>
    <t>Základ 15%</t>
  </si>
  <si>
    <t>Malby</t>
  </si>
  <si>
    <t>Podlahová krabice pro 16 modulů k podlahovým kanálům včetmně výstroje</t>
  </si>
  <si>
    <t>Nátěr syntetický žebrových trub dvojnásobný</t>
  </si>
  <si>
    <t>763614232RT6</t>
  </si>
  <si>
    <t>87</t>
  </si>
  <si>
    <t>Základ 21%</t>
  </si>
  <si>
    <t>20</t>
  </si>
  <si>
    <t>952901110R00</t>
  </si>
  <si>
    <t>Dodávka</t>
  </si>
  <si>
    <t>NUS celkem z obj.</t>
  </si>
  <si>
    <t>998011019R00</t>
  </si>
  <si>
    <t>203IM</t>
  </si>
  <si>
    <t>Odvoz dřevěných konstrukcí na skládku do 5 km</t>
  </si>
  <si>
    <t>Datový kabel UTP cat.6A</t>
  </si>
  <si>
    <t>Název stavby:</t>
  </si>
  <si>
    <t>Ostatní materiál</t>
  </si>
  <si>
    <t>48</t>
  </si>
  <si>
    <t>Č</t>
  </si>
  <si>
    <t>206IM</t>
  </si>
  <si>
    <t>Čištění mytím vnějších ploch oken a dveří</t>
  </si>
  <si>
    <t>Poznámka:</t>
  </si>
  <si>
    <t>Lokalita:</t>
  </si>
  <si>
    <t>79</t>
  </si>
  <si>
    <t>71</t>
  </si>
  <si>
    <t>16</t>
  </si>
  <si>
    <t>125IM</t>
  </si>
  <si>
    <t>PSV</t>
  </si>
  <si>
    <t>krabice kruhová přístrojová blokovatelná</t>
  </si>
  <si>
    <t>24</t>
  </si>
  <si>
    <t>Bez pevné podl.</t>
  </si>
  <si>
    <t>Celkem</t>
  </si>
  <si>
    <t>Zařízení staveniště</t>
  </si>
  <si>
    <t>766_</t>
  </si>
  <si>
    <t>lišta vkládací 40x40 včetně rohů</t>
  </si>
  <si>
    <t>1_</t>
  </si>
  <si>
    <t>4</t>
  </si>
  <si>
    <t>97</t>
  </si>
  <si>
    <t>Olepování vnitřních ploch</t>
  </si>
  <si>
    <t>60</t>
  </si>
  <si>
    <t>Základní rozpočtové náklady</t>
  </si>
  <si>
    <t>26</t>
  </si>
  <si>
    <t>6_</t>
  </si>
  <si>
    <t>965200021RAB</t>
  </si>
  <si>
    <t>Zásuvka datová cat.6A nástěnná zapuštěná</t>
  </si>
  <si>
    <t>205IM</t>
  </si>
  <si>
    <t>Celkem bez DPH</t>
  </si>
  <si>
    <t>Vedlejší a ostatní rozpočtové náklady</t>
  </si>
  <si>
    <t>202IM</t>
  </si>
  <si>
    <t>M21</t>
  </si>
  <si>
    <t>Hmotnost (t)</t>
  </si>
  <si>
    <t>Demolice dřevěných objektů postupným rozebráním</t>
  </si>
  <si>
    <t>6</t>
  </si>
  <si>
    <t>Rozpočtové náklady v Kč</t>
  </si>
  <si>
    <t>68</t>
  </si>
  <si>
    <t>81</t>
  </si>
  <si>
    <t>209IM</t>
  </si>
  <si>
    <t>B</t>
  </si>
  <si>
    <t>Náklady na umístění stavby (NUS)</t>
  </si>
  <si>
    <t>42</t>
  </si>
  <si>
    <t>82</t>
  </si>
  <si>
    <t>110IM</t>
  </si>
  <si>
    <t>Montáž</t>
  </si>
  <si>
    <t>USB kabel 15m</t>
  </si>
  <si>
    <t>Datum, razítko a podpis</t>
  </si>
  <si>
    <t>776_</t>
  </si>
  <si>
    <t>ZRN celkem</t>
  </si>
  <si>
    <t>Přípl.k svislé dopr.suti za každé další NP nošením</t>
  </si>
  <si>
    <t>Montáž podlahy z desek nad tl.18 mm, P+D, šroubov.</t>
  </si>
  <si>
    <t>107IM</t>
  </si>
  <si>
    <t>Malba HET Super malba, barva, bez penetrace, 2x</t>
  </si>
  <si>
    <t>Odstranění násypů pod podlahami a na střechách</t>
  </si>
  <si>
    <t>69</t>
  </si>
  <si>
    <t>33</t>
  </si>
  <si>
    <t>Omítky ze suchých směsí</t>
  </si>
  <si>
    <t>DPH 15%</t>
  </si>
  <si>
    <t>784151101R00</t>
  </si>
  <si>
    <t>78</t>
  </si>
  <si>
    <t>120IM</t>
  </si>
  <si>
    <t>63</t>
  </si>
  <si>
    <t>Vysekání rýh ve zdi cihelné 3 x 7 cm</t>
  </si>
  <si>
    <t>119IM</t>
  </si>
  <si>
    <t>783_</t>
  </si>
  <si>
    <t>Drobný montážní materiál</t>
  </si>
  <si>
    <t>77_</t>
  </si>
  <si>
    <t>Základna</t>
  </si>
  <si>
    <t>25</t>
  </si>
  <si>
    <t>kus</t>
  </si>
  <si>
    <t>Přesun hmot, budovy zděné, příplatek do 5 km</t>
  </si>
  <si>
    <t>patch panel 19" do stávajícího racku osazený</t>
  </si>
  <si>
    <t>Dodávky</t>
  </si>
  <si>
    <t>763</t>
  </si>
  <si>
    <t>109IM</t>
  </si>
  <si>
    <t>soustava</t>
  </si>
  <si>
    <t>Ostatní mat.</t>
  </si>
  <si>
    <t>212IM</t>
  </si>
  <si>
    <t>Cenová</t>
  </si>
  <si>
    <t>HSV prac</t>
  </si>
  <si>
    <t>103IM</t>
  </si>
  <si>
    <t>126IM</t>
  </si>
  <si>
    <t>13</t>
  </si>
  <si>
    <t>Zakrytí předmětů, včetně odstranění</t>
  </si>
  <si>
    <t>"M"</t>
  </si>
  <si>
    <t>plastová chránička průměr 29</t>
  </si>
  <si>
    <t>VORN celkem z obj.</t>
  </si>
  <si>
    <t>Štuk na stěnách vnitřní Cemix 033, ručně</t>
  </si>
  <si>
    <t>97_</t>
  </si>
  <si>
    <t>Krycí list rozpočtu</t>
  </si>
  <si>
    <t>Vyčištění budov o výšce podlaží do 4 m</t>
  </si>
  <si>
    <t>Cena/MJ</t>
  </si>
  <si>
    <t>Konec výstavby:</t>
  </si>
  <si>
    <t>Kód</t>
  </si>
  <si>
    <t>S</t>
  </si>
  <si>
    <t>Jednot.</t>
  </si>
  <si>
    <t>43</t>
  </si>
  <si>
    <t>784165222R00</t>
  </si>
  <si>
    <t>784011211RT3</t>
  </si>
  <si>
    <t>MJ</t>
  </si>
  <si>
    <t>45</t>
  </si>
  <si>
    <t>40</t>
  </si>
  <si>
    <t>Rozvodnice zapuštěná oceloplechová 2x18 modulů osazený dle výkresové dokumentace</t>
  </si>
  <si>
    <t>9_</t>
  </si>
  <si>
    <t>Celkem ORN</t>
  </si>
  <si>
    <t>Doplňkové náklady</t>
  </si>
  <si>
    <t>979990263R00</t>
  </si>
  <si>
    <t>124IM</t>
  </si>
  <si>
    <t>PSV prac</t>
  </si>
  <si>
    <t>HSV</t>
  </si>
  <si>
    <t>Vedlejší rozpočtové náklady VRN</t>
  </si>
  <si>
    <t>9</t>
  </si>
  <si>
    <t>106IM</t>
  </si>
  <si>
    <t>15</t>
  </si>
  <si>
    <t>95</t>
  </si>
  <si>
    <t>ISWORK</t>
  </si>
  <si>
    <t>Celkem včetně DPH</t>
  </si>
  <si>
    <t>Celkem NUS</t>
  </si>
  <si>
    <t>UJEP - Pasteurova 3544/1, Ústí nad Labem</t>
  </si>
  <si>
    <t>979095312R00</t>
  </si>
  <si>
    <t>Základ 0%</t>
  </si>
  <si>
    <t>S_</t>
  </si>
  <si>
    <t>766</t>
  </si>
  <si>
    <t>52</t>
  </si>
  <si>
    <t>Samonivelační stěrka Cemix, ruč.zpracování tl.5 mm</t>
  </si>
  <si>
    <t>128IM</t>
  </si>
  <si>
    <t>51</t>
  </si>
  <si>
    <t>Přesuny sutí</t>
  </si>
  <si>
    <t>105IM</t>
  </si>
  <si>
    <t>Mont prac</t>
  </si>
  <si>
    <t>117IM</t>
  </si>
  <si>
    <t>44</t>
  </si>
  <si>
    <t>78_</t>
  </si>
  <si>
    <t>Kanál uložený v mazanině, 2400x300x40 Ocel</t>
  </si>
  <si>
    <t>23</t>
  </si>
  <si>
    <t>116IM</t>
  </si>
  <si>
    <t>trubka ohebná průměr 16mm</t>
  </si>
  <si>
    <t>59</t>
  </si>
  <si>
    <t>t</t>
  </si>
  <si>
    <t> </t>
  </si>
  <si>
    <t>53</t>
  </si>
  <si>
    <t>Konstrukce truhlářské</t>
  </si>
  <si>
    <t>784011221RT2</t>
  </si>
  <si>
    <t>602011141RT1</t>
  </si>
  <si>
    <t>114IM</t>
  </si>
  <si>
    <t>JKSO:</t>
  </si>
  <si>
    <t>85</t>
  </si>
  <si>
    <t>64</t>
  </si>
  <si>
    <t>Zásuvka vestavná modul 45</t>
  </si>
  <si>
    <t>204IM</t>
  </si>
  <si>
    <t>Demontáž dřevěných podlah z prken</t>
  </si>
  <si>
    <t>12_</t>
  </si>
  <si>
    <t>zásuvka USB 1.3 nástěnná do vícerámečků</t>
  </si>
  <si>
    <t>77</t>
  </si>
  <si>
    <t>DN celkem</t>
  </si>
  <si>
    <t>GROUPCODE</t>
  </si>
  <si>
    <t>Provozní vlivy</t>
  </si>
  <si>
    <t>5</t>
  </si>
  <si>
    <t>76_</t>
  </si>
  <si>
    <t>979087007R00</t>
  </si>
  <si>
    <t>Stavební rozpočet</t>
  </si>
  <si>
    <t>Druh stavby:</t>
  </si>
  <si>
    <t>784</t>
  </si>
  <si>
    <t>96</t>
  </si>
  <si>
    <t>Zpracováno dne:</t>
  </si>
  <si>
    <t>783</t>
  </si>
  <si>
    <t>10</t>
  </si>
  <si>
    <t>58</t>
  </si>
  <si>
    <t>36</t>
  </si>
  <si>
    <t>14</t>
  </si>
  <si>
    <t>31</t>
  </si>
  <si>
    <t>FAKULTA SOCIÁLNĚ EKONOMICKÁ - BADATELNA</t>
  </si>
  <si>
    <t>84</t>
  </si>
  <si>
    <t>Množství</t>
  </si>
  <si>
    <t>38</t>
  </si>
  <si>
    <t>VORN celkem</t>
  </si>
  <si>
    <t>208IM</t>
  </si>
  <si>
    <t>207IM</t>
  </si>
  <si>
    <t>Budovy občanské výstavby</t>
  </si>
  <si>
    <t>95_</t>
  </si>
  <si>
    <t>Typ skupiny</t>
  </si>
  <si>
    <t>73</t>
  </si>
  <si>
    <t>762</t>
  </si>
  <si>
    <t>762_</t>
  </si>
  <si>
    <t>61_</t>
  </si>
  <si>
    <t>Odstranění malby oškrábáním v místnosti H do 3,8 m</t>
  </si>
  <si>
    <t>Modul s přepěťovou ochranou pro dodatečnou montáž pod zásuvku</t>
  </si>
  <si>
    <t>56</t>
  </si>
  <si>
    <t>Broušení štuků a nových omítek</t>
  </si>
  <si>
    <t>19</t>
  </si>
  <si>
    <t>Přesun hmot, budovy zděné, přípl. za dalších 5 km</t>
  </si>
  <si>
    <t>C</t>
  </si>
  <si>
    <t>Náklady (Kč)</t>
  </si>
  <si>
    <t>Dřevostavby</t>
  </si>
  <si>
    <t>Ostatní náklady pro elektromontáže</t>
  </si>
  <si>
    <t>39</t>
  </si>
  <si>
    <t>IČO/DIČ:</t>
  </si>
  <si>
    <t>H01</t>
  </si>
  <si>
    <t>Ostatní</t>
  </si>
  <si>
    <t>86</t>
  </si>
  <si>
    <t>55</t>
  </si>
  <si>
    <t>112IM</t>
  </si>
  <si>
    <t>Podlahy povlakové</t>
  </si>
  <si>
    <t>Montáž kuchyňských linek dřevěných linek š.do 1,5m</t>
  </si>
  <si>
    <t>Zpracoval:</t>
  </si>
  <si>
    <t>kabel HDMI 1.3 délka 5m</t>
  </si>
  <si>
    <t>76</t>
  </si>
  <si>
    <t>210IM</t>
  </si>
  <si>
    <t>Naložení a složení suti</t>
  </si>
  <si>
    <t>Zhotovitel</t>
  </si>
  <si>
    <t>2</t>
  </si>
  <si>
    <t>Projektant:</t>
  </si>
  <si>
    <t/>
  </si>
  <si>
    <t>612481211RT2</t>
  </si>
  <si>
    <t>17</t>
  </si>
  <si>
    <t>ks</t>
  </si>
  <si>
    <t>98</t>
  </si>
  <si>
    <t>21</t>
  </si>
  <si>
    <t>Úprava povrchů vnitřní</t>
  </si>
  <si>
    <t>Práce přesčas</t>
  </si>
  <si>
    <t>211IM</t>
  </si>
  <si>
    <t>61</t>
  </si>
  <si>
    <t>Podlaha povlaková textilní lepená, soklík</t>
  </si>
  <si>
    <t>12</t>
  </si>
  <si>
    <t>Kulturní památka</t>
  </si>
  <si>
    <t>Objekt</t>
  </si>
  <si>
    <t>Různé dokončovací konstrukce a práce na pozemních stavbách</t>
  </si>
  <si>
    <t>Bourání konstrukcí</t>
  </si>
  <si>
    <t>111IM</t>
  </si>
  <si>
    <t>DPH 21%</t>
  </si>
  <si>
    <t>766812820R00</t>
  </si>
  <si>
    <t>MOSKEVSKÁ, ÚSTÍ NAD LABEM</t>
  </si>
  <si>
    <t>Ostatní instalační materiál stahovací pásky,příchytky ap.</t>
  </si>
  <si>
    <t>Elektromontáže</t>
  </si>
  <si>
    <t>Kabel CYKY-J 3x2,5</t>
  </si>
  <si>
    <t>998011004R00</t>
  </si>
  <si>
    <t>_</t>
  </si>
  <si>
    <t>kpl</t>
  </si>
  <si>
    <t>Vodič  CY4</t>
  </si>
  <si>
    <t>49</t>
  </si>
  <si>
    <t>763_</t>
  </si>
  <si>
    <t>Z88888_</t>
  </si>
  <si>
    <t>72</t>
  </si>
  <si>
    <t>98_</t>
  </si>
  <si>
    <t>Kabel CYKY-J 5x6</t>
  </si>
  <si>
    <t>Přesuny</t>
  </si>
  <si>
    <t>MAT</t>
  </si>
  <si>
    <t>Spínač č.1, 230V/10A</t>
  </si>
  <si>
    <t>118IM</t>
  </si>
  <si>
    <t>70</t>
  </si>
  <si>
    <t>776</t>
  </si>
  <si>
    <t>8</t>
  </si>
  <si>
    <t>Celkem:</t>
  </si>
  <si>
    <t>Mimostav. doprava</t>
  </si>
  <si>
    <t>Nátěry</t>
  </si>
  <si>
    <t>18</t>
  </si>
  <si>
    <t>DN celkem z obj.</t>
  </si>
  <si>
    <t>46</t>
  </si>
  <si>
    <t>krabice přístrojová blokovatelná</t>
  </si>
  <si>
    <t>kabel HDMI 1.3 délka 7m</t>
  </si>
  <si>
    <t>USB kabel 12m</t>
  </si>
  <si>
    <t>50</t>
  </si>
  <si>
    <t>632411105RT1</t>
  </si>
  <si>
    <t>m</t>
  </si>
  <si>
    <t>Protahovací a rozbočná krabice podlahového systému</t>
  </si>
  <si>
    <t>11</t>
  </si>
  <si>
    <t>32</t>
  </si>
  <si>
    <t>Objednatel:</t>
  </si>
  <si>
    <t>60_</t>
  </si>
  <si>
    <t>122IM</t>
  </si>
  <si>
    <t>PSV mat</t>
  </si>
  <si>
    <t>115IM</t>
  </si>
  <si>
    <t>762900060RAB</t>
  </si>
  <si>
    <t>3</t>
  </si>
  <si>
    <t>Zhotovitel:</t>
  </si>
  <si>
    <t>Svislá doprava suti a vybour. hmot za 2.NP nošením</t>
  </si>
  <si>
    <t>%</t>
  </si>
  <si>
    <t>96_</t>
  </si>
  <si>
    <t>952901111R00</t>
  </si>
  <si>
    <t>784_</t>
  </si>
  <si>
    <t>Demolice</t>
  </si>
  <si>
    <t>35</t>
  </si>
  <si>
    <t>Začátek výstavby:</t>
  </si>
  <si>
    <t>zásuvka USB modul 45 pro montáž do podlahových krabic</t>
  </si>
  <si>
    <t>07.03.2024</t>
  </si>
  <si>
    <t>A</t>
  </si>
  <si>
    <t>Port HDMI 1.3 modul 45 pro montáž do podlahového boxu</t>
  </si>
  <si>
    <t>Mont mat</t>
  </si>
  <si>
    <t>63_</t>
  </si>
  <si>
    <t>75</t>
  </si>
  <si>
    <t>54</t>
  </si>
  <si>
    <t>Z_</t>
  </si>
  <si>
    <t xml:space="preserve"> </t>
  </si>
  <si>
    <t>Penetrace savých podkladů Cemix 0,25 l/m2</t>
  </si>
  <si>
    <t>121IM</t>
  </si>
  <si>
    <t>USB kabel 8m</t>
  </si>
  <si>
    <t>200IM</t>
  </si>
  <si>
    <t>Plastová chránička průměr 29mm</t>
  </si>
  <si>
    <t>Objednatel</t>
  </si>
  <si>
    <t>57</t>
  </si>
  <si>
    <t>(Kč)</t>
  </si>
  <si>
    <t>784011121R00</t>
  </si>
  <si>
    <t>zásuvka 230V, 16A ve vícenásobném rámečku</t>
  </si>
  <si>
    <t>22</t>
  </si>
  <si>
    <t>Územní vlivy</t>
  </si>
  <si>
    <t>113IM</t>
  </si>
  <si>
    <t>m3</t>
  </si>
  <si>
    <t>632411904R00</t>
  </si>
  <si>
    <t>Datum:</t>
  </si>
  <si>
    <t>Měření a kontrola zapojenídata zásuvek (portů)  USB</t>
  </si>
  <si>
    <t>27</t>
  </si>
  <si>
    <t>37</t>
  </si>
  <si>
    <t>80</t>
  </si>
  <si>
    <t>m2</t>
  </si>
  <si>
    <t>41</t>
  </si>
  <si>
    <t>766812112R00</t>
  </si>
  <si>
    <t>Přesun hmot a sutí</t>
  </si>
  <si>
    <t>NUS z rozpočtu</t>
  </si>
  <si>
    <t>1</t>
  </si>
  <si>
    <t>784402801R00</t>
  </si>
  <si>
    <t>Závěsné designové LED hliníkové svítidlo, opálový kryt, 1500mm, 23W</t>
  </si>
  <si>
    <t>7</t>
  </si>
  <si>
    <t>Rozměry</t>
  </si>
  <si>
    <t>102IM</t>
  </si>
  <si>
    <t>74</t>
  </si>
  <si>
    <t>Položek:</t>
  </si>
  <si>
    <t>NUS celkem</t>
  </si>
  <si>
    <t>Podlahy a podlahové konstrukce</t>
  </si>
  <si>
    <t>WORK</t>
  </si>
  <si>
    <t>H01_</t>
  </si>
  <si>
    <t>981010010RA0</t>
  </si>
  <si>
    <t>101IM</t>
  </si>
  <si>
    <t>Ostatní rozpočtové náklady ORN</t>
  </si>
  <si>
    <t>47</t>
  </si>
  <si>
    <t>HSV mat</t>
  </si>
  <si>
    <t>Kč</t>
  </si>
  <si>
    <t>M21_</t>
  </si>
  <si>
    <t>Datová zásuvka UTP modul 45 pro montáž do podlahového boxu CAT  6A, 1xRJ 45</t>
  </si>
  <si>
    <t>66</t>
  </si>
  <si>
    <t>Celkem VRN</t>
  </si>
  <si>
    <t>127IM</t>
  </si>
  <si>
    <t>Konstrukce tesařské</t>
  </si>
  <si>
    <t>Demontáž kuchyňských linek do 1,5 m</t>
  </si>
  <si>
    <t>89</t>
  </si>
  <si>
    <t>974031122R00</t>
  </si>
  <si>
    <t>kabel HDMI 1.3 délka 15m</t>
  </si>
  <si>
    <t>979011211R00</t>
  </si>
  <si>
    <t>Ostatní rozpočtové náklady (ORN)</t>
  </si>
  <si>
    <t>drobný montážnímateriál pro datové rozvody</t>
  </si>
  <si>
    <t>979011219R00</t>
  </si>
  <si>
    <t>Celkem DN</t>
  </si>
  <si>
    <t>Penetrace podkladu nátěrem Mistral Primer 1 x</t>
  </si>
  <si>
    <t>88</t>
  </si>
  <si>
    <t>Zásuvka nástěnná USB 1.3</t>
  </si>
  <si>
    <t>104IM</t>
  </si>
  <si>
    <t>Zkrácený popis</t>
  </si>
  <si>
    <t>28</t>
  </si>
  <si>
    <t>123IM</t>
  </si>
  <si>
    <t>Přesun hmot pro budovy zděné výšky do 36 m</t>
  </si>
  <si>
    <t>kabel HDMI 1.3 délka 10m</t>
  </si>
  <si>
    <t>CELK</t>
  </si>
  <si>
    <t>M22_</t>
  </si>
  <si>
    <t>certifikační měření a kontrola zapojenídata zásuvek (portů)</t>
  </si>
  <si>
    <t>65</t>
  </si>
  <si>
    <t>Prorážení otvorů a ostatní bourací práce</t>
  </si>
  <si>
    <t>ostatní instalační materiál stahovací pásky,příchytky ap.</t>
  </si>
  <si>
    <t>34</t>
  </si>
  <si>
    <t>62</t>
  </si>
  <si>
    <t>783321210R00</t>
  </si>
  <si>
    <t>Doplňkové náklady DN</t>
  </si>
  <si>
    <t>Montáž výztužné sítě(perlinky)do stěrky-vnit.stěny</t>
  </si>
  <si>
    <t>108IM</t>
  </si>
  <si>
    <t>776570020RAB</t>
  </si>
  <si>
    <t>998011018R00</t>
  </si>
  <si>
    <t>201IM</t>
  </si>
  <si>
    <t>RTS I / 2024</t>
  </si>
  <si>
    <t>RTS I /2024</t>
  </si>
  <si>
    <t>Montáže sdělovací a zabezpečovací techniky</t>
  </si>
  <si>
    <t>Poplatek za uložení izolačních materiálů</t>
  </si>
  <si>
    <t>Drobný montážní materiál, revize a měření</t>
  </si>
  <si>
    <t>212M</t>
  </si>
  <si>
    <t>Klimatizace</t>
  </si>
  <si>
    <t>Digital Inverter 12,1/13,0kW podstropní -3F  RAV-RM1401CTP-E+RAV-GM1401AT8P-E</t>
  </si>
  <si>
    <t>R01</t>
  </si>
  <si>
    <t>R02</t>
  </si>
  <si>
    <t>Cu potrubí chladiva vč. Izolace a komunikačního kabelu</t>
  </si>
  <si>
    <t>R03</t>
  </si>
  <si>
    <t>R04</t>
  </si>
  <si>
    <t>Lišta pro Cu potrubí - vedení Cu potrubí, kabelů aj.</t>
  </si>
  <si>
    <t>Konzole klima - konzole pro kondenzační jednotku</t>
  </si>
  <si>
    <t>Konzole klima - konzole nad podstropní jednotku</t>
  </si>
  <si>
    <t>R05</t>
  </si>
  <si>
    <t>Odvod kondenzátu potrubím - plastové potrubí 16-20mm</t>
  </si>
  <si>
    <t>R06</t>
  </si>
  <si>
    <t>R07</t>
  </si>
  <si>
    <t>R08</t>
  </si>
  <si>
    <t>Elektroinstalační materiál - kabely, lišty, vypínače, svorkovnice</t>
  </si>
  <si>
    <t>R09</t>
  </si>
  <si>
    <t>R10</t>
  </si>
  <si>
    <t>R11</t>
  </si>
  <si>
    <t>R12</t>
  </si>
  <si>
    <t>Montáž klimatizace</t>
  </si>
  <si>
    <t>Montáž elektroinstalace</t>
  </si>
  <si>
    <t>Doprava</t>
  </si>
  <si>
    <t>Vysokozdvižná plošina</t>
  </si>
  <si>
    <t>Stavební práce</t>
  </si>
  <si>
    <t>Pomocné lešení</t>
  </si>
  <si>
    <t>9529R01</t>
  </si>
  <si>
    <t>Nábytek</t>
  </si>
  <si>
    <t>R13</t>
  </si>
  <si>
    <t xml:space="preserve">Nábytkové vybavení učebny - počty, rozměry a vizualizace viz samostatná příloha Studie A4. Materiál materiál dýha-dub, v kombinaci z masivními prvky z dubu a železa, v barvě antracit. </t>
  </si>
  <si>
    <t>Stavba</t>
  </si>
  <si>
    <t>Část 1</t>
  </si>
  <si>
    <t>Část 2</t>
  </si>
  <si>
    <t>Část 3</t>
  </si>
  <si>
    <t>Publicita</t>
  </si>
  <si>
    <t>R</t>
  </si>
  <si>
    <t>P1</t>
  </si>
  <si>
    <t>Výroba a montáž pamětní desky. Stálá pamětní deska vyrobena z odolného a  trvalého materiálu. Její minimální velikost je 300 x 400 mm. Velikost textu jednotlivých řádků je stanovena parametricky dle rozsahu textů. Dle manuálu na https://opjak.cz/publicita/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</si>
</sst>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2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" fontId="4" fillId="2" borderId="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right" vertical="center"/>
      <protection/>
    </xf>
    <xf numFmtId="4" fontId="4" fillId="2" borderId="1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16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4" fontId="3" fillId="3" borderId="0" xfId="0" applyNumberFormat="1" applyFont="1" applyFill="1" applyBorder="1" applyAlignment="1" applyProtection="1">
      <alignment horizontal="center" vertical="center"/>
      <protection/>
    </xf>
    <xf numFmtId="4" fontId="5" fillId="4" borderId="0" xfId="0" applyNumberFormat="1" applyFont="1" applyFill="1" applyBorder="1" applyAlignment="1" applyProtection="1">
      <alignment horizontal="right" vertical="center"/>
      <protection locked="0"/>
    </xf>
    <xf numFmtId="4" fontId="5" fillId="4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3" borderId="26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27" xfId="0" applyNumberFormat="1" applyFont="1" applyFill="1" applyBorder="1" applyAlignment="1" applyProtection="1">
      <alignment horizontal="center" vertical="center"/>
      <protection/>
    </xf>
    <xf numFmtId="0" fontId="3" fillId="2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1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32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0" xfId="0" applyNumberFormat="1" applyFont="1" applyFill="1" applyBorder="1" applyAlignment="1" applyProtection="1">
      <alignment horizontal="left" vertical="center"/>
      <protection/>
    </xf>
    <xf numFmtId="0" fontId="4" fillId="2" borderId="32" xfId="0" applyNumberFormat="1" applyFont="1" applyFill="1" applyBorder="1" applyAlignment="1" applyProtection="1">
      <alignment horizontal="left" vertical="center"/>
      <protection/>
    </xf>
    <xf numFmtId="0" fontId="4" fillId="2" borderId="31" xfId="0" applyNumberFormat="1" applyFont="1" applyFill="1" applyBorder="1" applyAlignment="1" applyProtection="1">
      <alignment horizontal="left" vertical="center"/>
      <protection/>
    </xf>
    <xf numFmtId="0" fontId="4" fillId="2" borderId="29" xfId="0" applyNumberFormat="1" applyFont="1" applyFill="1" applyBorder="1" applyAlignment="1" applyProtection="1">
      <alignment horizontal="left" vertical="center"/>
      <protection/>
    </xf>
    <xf numFmtId="0" fontId="4" fillId="2" borderId="30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4" fillId="0" borderId="38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" fontId="4" fillId="0" borderId="39" xfId="0" applyNumberFormat="1" applyFont="1" applyFill="1" applyBorder="1" applyAlignment="1" applyProtection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05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23"/>
  <sheetViews>
    <sheetView tabSelected="1" showOutlineSymbols="0" workbookViewId="0" topLeftCell="A1">
      <pane ySplit="11" topLeftCell="A88" activePane="bottomLeft" state="frozen"/>
      <selection pane="topLeft" activeCell="A151" sqref="A151:N151"/>
      <selection pane="bottomLeft" activeCell="E127" sqref="E127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84.16015625" style="0" customWidth="1"/>
    <col min="6" max="6" width="5" style="0" customWidth="1"/>
    <col min="7" max="7" width="1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16" max="24" width="14.16015625" style="0" hidden="1" customWidth="1"/>
    <col min="25" max="25" width="14.16015625" style="0" customWidth="1"/>
    <col min="26" max="66" width="14.16015625" style="0" hidden="1" customWidth="1"/>
    <col min="67" max="74" width="14.16015625" style="0" customWidth="1"/>
  </cols>
  <sheetData>
    <row r="1" spans="1:47" ht="29.25" customHeight="1">
      <c r="A1" s="58" t="s">
        <v>183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AS1" s="4">
        <f>SUM(AJ1:AJ2)</f>
        <v>0</v>
      </c>
      <c r="AT1" s="4">
        <f>SUM(AK1:AK2)</f>
        <v>0</v>
      </c>
      <c r="AU1" s="4">
        <f>SUM(AL1:AL2)</f>
        <v>0</v>
      </c>
    </row>
    <row r="2" spans="1:14" ht="15" customHeight="1">
      <c r="A2" s="59" t="s">
        <v>20</v>
      </c>
      <c r="B2" s="60"/>
      <c r="C2" s="60"/>
      <c r="D2" s="70" t="s">
        <v>194</v>
      </c>
      <c r="E2" s="71"/>
      <c r="F2" s="60" t="s">
        <v>0</v>
      </c>
      <c r="G2" s="60"/>
      <c r="H2" s="60" t="s">
        <v>315</v>
      </c>
      <c r="I2" s="64" t="s">
        <v>290</v>
      </c>
      <c r="J2" s="64" t="s">
        <v>141</v>
      </c>
      <c r="K2" s="60"/>
      <c r="L2" s="60"/>
      <c r="M2" s="60"/>
      <c r="N2" s="66"/>
    </row>
    <row r="3" spans="1:14" ht="15" customHeight="1">
      <c r="A3" s="61"/>
      <c r="B3" s="62"/>
      <c r="C3" s="62"/>
      <c r="D3" s="72"/>
      <c r="E3" s="72"/>
      <c r="F3" s="62"/>
      <c r="G3" s="62"/>
      <c r="H3" s="62"/>
      <c r="I3" s="62"/>
      <c r="J3" s="62"/>
      <c r="K3" s="62"/>
      <c r="L3" s="62"/>
      <c r="M3" s="62"/>
      <c r="N3" s="67"/>
    </row>
    <row r="4" spans="1:14" ht="15" customHeight="1">
      <c r="A4" s="63" t="s">
        <v>184</v>
      </c>
      <c r="B4" s="62"/>
      <c r="C4" s="62"/>
      <c r="D4" s="65" t="s">
        <v>315</v>
      </c>
      <c r="E4" s="62"/>
      <c r="F4" s="62" t="s">
        <v>305</v>
      </c>
      <c r="G4" s="62"/>
      <c r="H4" s="62"/>
      <c r="I4" s="65" t="s">
        <v>234</v>
      </c>
      <c r="J4" s="62" t="s">
        <v>162</v>
      </c>
      <c r="K4" s="62"/>
      <c r="L4" s="62"/>
      <c r="M4" s="62"/>
      <c r="N4" s="67"/>
    </row>
    <row r="5" spans="1:14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7"/>
    </row>
    <row r="6" spans="1:14" ht="15" customHeight="1">
      <c r="A6" s="63" t="s">
        <v>27</v>
      </c>
      <c r="B6" s="62"/>
      <c r="C6" s="62"/>
      <c r="D6" s="65" t="s">
        <v>254</v>
      </c>
      <c r="E6" s="62"/>
      <c r="F6" s="62" t="s">
        <v>115</v>
      </c>
      <c r="G6" s="62"/>
      <c r="H6" s="62" t="s">
        <v>315</v>
      </c>
      <c r="I6" s="65" t="s">
        <v>297</v>
      </c>
      <c r="J6" s="62" t="s">
        <v>162</v>
      </c>
      <c r="K6" s="62"/>
      <c r="L6" s="62"/>
      <c r="M6" s="62"/>
      <c r="N6" s="67"/>
    </row>
    <row r="7" spans="1:14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7"/>
    </row>
    <row r="8" spans="1:14" ht="15" customHeight="1">
      <c r="A8" s="63" t="s">
        <v>168</v>
      </c>
      <c r="B8" s="62"/>
      <c r="C8" s="62"/>
      <c r="D8" s="65" t="s">
        <v>315</v>
      </c>
      <c r="E8" s="62"/>
      <c r="F8" s="62" t="s">
        <v>187</v>
      </c>
      <c r="G8" s="62"/>
      <c r="H8" s="62" t="s">
        <v>307</v>
      </c>
      <c r="I8" s="65" t="s">
        <v>227</v>
      </c>
      <c r="J8" s="62" t="s">
        <v>162</v>
      </c>
      <c r="K8" s="62"/>
      <c r="L8" s="62"/>
      <c r="M8" s="62"/>
      <c r="N8" s="67"/>
    </row>
    <row r="9" spans="1:14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7"/>
    </row>
    <row r="10" spans="1:64" ht="15" customHeight="1">
      <c r="A10" s="38" t="s">
        <v>23</v>
      </c>
      <c r="B10" s="48" t="s">
        <v>248</v>
      </c>
      <c r="C10" s="48" t="s">
        <v>116</v>
      </c>
      <c r="D10" s="68" t="s">
        <v>378</v>
      </c>
      <c r="E10" s="69"/>
      <c r="F10" s="48" t="s">
        <v>122</v>
      </c>
      <c r="G10" s="31" t="s">
        <v>196</v>
      </c>
      <c r="H10" s="20" t="s">
        <v>114</v>
      </c>
      <c r="I10" s="75" t="s">
        <v>215</v>
      </c>
      <c r="J10" s="76"/>
      <c r="K10" s="77"/>
      <c r="L10" s="76" t="s">
        <v>55</v>
      </c>
      <c r="M10" s="76"/>
      <c r="N10" s="33" t="s">
        <v>101</v>
      </c>
      <c r="BK10" s="24" t="s">
        <v>138</v>
      </c>
      <c r="BL10" s="15" t="s">
        <v>178</v>
      </c>
    </row>
    <row r="11" spans="1:62" ht="15" customHeight="1" thickBot="1">
      <c r="A11" s="11" t="s">
        <v>315</v>
      </c>
      <c r="B11" s="18" t="s">
        <v>315</v>
      </c>
      <c r="C11" s="18" t="s">
        <v>315</v>
      </c>
      <c r="D11" s="73" t="s">
        <v>345</v>
      </c>
      <c r="E11" s="74"/>
      <c r="F11" s="18" t="s">
        <v>315</v>
      </c>
      <c r="G11" s="18" t="s">
        <v>315</v>
      </c>
      <c r="H11" s="21" t="s">
        <v>323</v>
      </c>
      <c r="I11" s="12" t="s">
        <v>14</v>
      </c>
      <c r="J11" s="19" t="s">
        <v>67</v>
      </c>
      <c r="K11" s="40" t="s">
        <v>36</v>
      </c>
      <c r="L11" s="19" t="s">
        <v>118</v>
      </c>
      <c r="M11" s="21" t="s">
        <v>36</v>
      </c>
      <c r="N11" s="12" t="s">
        <v>98</v>
      </c>
      <c r="Z11" s="24" t="s">
        <v>268</v>
      </c>
      <c r="AA11" s="24" t="s">
        <v>203</v>
      </c>
      <c r="AB11" s="24" t="s">
        <v>357</v>
      </c>
      <c r="AC11" s="24" t="s">
        <v>102</v>
      </c>
      <c r="AD11" s="24" t="s">
        <v>293</v>
      </c>
      <c r="AE11" s="24" t="s">
        <v>131</v>
      </c>
      <c r="AF11" s="24" t="s">
        <v>310</v>
      </c>
      <c r="AG11" s="24" t="s">
        <v>152</v>
      </c>
      <c r="AH11" s="24" t="s">
        <v>99</v>
      </c>
      <c r="BH11" s="24" t="s">
        <v>269</v>
      </c>
      <c r="BI11" s="24" t="s">
        <v>351</v>
      </c>
      <c r="BJ11" s="24" t="s">
        <v>383</v>
      </c>
    </row>
    <row r="12" spans="1:62" ht="15" customHeight="1">
      <c r="A12" s="79" t="s">
        <v>435</v>
      </c>
      <c r="B12" s="80"/>
      <c r="C12" s="52" t="s">
        <v>434</v>
      </c>
      <c r="D12" s="52"/>
      <c r="E12" s="52"/>
      <c r="F12" s="51"/>
      <c r="G12" s="51"/>
      <c r="H12" s="53"/>
      <c r="I12" s="55">
        <f>I13+I42+I44+I46+I49+I51+I53+I56+I58+I60+I67+I71+I73+I75+I77+I81+I98+I100</f>
        <v>0</v>
      </c>
      <c r="J12" s="55">
        <f>J13+J42+J44+J46+J49+J51+J53+J56+J58+J60+J67+J71+J73+J75+J77+J81+J98+J100</f>
        <v>0</v>
      </c>
      <c r="K12" s="55">
        <f>K13+K42+K44+K46+K49+K51+K53+K56+K58+K60+K67+K71+K73+K75+K77+K81+K98+K100</f>
        <v>0</v>
      </c>
      <c r="L12" s="53"/>
      <c r="M12" s="53"/>
      <c r="N12" s="54"/>
      <c r="Z12" s="34"/>
      <c r="AA12" s="34"/>
      <c r="AB12" s="34"/>
      <c r="AC12" s="34"/>
      <c r="AD12" s="34"/>
      <c r="AE12" s="34"/>
      <c r="AF12" s="34"/>
      <c r="AG12" s="34"/>
      <c r="AH12" s="34"/>
      <c r="BH12" s="34"/>
      <c r="BI12" s="34"/>
      <c r="BJ12" s="34"/>
    </row>
    <row r="13" spans="1:47" ht="15" customHeight="1">
      <c r="A13" s="9" t="s">
        <v>235</v>
      </c>
      <c r="B13" s="49" t="s">
        <v>235</v>
      </c>
      <c r="C13" s="49" t="s">
        <v>3</v>
      </c>
      <c r="D13" s="78" t="s">
        <v>400</v>
      </c>
      <c r="E13" s="78"/>
      <c r="F13" s="23" t="s">
        <v>315</v>
      </c>
      <c r="G13" s="23" t="s">
        <v>315</v>
      </c>
      <c r="H13" s="23" t="s">
        <v>315</v>
      </c>
      <c r="I13" s="4">
        <f>SUM(I14:I41)</f>
        <v>0</v>
      </c>
      <c r="J13" s="4">
        <f>SUM(J14:J41)</f>
        <v>0</v>
      </c>
      <c r="K13" s="4">
        <f>SUM(K14:K41)</f>
        <v>0</v>
      </c>
      <c r="L13" s="34" t="s">
        <v>235</v>
      </c>
      <c r="M13" s="4">
        <f>SUM(M14:M41)</f>
        <v>0</v>
      </c>
      <c r="N13" s="22" t="s">
        <v>235</v>
      </c>
      <c r="AI13" s="24" t="s">
        <v>235</v>
      </c>
      <c r="AS13" s="4">
        <f>SUM(AJ14:AJ32)</f>
        <v>0</v>
      </c>
      <c r="AT13" s="4">
        <f>SUM(AK14:AK32)</f>
        <v>0</v>
      </c>
      <c r="AU13" s="4">
        <f>SUM(AL14:AL32)</f>
        <v>0</v>
      </c>
    </row>
    <row r="14" spans="1:64" ht="15" customHeight="1">
      <c r="A14" s="46" t="s">
        <v>341</v>
      </c>
      <c r="B14" s="47" t="s">
        <v>235</v>
      </c>
      <c r="C14" s="47" t="s">
        <v>354</v>
      </c>
      <c r="D14" s="62" t="s">
        <v>33</v>
      </c>
      <c r="E14" s="62"/>
      <c r="F14" s="47" t="s">
        <v>92</v>
      </c>
      <c r="G14" s="16">
        <v>11</v>
      </c>
      <c r="H14" s="56"/>
      <c r="I14" s="16">
        <v>0</v>
      </c>
      <c r="J14" s="16">
        <f aca="true" t="shared" si="0" ref="J14:J32">G14*AP14</f>
        <v>0</v>
      </c>
      <c r="K14" s="16">
        <f aca="true" t="shared" si="1" ref="K14:K32">G14*H14</f>
        <v>0</v>
      </c>
      <c r="L14" s="16">
        <v>0</v>
      </c>
      <c r="M14" s="16">
        <f aca="true" t="shared" si="2" ref="M14:M32">G14*L14</f>
        <v>0</v>
      </c>
      <c r="N14" s="43" t="s">
        <v>398</v>
      </c>
      <c r="Z14" s="16">
        <f aca="true" t="shared" si="3" ref="Z14:Z32">IF(AQ14="5",BJ14,0)</f>
        <v>0</v>
      </c>
      <c r="AB14" s="16">
        <f aca="true" t="shared" si="4" ref="AB14:AB32">IF(AQ14="1",BH14,0)</f>
        <v>0</v>
      </c>
      <c r="AC14" s="16">
        <f aca="true" t="shared" si="5" ref="AC14:AC32">IF(AQ14="1",BI14,0)</f>
        <v>0</v>
      </c>
      <c r="AD14" s="16">
        <f aca="true" t="shared" si="6" ref="AD14:AD32">IF(AQ14="7",BH14,0)</f>
        <v>0</v>
      </c>
      <c r="AE14" s="16">
        <f aca="true" t="shared" si="7" ref="AE14:AE32">IF(AQ14="7",BI14,0)</f>
        <v>0</v>
      </c>
      <c r="AF14" s="16">
        <f aca="true" t="shared" si="8" ref="AF14:AF32">IF(AQ14="2",BH14,0)</f>
        <v>0</v>
      </c>
      <c r="AG14" s="16">
        <f aca="true" t="shared" si="9" ref="AG14:AG32">IF(AQ14="2",BI14,0)</f>
        <v>0</v>
      </c>
      <c r="AH14" s="16">
        <f aca="true" t="shared" si="10" ref="AH14:AH32">IF(AQ14="0",BJ14,0)</f>
        <v>0</v>
      </c>
      <c r="AI14" s="24" t="s">
        <v>235</v>
      </c>
      <c r="AJ14" s="16">
        <f aca="true" t="shared" si="11" ref="AJ14:AJ32">IF(AN14=0,K14,0)</f>
        <v>0</v>
      </c>
      <c r="AK14" s="16">
        <f aca="true" t="shared" si="12" ref="AK14:AK32">IF(AN14=15,K14,0)</f>
        <v>0</v>
      </c>
      <c r="AL14" s="16">
        <f aca="true" t="shared" si="13" ref="AL14:AL32">IF(AN14=21,K14,0)</f>
        <v>0</v>
      </c>
      <c r="AN14" s="16">
        <v>15</v>
      </c>
      <c r="AO14" s="16">
        <f aca="true" t="shared" si="14" ref="AO14:AO32">H14*0</f>
        <v>0</v>
      </c>
      <c r="AP14" s="16">
        <f aca="true" t="shared" si="15" ref="AP14:AP32">H14*(1-0)</f>
        <v>0</v>
      </c>
      <c r="AQ14" s="37" t="s">
        <v>341</v>
      </c>
      <c r="AV14" s="16">
        <f aca="true" t="shared" si="16" ref="AV14:AV32">AW14+AX14</f>
        <v>0</v>
      </c>
      <c r="AW14" s="16">
        <f aca="true" t="shared" si="17" ref="AW14:AW32">G14*AO14</f>
        <v>0</v>
      </c>
      <c r="AX14" s="16">
        <f aca="true" t="shared" si="18" ref="AX14:AX32">G14*AP14</f>
        <v>0</v>
      </c>
      <c r="AY14" s="37" t="s">
        <v>384</v>
      </c>
      <c r="AZ14" s="37" t="s">
        <v>126</v>
      </c>
      <c r="BA14" s="24" t="s">
        <v>259</v>
      </c>
      <c r="BC14" s="16">
        <f aca="true" t="shared" si="19" ref="BC14:BC32">AW14+AX14</f>
        <v>0</v>
      </c>
      <c r="BD14" s="16">
        <f aca="true" t="shared" si="20" ref="BD14:BD32">H14/(100-BE14)*100</f>
        <v>0</v>
      </c>
      <c r="BE14" s="16">
        <v>0</v>
      </c>
      <c r="BF14" s="16">
        <f aca="true" t="shared" si="21" ref="BF14:BF32">M14</f>
        <v>0</v>
      </c>
      <c r="BH14" s="16">
        <f aca="true" t="shared" si="22" ref="BH14:BH32">G14*AO14</f>
        <v>0</v>
      </c>
      <c r="BI14" s="16">
        <f aca="true" t="shared" si="23" ref="BI14:BI32">G14*AP14</f>
        <v>0</v>
      </c>
      <c r="BJ14" s="16">
        <f aca="true" t="shared" si="24" ref="BJ14:BJ32">G14*H14</f>
        <v>0</v>
      </c>
      <c r="BK14" s="16"/>
      <c r="BL14" s="16"/>
    </row>
    <row r="15" spans="1:64" ht="15" customHeight="1">
      <c r="A15" s="46" t="s">
        <v>233</v>
      </c>
      <c r="B15" s="47" t="s">
        <v>235</v>
      </c>
      <c r="C15" s="47" t="s">
        <v>346</v>
      </c>
      <c r="D15" s="62" t="s">
        <v>49</v>
      </c>
      <c r="E15" s="62"/>
      <c r="F15" s="47" t="s">
        <v>92</v>
      </c>
      <c r="G15" s="16">
        <v>11</v>
      </c>
      <c r="H15" s="56"/>
      <c r="I15" s="16">
        <f aca="true" t="shared" si="25" ref="I15:I32">G15*AO15</f>
        <v>0</v>
      </c>
      <c r="J15" s="16">
        <f t="shared" si="0"/>
        <v>0</v>
      </c>
      <c r="K15" s="16">
        <f t="shared" si="1"/>
        <v>0</v>
      </c>
      <c r="L15" s="16">
        <v>0</v>
      </c>
      <c r="M15" s="16">
        <f t="shared" si="2"/>
        <v>0</v>
      </c>
      <c r="N15" s="43" t="s">
        <v>398</v>
      </c>
      <c r="Z15" s="16">
        <f t="shared" si="3"/>
        <v>0</v>
      </c>
      <c r="AB15" s="16">
        <f t="shared" si="4"/>
        <v>0</v>
      </c>
      <c r="AC15" s="16">
        <f t="shared" si="5"/>
        <v>0</v>
      </c>
      <c r="AD15" s="16">
        <f t="shared" si="6"/>
        <v>0</v>
      </c>
      <c r="AE15" s="16">
        <f t="shared" si="7"/>
        <v>0</v>
      </c>
      <c r="AF15" s="16">
        <f t="shared" si="8"/>
        <v>0</v>
      </c>
      <c r="AG15" s="16">
        <f t="shared" si="9"/>
        <v>0</v>
      </c>
      <c r="AH15" s="16">
        <f t="shared" si="10"/>
        <v>0</v>
      </c>
      <c r="AI15" s="24" t="s">
        <v>235</v>
      </c>
      <c r="AJ15" s="16">
        <f t="shared" si="11"/>
        <v>0</v>
      </c>
      <c r="AK15" s="16">
        <f t="shared" si="12"/>
        <v>0</v>
      </c>
      <c r="AL15" s="16">
        <f t="shared" si="13"/>
        <v>0</v>
      </c>
      <c r="AN15" s="16">
        <v>15</v>
      </c>
      <c r="AO15" s="16">
        <f t="shared" si="14"/>
        <v>0</v>
      </c>
      <c r="AP15" s="16">
        <f t="shared" si="15"/>
        <v>0</v>
      </c>
      <c r="AQ15" s="37" t="s">
        <v>341</v>
      </c>
      <c r="AV15" s="16">
        <f t="shared" si="16"/>
        <v>0</v>
      </c>
      <c r="AW15" s="16">
        <f t="shared" si="17"/>
        <v>0</v>
      </c>
      <c r="AX15" s="16">
        <f t="shared" si="18"/>
        <v>0</v>
      </c>
      <c r="AY15" s="37" t="s">
        <v>384</v>
      </c>
      <c r="AZ15" s="37" t="s">
        <v>126</v>
      </c>
      <c r="BA15" s="24" t="s">
        <v>259</v>
      </c>
      <c r="BC15" s="16">
        <f t="shared" si="19"/>
        <v>0</v>
      </c>
      <c r="BD15" s="16">
        <f t="shared" si="20"/>
        <v>0</v>
      </c>
      <c r="BE15" s="16">
        <v>0</v>
      </c>
      <c r="BF15" s="16">
        <f t="shared" si="21"/>
        <v>0</v>
      </c>
      <c r="BH15" s="16">
        <f t="shared" si="22"/>
        <v>0</v>
      </c>
      <c r="BI15" s="16">
        <f t="shared" si="23"/>
        <v>0</v>
      </c>
      <c r="BJ15" s="16">
        <f t="shared" si="24"/>
        <v>0</v>
      </c>
      <c r="BK15" s="16"/>
      <c r="BL15" s="16"/>
    </row>
    <row r="16" spans="1:64" ht="15" customHeight="1">
      <c r="A16" s="46" t="s">
        <v>296</v>
      </c>
      <c r="B16" s="47" t="s">
        <v>235</v>
      </c>
      <c r="C16" s="47" t="s">
        <v>103</v>
      </c>
      <c r="D16" s="62" t="s">
        <v>360</v>
      </c>
      <c r="E16" s="62"/>
      <c r="F16" s="47" t="s">
        <v>92</v>
      </c>
      <c r="G16" s="16">
        <v>2</v>
      </c>
      <c r="H16" s="56"/>
      <c r="I16" s="16">
        <f t="shared" si="25"/>
        <v>0</v>
      </c>
      <c r="J16" s="16">
        <f t="shared" si="0"/>
        <v>0</v>
      </c>
      <c r="K16" s="16">
        <f t="shared" si="1"/>
        <v>0</v>
      </c>
      <c r="L16" s="16">
        <v>0</v>
      </c>
      <c r="M16" s="16">
        <f t="shared" si="2"/>
        <v>0</v>
      </c>
      <c r="N16" s="43" t="s">
        <v>398</v>
      </c>
      <c r="Z16" s="16">
        <f t="shared" si="3"/>
        <v>0</v>
      </c>
      <c r="AB16" s="16">
        <f t="shared" si="4"/>
        <v>0</v>
      </c>
      <c r="AC16" s="16">
        <f t="shared" si="5"/>
        <v>0</v>
      </c>
      <c r="AD16" s="16">
        <f t="shared" si="6"/>
        <v>0</v>
      </c>
      <c r="AE16" s="16">
        <f t="shared" si="7"/>
        <v>0</v>
      </c>
      <c r="AF16" s="16">
        <f t="shared" si="8"/>
        <v>0</v>
      </c>
      <c r="AG16" s="16">
        <f t="shared" si="9"/>
        <v>0</v>
      </c>
      <c r="AH16" s="16">
        <f t="shared" si="10"/>
        <v>0</v>
      </c>
      <c r="AI16" s="24" t="s">
        <v>235</v>
      </c>
      <c r="AJ16" s="16">
        <f t="shared" si="11"/>
        <v>0</v>
      </c>
      <c r="AK16" s="16">
        <f t="shared" si="12"/>
        <v>0</v>
      </c>
      <c r="AL16" s="16">
        <f t="shared" si="13"/>
        <v>0</v>
      </c>
      <c r="AN16" s="16">
        <v>15</v>
      </c>
      <c r="AO16" s="16">
        <f t="shared" si="14"/>
        <v>0</v>
      </c>
      <c r="AP16" s="16">
        <f t="shared" si="15"/>
        <v>0</v>
      </c>
      <c r="AQ16" s="37" t="s">
        <v>341</v>
      </c>
      <c r="AV16" s="16">
        <f t="shared" si="16"/>
        <v>0</v>
      </c>
      <c r="AW16" s="16">
        <f t="shared" si="17"/>
        <v>0</v>
      </c>
      <c r="AX16" s="16">
        <f t="shared" si="18"/>
        <v>0</v>
      </c>
      <c r="AY16" s="37" t="s">
        <v>384</v>
      </c>
      <c r="AZ16" s="37" t="s">
        <v>126</v>
      </c>
      <c r="BA16" s="24" t="s">
        <v>259</v>
      </c>
      <c r="BC16" s="16">
        <f t="shared" si="19"/>
        <v>0</v>
      </c>
      <c r="BD16" s="16">
        <f t="shared" si="20"/>
        <v>0</v>
      </c>
      <c r="BE16" s="16">
        <v>0</v>
      </c>
      <c r="BF16" s="16">
        <f t="shared" si="21"/>
        <v>0</v>
      </c>
      <c r="BH16" s="16">
        <f t="shared" si="22"/>
        <v>0</v>
      </c>
      <c r="BI16" s="16">
        <f t="shared" si="23"/>
        <v>0</v>
      </c>
      <c r="BJ16" s="16">
        <f t="shared" si="24"/>
        <v>0</v>
      </c>
      <c r="BK16" s="16"/>
      <c r="BL16" s="16"/>
    </row>
    <row r="17" spans="1:64" ht="15" customHeight="1">
      <c r="A17" s="46" t="s">
        <v>41</v>
      </c>
      <c r="B17" s="47" t="s">
        <v>235</v>
      </c>
      <c r="C17" s="47" t="s">
        <v>377</v>
      </c>
      <c r="D17" s="62" t="s">
        <v>19</v>
      </c>
      <c r="E17" s="62"/>
      <c r="F17" s="47" t="s">
        <v>286</v>
      </c>
      <c r="G17" s="16">
        <v>270</v>
      </c>
      <c r="H17" s="56"/>
      <c r="I17" s="16">
        <f t="shared" si="25"/>
        <v>0</v>
      </c>
      <c r="J17" s="16">
        <f t="shared" si="0"/>
        <v>0</v>
      </c>
      <c r="K17" s="16">
        <f t="shared" si="1"/>
        <v>0</v>
      </c>
      <c r="L17" s="16">
        <v>0</v>
      </c>
      <c r="M17" s="16">
        <f t="shared" si="2"/>
        <v>0</v>
      </c>
      <c r="N17" s="43" t="s">
        <v>398</v>
      </c>
      <c r="Z17" s="16">
        <f t="shared" si="3"/>
        <v>0</v>
      </c>
      <c r="AB17" s="16">
        <f t="shared" si="4"/>
        <v>0</v>
      </c>
      <c r="AC17" s="16">
        <f t="shared" si="5"/>
        <v>0</v>
      </c>
      <c r="AD17" s="16">
        <f t="shared" si="6"/>
        <v>0</v>
      </c>
      <c r="AE17" s="16">
        <f t="shared" si="7"/>
        <v>0</v>
      </c>
      <c r="AF17" s="16">
        <f t="shared" si="8"/>
        <v>0</v>
      </c>
      <c r="AG17" s="16">
        <f t="shared" si="9"/>
        <v>0</v>
      </c>
      <c r="AH17" s="16">
        <f t="shared" si="10"/>
        <v>0</v>
      </c>
      <c r="AI17" s="24" t="s">
        <v>235</v>
      </c>
      <c r="AJ17" s="16">
        <f t="shared" si="11"/>
        <v>0</v>
      </c>
      <c r="AK17" s="16">
        <f t="shared" si="12"/>
        <v>0</v>
      </c>
      <c r="AL17" s="16">
        <f t="shared" si="13"/>
        <v>0</v>
      </c>
      <c r="AN17" s="16">
        <v>15</v>
      </c>
      <c r="AO17" s="16">
        <f t="shared" si="14"/>
        <v>0</v>
      </c>
      <c r="AP17" s="16">
        <f t="shared" si="15"/>
        <v>0</v>
      </c>
      <c r="AQ17" s="37" t="s">
        <v>341</v>
      </c>
      <c r="AV17" s="16">
        <f t="shared" si="16"/>
        <v>0</v>
      </c>
      <c r="AW17" s="16">
        <f t="shared" si="17"/>
        <v>0</v>
      </c>
      <c r="AX17" s="16">
        <f t="shared" si="18"/>
        <v>0</v>
      </c>
      <c r="AY17" s="37" t="s">
        <v>384</v>
      </c>
      <c r="AZ17" s="37" t="s">
        <v>126</v>
      </c>
      <c r="BA17" s="24" t="s">
        <v>259</v>
      </c>
      <c r="BC17" s="16">
        <f t="shared" si="19"/>
        <v>0</v>
      </c>
      <c r="BD17" s="16">
        <f t="shared" si="20"/>
        <v>0</v>
      </c>
      <c r="BE17" s="16">
        <v>0</v>
      </c>
      <c r="BF17" s="16">
        <f t="shared" si="21"/>
        <v>0</v>
      </c>
      <c r="BH17" s="16">
        <f t="shared" si="22"/>
        <v>0</v>
      </c>
      <c r="BI17" s="16">
        <f t="shared" si="23"/>
        <v>0</v>
      </c>
      <c r="BJ17" s="16">
        <f t="shared" si="24"/>
        <v>0</v>
      </c>
      <c r="BK17" s="16"/>
      <c r="BL17" s="16"/>
    </row>
    <row r="18" spans="1:64" ht="15" customHeight="1">
      <c r="A18" s="46" t="s">
        <v>180</v>
      </c>
      <c r="B18" s="47" t="s">
        <v>235</v>
      </c>
      <c r="C18" s="47" t="s">
        <v>151</v>
      </c>
      <c r="D18" s="62" t="s">
        <v>39</v>
      </c>
      <c r="E18" s="62"/>
      <c r="F18" s="47" t="s">
        <v>286</v>
      </c>
      <c r="G18" s="16">
        <v>14</v>
      </c>
      <c r="H18" s="56"/>
      <c r="I18" s="16">
        <f t="shared" si="25"/>
        <v>0</v>
      </c>
      <c r="J18" s="16">
        <f t="shared" si="0"/>
        <v>0</v>
      </c>
      <c r="K18" s="16">
        <f t="shared" si="1"/>
        <v>0</v>
      </c>
      <c r="L18" s="16">
        <v>0</v>
      </c>
      <c r="M18" s="16">
        <f t="shared" si="2"/>
        <v>0</v>
      </c>
      <c r="N18" s="43" t="s">
        <v>398</v>
      </c>
      <c r="Z18" s="16">
        <f t="shared" si="3"/>
        <v>0</v>
      </c>
      <c r="AB18" s="16">
        <f t="shared" si="4"/>
        <v>0</v>
      </c>
      <c r="AC18" s="16">
        <f t="shared" si="5"/>
        <v>0</v>
      </c>
      <c r="AD18" s="16">
        <f t="shared" si="6"/>
        <v>0</v>
      </c>
      <c r="AE18" s="16">
        <f t="shared" si="7"/>
        <v>0</v>
      </c>
      <c r="AF18" s="16">
        <f t="shared" si="8"/>
        <v>0</v>
      </c>
      <c r="AG18" s="16">
        <f t="shared" si="9"/>
        <v>0</v>
      </c>
      <c r="AH18" s="16">
        <f t="shared" si="10"/>
        <v>0</v>
      </c>
      <c r="AI18" s="24" t="s">
        <v>235</v>
      </c>
      <c r="AJ18" s="16">
        <f t="shared" si="11"/>
        <v>0</v>
      </c>
      <c r="AK18" s="16">
        <f t="shared" si="12"/>
        <v>0</v>
      </c>
      <c r="AL18" s="16">
        <f t="shared" si="13"/>
        <v>0</v>
      </c>
      <c r="AN18" s="16">
        <v>15</v>
      </c>
      <c r="AO18" s="16">
        <f t="shared" si="14"/>
        <v>0</v>
      </c>
      <c r="AP18" s="16">
        <f t="shared" si="15"/>
        <v>0</v>
      </c>
      <c r="AQ18" s="37" t="s">
        <v>341</v>
      </c>
      <c r="AV18" s="16">
        <f t="shared" si="16"/>
        <v>0</v>
      </c>
      <c r="AW18" s="16">
        <f t="shared" si="17"/>
        <v>0</v>
      </c>
      <c r="AX18" s="16">
        <f t="shared" si="18"/>
        <v>0</v>
      </c>
      <c r="AY18" s="37" t="s">
        <v>384</v>
      </c>
      <c r="AZ18" s="37" t="s">
        <v>126</v>
      </c>
      <c r="BA18" s="24" t="s">
        <v>259</v>
      </c>
      <c r="BC18" s="16">
        <f t="shared" si="19"/>
        <v>0</v>
      </c>
      <c r="BD18" s="16">
        <f t="shared" si="20"/>
        <v>0</v>
      </c>
      <c r="BE18" s="16">
        <v>0</v>
      </c>
      <c r="BF18" s="16">
        <f t="shared" si="21"/>
        <v>0</v>
      </c>
      <c r="BH18" s="16">
        <f t="shared" si="22"/>
        <v>0</v>
      </c>
      <c r="BI18" s="16">
        <f t="shared" si="23"/>
        <v>0</v>
      </c>
      <c r="BJ18" s="16">
        <f t="shared" si="24"/>
        <v>0</v>
      </c>
      <c r="BK18" s="16"/>
      <c r="BL18" s="16"/>
    </row>
    <row r="19" spans="1:64" ht="15" customHeight="1">
      <c r="A19" s="46" t="s">
        <v>57</v>
      </c>
      <c r="B19" s="47" t="s">
        <v>235</v>
      </c>
      <c r="C19" s="47" t="s">
        <v>135</v>
      </c>
      <c r="D19" s="62" t="s">
        <v>94</v>
      </c>
      <c r="E19" s="62"/>
      <c r="F19" s="47" t="s">
        <v>238</v>
      </c>
      <c r="G19" s="16">
        <v>1</v>
      </c>
      <c r="H19" s="56"/>
      <c r="I19" s="16">
        <f t="shared" si="25"/>
        <v>0</v>
      </c>
      <c r="J19" s="16">
        <f t="shared" si="0"/>
        <v>0</v>
      </c>
      <c r="K19" s="16">
        <f t="shared" si="1"/>
        <v>0</v>
      </c>
      <c r="L19" s="16">
        <v>0</v>
      </c>
      <c r="M19" s="16">
        <f t="shared" si="2"/>
        <v>0</v>
      </c>
      <c r="N19" s="43" t="s">
        <v>398</v>
      </c>
      <c r="Z19" s="16">
        <f t="shared" si="3"/>
        <v>0</v>
      </c>
      <c r="AB19" s="16">
        <f t="shared" si="4"/>
        <v>0</v>
      </c>
      <c r="AC19" s="16">
        <f t="shared" si="5"/>
        <v>0</v>
      </c>
      <c r="AD19" s="16">
        <f t="shared" si="6"/>
        <v>0</v>
      </c>
      <c r="AE19" s="16">
        <f t="shared" si="7"/>
        <v>0</v>
      </c>
      <c r="AF19" s="16">
        <f t="shared" si="8"/>
        <v>0</v>
      </c>
      <c r="AG19" s="16">
        <f t="shared" si="9"/>
        <v>0</v>
      </c>
      <c r="AH19" s="16">
        <f t="shared" si="10"/>
        <v>0</v>
      </c>
      <c r="AI19" s="24" t="s">
        <v>235</v>
      </c>
      <c r="AJ19" s="16">
        <f t="shared" si="11"/>
        <v>0</v>
      </c>
      <c r="AK19" s="16">
        <f t="shared" si="12"/>
        <v>0</v>
      </c>
      <c r="AL19" s="16">
        <f t="shared" si="13"/>
        <v>0</v>
      </c>
      <c r="AN19" s="16">
        <v>15</v>
      </c>
      <c r="AO19" s="16">
        <f t="shared" si="14"/>
        <v>0</v>
      </c>
      <c r="AP19" s="16">
        <f t="shared" si="15"/>
        <v>0</v>
      </c>
      <c r="AQ19" s="37" t="s">
        <v>341</v>
      </c>
      <c r="AV19" s="16">
        <f t="shared" si="16"/>
        <v>0</v>
      </c>
      <c r="AW19" s="16">
        <f t="shared" si="17"/>
        <v>0</v>
      </c>
      <c r="AX19" s="16">
        <f t="shared" si="18"/>
        <v>0</v>
      </c>
      <c r="AY19" s="37" t="s">
        <v>384</v>
      </c>
      <c r="AZ19" s="37" t="s">
        <v>126</v>
      </c>
      <c r="BA19" s="24" t="s">
        <v>259</v>
      </c>
      <c r="BC19" s="16">
        <f t="shared" si="19"/>
        <v>0</v>
      </c>
      <c r="BD19" s="16">
        <f t="shared" si="20"/>
        <v>0</v>
      </c>
      <c r="BE19" s="16">
        <v>0</v>
      </c>
      <c r="BF19" s="16">
        <f t="shared" si="21"/>
        <v>0</v>
      </c>
      <c r="BH19" s="16">
        <f t="shared" si="22"/>
        <v>0</v>
      </c>
      <c r="BI19" s="16">
        <f t="shared" si="23"/>
        <v>0</v>
      </c>
      <c r="BJ19" s="16">
        <f t="shared" si="24"/>
        <v>0</v>
      </c>
      <c r="BK19" s="16"/>
      <c r="BL19" s="16"/>
    </row>
    <row r="20" spans="1:64" ht="15" customHeight="1">
      <c r="A20" s="46" t="s">
        <v>344</v>
      </c>
      <c r="B20" s="47" t="s">
        <v>235</v>
      </c>
      <c r="C20" s="47" t="s">
        <v>74</v>
      </c>
      <c r="D20" s="62" t="s">
        <v>159</v>
      </c>
      <c r="E20" s="62"/>
      <c r="F20" s="47" t="s">
        <v>286</v>
      </c>
      <c r="G20" s="16">
        <v>180</v>
      </c>
      <c r="H20" s="56"/>
      <c r="I20" s="16">
        <f t="shared" si="25"/>
        <v>0</v>
      </c>
      <c r="J20" s="16">
        <f t="shared" si="0"/>
        <v>0</v>
      </c>
      <c r="K20" s="16">
        <f t="shared" si="1"/>
        <v>0</v>
      </c>
      <c r="L20" s="16">
        <v>0</v>
      </c>
      <c r="M20" s="16">
        <f t="shared" si="2"/>
        <v>0</v>
      </c>
      <c r="N20" s="43" t="s">
        <v>398</v>
      </c>
      <c r="Z20" s="16">
        <f t="shared" si="3"/>
        <v>0</v>
      </c>
      <c r="AB20" s="16">
        <f t="shared" si="4"/>
        <v>0</v>
      </c>
      <c r="AC20" s="16">
        <f t="shared" si="5"/>
        <v>0</v>
      </c>
      <c r="AD20" s="16">
        <f t="shared" si="6"/>
        <v>0</v>
      </c>
      <c r="AE20" s="16">
        <f t="shared" si="7"/>
        <v>0</v>
      </c>
      <c r="AF20" s="16">
        <f t="shared" si="8"/>
        <v>0</v>
      </c>
      <c r="AG20" s="16">
        <f t="shared" si="9"/>
        <v>0</v>
      </c>
      <c r="AH20" s="16">
        <f t="shared" si="10"/>
        <v>0</v>
      </c>
      <c r="AI20" s="24" t="s">
        <v>235</v>
      </c>
      <c r="AJ20" s="16">
        <f t="shared" si="11"/>
        <v>0</v>
      </c>
      <c r="AK20" s="16">
        <f t="shared" si="12"/>
        <v>0</v>
      </c>
      <c r="AL20" s="16">
        <f t="shared" si="13"/>
        <v>0</v>
      </c>
      <c r="AN20" s="16">
        <v>15</v>
      </c>
      <c r="AO20" s="16">
        <f t="shared" si="14"/>
        <v>0</v>
      </c>
      <c r="AP20" s="16">
        <f t="shared" si="15"/>
        <v>0</v>
      </c>
      <c r="AQ20" s="37" t="s">
        <v>341</v>
      </c>
      <c r="AV20" s="16">
        <f t="shared" si="16"/>
        <v>0</v>
      </c>
      <c r="AW20" s="16">
        <f t="shared" si="17"/>
        <v>0</v>
      </c>
      <c r="AX20" s="16">
        <f t="shared" si="18"/>
        <v>0</v>
      </c>
      <c r="AY20" s="37" t="s">
        <v>384</v>
      </c>
      <c r="AZ20" s="37" t="s">
        <v>126</v>
      </c>
      <c r="BA20" s="24" t="s">
        <v>259</v>
      </c>
      <c r="BC20" s="16">
        <f t="shared" si="19"/>
        <v>0</v>
      </c>
      <c r="BD20" s="16">
        <f t="shared" si="20"/>
        <v>0</v>
      </c>
      <c r="BE20" s="16">
        <v>0</v>
      </c>
      <c r="BF20" s="16">
        <f t="shared" si="21"/>
        <v>0</v>
      </c>
      <c r="BH20" s="16">
        <f t="shared" si="22"/>
        <v>0</v>
      </c>
      <c r="BI20" s="16">
        <f t="shared" si="23"/>
        <v>0</v>
      </c>
      <c r="BJ20" s="16">
        <f t="shared" si="24"/>
        <v>0</v>
      </c>
      <c r="BK20" s="16"/>
      <c r="BL20" s="16"/>
    </row>
    <row r="21" spans="1:64" ht="15" customHeight="1">
      <c r="A21" s="46" t="s">
        <v>274</v>
      </c>
      <c r="B21" s="47" t="s">
        <v>235</v>
      </c>
      <c r="C21" s="47" t="s">
        <v>394</v>
      </c>
      <c r="D21" s="62" t="s">
        <v>385</v>
      </c>
      <c r="E21" s="62"/>
      <c r="F21" s="47" t="s">
        <v>260</v>
      </c>
      <c r="G21" s="16">
        <v>1</v>
      </c>
      <c r="H21" s="56"/>
      <c r="I21" s="16">
        <f t="shared" si="25"/>
        <v>0</v>
      </c>
      <c r="J21" s="16">
        <f t="shared" si="0"/>
        <v>0</v>
      </c>
      <c r="K21" s="16">
        <f t="shared" si="1"/>
        <v>0</v>
      </c>
      <c r="L21" s="16">
        <v>0</v>
      </c>
      <c r="M21" s="16">
        <f t="shared" si="2"/>
        <v>0</v>
      </c>
      <c r="N21" s="43" t="s">
        <v>398</v>
      </c>
      <c r="Z21" s="16">
        <f t="shared" si="3"/>
        <v>0</v>
      </c>
      <c r="AB21" s="16">
        <f t="shared" si="4"/>
        <v>0</v>
      </c>
      <c r="AC21" s="16">
        <f t="shared" si="5"/>
        <v>0</v>
      </c>
      <c r="AD21" s="16">
        <f t="shared" si="6"/>
        <v>0</v>
      </c>
      <c r="AE21" s="16">
        <f t="shared" si="7"/>
        <v>0</v>
      </c>
      <c r="AF21" s="16">
        <f t="shared" si="8"/>
        <v>0</v>
      </c>
      <c r="AG21" s="16">
        <f t="shared" si="9"/>
        <v>0</v>
      </c>
      <c r="AH21" s="16">
        <f t="shared" si="10"/>
        <v>0</v>
      </c>
      <c r="AI21" s="24" t="s">
        <v>235</v>
      </c>
      <c r="AJ21" s="16">
        <f t="shared" si="11"/>
        <v>0</v>
      </c>
      <c r="AK21" s="16">
        <f t="shared" si="12"/>
        <v>0</v>
      </c>
      <c r="AL21" s="16">
        <f t="shared" si="13"/>
        <v>0</v>
      </c>
      <c r="AN21" s="16">
        <v>15</v>
      </c>
      <c r="AO21" s="16">
        <f t="shared" si="14"/>
        <v>0</v>
      </c>
      <c r="AP21" s="16">
        <f t="shared" si="15"/>
        <v>0</v>
      </c>
      <c r="AQ21" s="37" t="s">
        <v>341</v>
      </c>
      <c r="AV21" s="16">
        <f t="shared" si="16"/>
        <v>0</v>
      </c>
      <c r="AW21" s="16">
        <f t="shared" si="17"/>
        <v>0</v>
      </c>
      <c r="AX21" s="16">
        <f t="shared" si="18"/>
        <v>0</v>
      </c>
      <c r="AY21" s="37" t="s">
        <v>384</v>
      </c>
      <c r="AZ21" s="37" t="s">
        <v>126</v>
      </c>
      <c r="BA21" s="24" t="s">
        <v>259</v>
      </c>
      <c r="BC21" s="16">
        <f t="shared" si="19"/>
        <v>0</v>
      </c>
      <c r="BD21" s="16">
        <f t="shared" si="20"/>
        <v>0</v>
      </c>
      <c r="BE21" s="16">
        <v>0</v>
      </c>
      <c r="BF21" s="16">
        <f t="shared" si="21"/>
        <v>0</v>
      </c>
      <c r="BH21" s="16">
        <f t="shared" si="22"/>
        <v>0</v>
      </c>
      <c r="BI21" s="16">
        <f t="shared" si="23"/>
        <v>0</v>
      </c>
      <c r="BJ21" s="16">
        <f t="shared" si="24"/>
        <v>0</v>
      </c>
      <c r="BK21" s="16"/>
      <c r="BL21" s="16"/>
    </row>
    <row r="22" spans="1:64" ht="15" customHeight="1">
      <c r="A22" s="46" t="s">
        <v>134</v>
      </c>
      <c r="B22" s="47" t="s">
        <v>235</v>
      </c>
      <c r="C22" s="47" t="s">
        <v>97</v>
      </c>
      <c r="D22" s="62" t="s">
        <v>388</v>
      </c>
      <c r="E22" s="62"/>
      <c r="F22" s="47" t="s">
        <v>260</v>
      </c>
      <c r="G22" s="16">
        <v>1</v>
      </c>
      <c r="H22" s="56"/>
      <c r="I22" s="16">
        <f t="shared" si="25"/>
        <v>0</v>
      </c>
      <c r="J22" s="16">
        <f t="shared" si="0"/>
        <v>0</v>
      </c>
      <c r="K22" s="16">
        <f t="shared" si="1"/>
        <v>0</v>
      </c>
      <c r="L22" s="16">
        <v>0</v>
      </c>
      <c r="M22" s="16">
        <f t="shared" si="2"/>
        <v>0</v>
      </c>
      <c r="N22" s="43" t="s">
        <v>398</v>
      </c>
      <c r="Z22" s="16">
        <f t="shared" si="3"/>
        <v>0</v>
      </c>
      <c r="AB22" s="16">
        <f t="shared" si="4"/>
        <v>0</v>
      </c>
      <c r="AC22" s="16">
        <f t="shared" si="5"/>
        <v>0</v>
      </c>
      <c r="AD22" s="16">
        <f t="shared" si="6"/>
        <v>0</v>
      </c>
      <c r="AE22" s="16">
        <f t="shared" si="7"/>
        <v>0</v>
      </c>
      <c r="AF22" s="16">
        <f t="shared" si="8"/>
        <v>0</v>
      </c>
      <c r="AG22" s="16">
        <f t="shared" si="9"/>
        <v>0</v>
      </c>
      <c r="AH22" s="16">
        <f t="shared" si="10"/>
        <v>0</v>
      </c>
      <c r="AI22" s="24" t="s">
        <v>235</v>
      </c>
      <c r="AJ22" s="16">
        <f t="shared" si="11"/>
        <v>0</v>
      </c>
      <c r="AK22" s="16">
        <f t="shared" si="12"/>
        <v>0</v>
      </c>
      <c r="AL22" s="16">
        <f t="shared" si="13"/>
        <v>0</v>
      </c>
      <c r="AN22" s="16">
        <v>15</v>
      </c>
      <c r="AO22" s="16">
        <f t="shared" si="14"/>
        <v>0</v>
      </c>
      <c r="AP22" s="16">
        <f t="shared" si="15"/>
        <v>0</v>
      </c>
      <c r="AQ22" s="37" t="s">
        <v>341</v>
      </c>
      <c r="AV22" s="16">
        <f t="shared" si="16"/>
        <v>0</v>
      </c>
      <c r="AW22" s="16">
        <f t="shared" si="17"/>
        <v>0</v>
      </c>
      <c r="AX22" s="16">
        <f t="shared" si="18"/>
        <v>0</v>
      </c>
      <c r="AY22" s="37" t="s">
        <v>384</v>
      </c>
      <c r="AZ22" s="37" t="s">
        <v>126</v>
      </c>
      <c r="BA22" s="24" t="s">
        <v>259</v>
      </c>
      <c r="BC22" s="16">
        <f t="shared" si="19"/>
        <v>0</v>
      </c>
      <c r="BD22" s="16">
        <f t="shared" si="20"/>
        <v>0</v>
      </c>
      <c r="BE22" s="16">
        <v>0</v>
      </c>
      <c r="BF22" s="16">
        <f t="shared" si="21"/>
        <v>0</v>
      </c>
      <c r="BH22" s="16">
        <f t="shared" si="22"/>
        <v>0</v>
      </c>
      <c r="BI22" s="16">
        <f t="shared" si="23"/>
        <v>0</v>
      </c>
      <c r="BJ22" s="16">
        <f t="shared" si="24"/>
        <v>0</v>
      </c>
      <c r="BK22" s="16"/>
      <c r="BL22" s="16"/>
    </row>
    <row r="23" spans="1:64" ht="15" customHeight="1">
      <c r="A23" s="46" t="s">
        <v>189</v>
      </c>
      <c r="B23" s="47" t="s">
        <v>235</v>
      </c>
      <c r="C23" s="47" t="s">
        <v>66</v>
      </c>
      <c r="D23" s="62" t="s">
        <v>371</v>
      </c>
      <c r="E23" s="62"/>
      <c r="F23" s="47" t="s">
        <v>260</v>
      </c>
      <c r="G23" s="16">
        <v>1</v>
      </c>
      <c r="H23" s="56"/>
      <c r="I23" s="16">
        <f t="shared" si="25"/>
        <v>0</v>
      </c>
      <c r="J23" s="16">
        <f t="shared" si="0"/>
        <v>0</v>
      </c>
      <c r="K23" s="16">
        <f t="shared" si="1"/>
        <v>0</v>
      </c>
      <c r="L23" s="16">
        <v>0</v>
      </c>
      <c r="M23" s="16">
        <f t="shared" si="2"/>
        <v>0</v>
      </c>
      <c r="N23" s="43" t="s">
        <v>398</v>
      </c>
      <c r="Z23" s="16">
        <f t="shared" si="3"/>
        <v>0</v>
      </c>
      <c r="AB23" s="16">
        <f t="shared" si="4"/>
        <v>0</v>
      </c>
      <c r="AC23" s="16">
        <f t="shared" si="5"/>
        <v>0</v>
      </c>
      <c r="AD23" s="16">
        <f t="shared" si="6"/>
        <v>0</v>
      </c>
      <c r="AE23" s="16">
        <f t="shared" si="7"/>
        <v>0</v>
      </c>
      <c r="AF23" s="16">
        <f t="shared" si="8"/>
        <v>0</v>
      </c>
      <c r="AG23" s="16">
        <f t="shared" si="9"/>
        <v>0</v>
      </c>
      <c r="AH23" s="16">
        <f t="shared" si="10"/>
        <v>0</v>
      </c>
      <c r="AI23" s="24" t="s">
        <v>235</v>
      </c>
      <c r="AJ23" s="16">
        <f t="shared" si="11"/>
        <v>0</v>
      </c>
      <c r="AK23" s="16">
        <f t="shared" si="12"/>
        <v>0</v>
      </c>
      <c r="AL23" s="16">
        <f t="shared" si="13"/>
        <v>0</v>
      </c>
      <c r="AN23" s="16">
        <v>15</v>
      </c>
      <c r="AO23" s="16">
        <f t="shared" si="14"/>
        <v>0</v>
      </c>
      <c r="AP23" s="16">
        <f t="shared" si="15"/>
        <v>0</v>
      </c>
      <c r="AQ23" s="37" t="s">
        <v>341</v>
      </c>
      <c r="AV23" s="16">
        <f t="shared" si="16"/>
        <v>0</v>
      </c>
      <c r="AW23" s="16">
        <f t="shared" si="17"/>
        <v>0</v>
      </c>
      <c r="AX23" s="16">
        <f t="shared" si="18"/>
        <v>0</v>
      </c>
      <c r="AY23" s="37" t="s">
        <v>384</v>
      </c>
      <c r="AZ23" s="37" t="s">
        <v>126</v>
      </c>
      <c r="BA23" s="24" t="s">
        <v>259</v>
      </c>
      <c r="BC23" s="16">
        <f t="shared" si="19"/>
        <v>0</v>
      </c>
      <c r="BD23" s="16">
        <f t="shared" si="20"/>
        <v>0</v>
      </c>
      <c r="BE23" s="16">
        <v>0</v>
      </c>
      <c r="BF23" s="16">
        <f t="shared" si="21"/>
        <v>0</v>
      </c>
      <c r="BH23" s="16">
        <f t="shared" si="22"/>
        <v>0</v>
      </c>
      <c r="BI23" s="16">
        <f t="shared" si="23"/>
        <v>0</v>
      </c>
      <c r="BJ23" s="16">
        <f t="shared" si="24"/>
        <v>0</v>
      </c>
      <c r="BK23" s="16"/>
      <c r="BL23" s="16"/>
    </row>
    <row r="24" spans="1:64" ht="15" customHeight="1">
      <c r="A24" s="46" t="s">
        <v>288</v>
      </c>
      <c r="B24" s="47" t="s">
        <v>235</v>
      </c>
      <c r="C24" s="47" t="s">
        <v>251</v>
      </c>
      <c r="D24" s="62" t="s">
        <v>309</v>
      </c>
      <c r="E24" s="62"/>
      <c r="F24" s="47" t="s">
        <v>238</v>
      </c>
      <c r="G24" s="16">
        <v>20</v>
      </c>
      <c r="H24" s="56"/>
      <c r="I24" s="16">
        <f t="shared" si="25"/>
        <v>0</v>
      </c>
      <c r="J24" s="16">
        <f t="shared" si="0"/>
        <v>0</v>
      </c>
      <c r="K24" s="16">
        <f t="shared" si="1"/>
        <v>0</v>
      </c>
      <c r="L24" s="16">
        <v>0</v>
      </c>
      <c r="M24" s="16">
        <f t="shared" si="2"/>
        <v>0</v>
      </c>
      <c r="N24" s="43" t="s">
        <v>398</v>
      </c>
      <c r="Z24" s="16">
        <f t="shared" si="3"/>
        <v>0</v>
      </c>
      <c r="AB24" s="16">
        <f t="shared" si="4"/>
        <v>0</v>
      </c>
      <c r="AC24" s="16">
        <f t="shared" si="5"/>
        <v>0</v>
      </c>
      <c r="AD24" s="16">
        <f t="shared" si="6"/>
        <v>0</v>
      </c>
      <c r="AE24" s="16">
        <f t="shared" si="7"/>
        <v>0</v>
      </c>
      <c r="AF24" s="16">
        <f t="shared" si="8"/>
        <v>0</v>
      </c>
      <c r="AG24" s="16">
        <f t="shared" si="9"/>
        <v>0</v>
      </c>
      <c r="AH24" s="16">
        <f t="shared" si="10"/>
        <v>0</v>
      </c>
      <c r="AI24" s="24" t="s">
        <v>235</v>
      </c>
      <c r="AJ24" s="16">
        <f t="shared" si="11"/>
        <v>0</v>
      </c>
      <c r="AK24" s="16">
        <f t="shared" si="12"/>
        <v>0</v>
      </c>
      <c r="AL24" s="16">
        <f t="shared" si="13"/>
        <v>0</v>
      </c>
      <c r="AN24" s="16">
        <v>15</v>
      </c>
      <c r="AO24" s="16">
        <f t="shared" si="14"/>
        <v>0</v>
      </c>
      <c r="AP24" s="16">
        <f t="shared" si="15"/>
        <v>0</v>
      </c>
      <c r="AQ24" s="37" t="s">
        <v>341</v>
      </c>
      <c r="AV24" s="16">
        <f t="shared" si="16"/>
        <v>0</v>
      </c>
      <c r="AW24" s="16">
        <f t="shared" si="17"/>
        <v>0</v>
      </c>
      <c r="AX24" s="16">
        <f t="shared" si="18"/>
        <v>0</v>
      </c>
      <c r="AY24" s="37" t="s">
        <v>384</v>
      </c>
      <c r="AZ24" s="37" t="s">
        <v>126</v>
      </c>
      <c r="BA24" s="24" t="s">
        <v>259</v>
      </c>
      <c r="BC24" s="16">
        <f t="shared" si="19"/>
        <v>0</v>
      </c>
      <c r="BD24" s="16">
        <f t="shared" si="20"/>
        <v>0</v>
      </c>
      <c r="BE24" s="16">
        <v>0</v>
      </c>
      <c r="BF24" s="16">
        <f t="shared" si="21"/>
        <v>0</v>
      </c>
      <c r="BH24" s="16">
        <f t="shared" si="22"/>
        <v>0</v>
      </c>
      <c r="BI24" s="16">
        <f t="shared" si="23"/>
        <v>0</v>
      </c>
      <c r="BJ24" s="16">
        <f t="shared" si="24"/>
        <v>0</v>
      </c>
      <c r="BK24" s="16"/>
      <c r="BL24" s="16"/>
    </row>
    <row r="25" spans="1:64" ht="15" customHeight="1">
      <c r="A25" s="46" t="s">
        <v>246</v>
      </c>
      <c r="B25" s="47" t="s">
        <v>235</v>
      </c>
      <c r="C25" s="47" t="s">
        <v>224</v>
      </c>
      <c r="D25" s="62" t="s">
        <v>376</v>
      </c>
      <c r="E25" s="62"/>
      <c r="F25" s="47" t="s">
        <v>238</v>
      </c>
      <c r="G25" s="16">
        <v>2</v>
      </c>
      <c r="H25" s="56"/>
      <c r="I25" s="16">
        <f t="shared" si="25"/>
        <v>0</v>
      </c>
      <c r="J25" s="16">
        <f t="shared" si="0"/>
        <v>0</v>
      </c>
      <c r="K25" s="16">
        <f t="shared" si="1"/>
        <v>0</v>
      </c>
      <c r="L25" s="16">
        <v>0</v>
      </c>
      <c r="M25" s="16">
        <f t="shared" si="2"/>
        <v>0</v>
      </c>
      <c r="N25" s="43" t="s">
        <v>398</v>
      </c>
      <c r="Z25" s="16">
        <f t="shared" si="3"/>
        <v>0</v>
      </c>
      <c r="AB25" s="16">
        <f t="shared" si="4"/>
        <v>0</v>
      </c>
      <c r="AC25" s="16">
        <f t="shared" si="5"/>
        <v>0</v>
      </c>
      <c r="AD25" s="16">
        <f t="shared" si="6"/>
        <v>0</v>
      </c>
      <c r="AE25" s="16">
        <f t="shared" si="7"/>
        <v>0</v>
      </c>
      <c r="AF25" s="16">
        <f t="shared" si="8"/>
        <v>0</v>
      </c>
      <c r="AG25" s="16">
        <f t="shared" si="9"/>
        <v>0</v>
      </c>
      <c r="AH25" s="16">
        <f t="shared" si="10"/>
        <v>0</v>
      </c>
      <c r="AI25" s="24" t="s">
        <v>235</v>
      </c>
      <c r="AJ25" s="16">
        <f t="shared" si="11"/>
        <v>0</v>
      </c>
      <c r="AK25" s="16">
        <f t="shared" si="12"/>
        <v>0</v>
      </c>
      <c r="AL25" s="16">
        <f t="shared" si="13"/>
        <v>0</v>
      </c>
      <c r="AN25" s="16">
        <v>15</v>
      </c>
      <c r="AO25" s="16">
        <f t="shared" si="14"/>
        <v>0</v>
      </c>
      <c r="AP25" s="16">
        <f t="shared" si="15"/>
        <v>0</v>
      </c>
      <c r="AQ25" s="37" t="s">
        <v>233</v>
      </c>
      <c r="AV25" s="16">
        <f t="shared" si="16"/>
        <v>0</v>
      </c>
      <c r="AW25" s="16">
        <f t="shared" si="17"/>
        <v>0</v>
      </c>
      <c r="AX25" s="16">
        <f t="shared" si="18"/>
        <v>0</v>
      </c>
      <c r="AY25" s="37" t="s">
        <v>384</v>
      </c>
      <c r="AZ25" s="37" t="s">
        <v>126</v>
      </c>
      <c r="BA25" s="24" t="s">
        <v>259</v>
      </c>
      <c r="BC25" s="16">
        <f t="shared" si="19"/>
        <v>0</v>
      </c>
      <c r="BD25" s="16">
        <f t="shared" si="20"/>
        <v>0</v>
      </c>
      <c r="BE25" s="16">
        <v>0</v>
      </c>
      <c r="BF25" s="16">
        <f t="shared" si="21"/>
        <v>0</v>
      </c>
      <c r="BH25" s="16">
        <f t="shared" si="22"/>
        <v>0</v>
      </c>
      <c r="BI25" s="16">
        <f t="shared" si="23"/>
        <v>0</v>
      </c>
      <c r="BJ25" s="16">
        <f t="shared" si="24"/>
        <v>0</v>
      </c>
      <c r="BK25" s="16"/>
      <c r="BL25" s="16"/>
    </row>
    <row r="26" spans="1:64" ht="15" customHeight="1">
      <c r="A26" s="46" t="s">
        <v>105</v>
      </c>
      <c r="B26" s="47" t="s">
        <v>235</v>
      </c>
      <c r="C26" s="47" t="s">
        <v>328</v>
      </c>
      <c r="D26" s="62" t="s">
        <v>228</v>
      </c>
      <c r="E26" s="62"/>
      <c r="F26" s="47" t="s">
        <v>238</v>
      </c>
      <c r="G26" s="16">
        <v>2</v>
      </c>
      <c r="H26" s="56"/>
      <c r="I26" s="16">
        <f t="shared" si="25"/>
        <v>0</v>
      </c>
      <c r="J26" s="16">
        <f t="shared" si="0"/>
        <v>0</v>
      </c>
      <c r="K26" s="16">
        <f t="shared" si="1"/>
        <v>0</v>
      </c>
      <c r="L26" s="16">
        <v>0</v>
      </c>
      <c r="M26" s="16">
        <f t="shared" si="2"/>
        <v>0</v>
      </c>
      <c r="N26" s="43" t="s">
        <v>398</v>
      </c>
      <c r="Z26" s="16">
        <f t="shared" si="3"/>
        <v>0</v>
      </c>
      <c r="AB26" s="16">
        <f t="shared" si="4"/>
        <v>0</v>
      </c>
      <c r="AC26" s="16">
        <f t="shared" si="5"/>
        <v>0</v>
      </c>
      <c r="AD26" s="16">
        <f t="shared" si="6"/>
        <v>0</v>
      </c>
      <c r="AE26" s="16">
        <f t="shared" si="7"/>
        <v>0</v>
      </c>
      <c r="AF26" s="16">
        <f t="shared" si="8"/>
        <v>0</v>
      </c>
      <c r="AG26" s="16">
        <f t="shared" si="9"/>
        <v>0</v>
      </c>
      <c r="AH26" s="16">
        <f t="shared" si="10"/>
        <v>0</v>
      </c>
      <c r="AI26" s="24" t="s">
        <v>235</v>
      </c>
      <c r="AJ26" s="16">
        <f t="shared" si="11"/>
        <v>0</v>
      </c>
      <c r="AK26" s="16">
        <f t="shared" si="12"/>
        <v>0</v>
      </c>
      <c r="AL26" s="16">
        <f t="shared" si="13"/>
        <v>0</v>
      </c>
      <c r="AN26" s="16">
        <v>15</v>
      </c>
      <c r="AO26" s="16">
        <f t="shared" si="14"/>
        <v>0</v>
      </c>
      <c r="AP26" s="16">
        <f t="shared" si="15"/>
        <v>0</v>
      </c>
      <c r="AQ26" s="37" t="s">
        <v>341</v>
      </c>
      <c r="AV26" s="16">
        <f t="shared" si="16"/>
        <v>0</v>
      </c>
      <c r="AW26" s="16">
        <f t="shared" si="17"/>
        <v>0</v>
      </c>
      <c r="AX26" s="16">
        <f t="shared" si="18"/>
        <v>0</v>
      </c>
      <c r="AY26" s="37" t="s">
        <v>384</v>
      </c>
      <c r="AZ26" s="37" t="s">
        <v>126</v>
      </c>
      <c r="BA26" s="24" t="s">
        <v>259</v>
      </c>
      <c r="BC26" s="16">
        <f t="shared" si="19"/>
        <v>0</v>
      </c>
      <c r="BD26" s="16">
        <f t="shared" si="20"/>
        <v>0</v>
      </c>
      <c r="BE26" s="16">
        <v>0</v>
      </c>
      <c r="BF26" s="16">
        <f t="shared" si="21"/>
        <v>0</v>
      </c>
      <c r="BH26" s="16">
        <f t="shared" si="22"/>
        <v>0</v>
      </c>
      <c r="BI26" s="16">
        <f t="shared" si="23"/>
        <v>0</v>
      </c>
      <c r="BJ26" s="16">
        <f t="shared" si="24"/>
        <v>0</v>
      </c>
      <c r="BK26" s="16"/>
      <c r="BL26" s="16"/>
    </row>
    <row r="27" spans="1:64" ht="15" customHeight="1">
      <c r="A27" s="46" t="s">
        <v>192</v>
      </c>
      <c r="B27" s="47" t="s">
        <v>235</v>
      </c>
      <c r="C27" s="47" t="s">
        <v>167</v>
      </c>
      <c r="D27" s="62" t="s">
        <v>282</v>
      </c>
      <c r="E27" s="62"/>
      <c r="F27" s="47" t="s">
        <v>238</v>
      </c>
      <c r="G27" s="16">
        <v>7</v>
      </c>
      <c r="H27" s="56"/>
      <c r="I27" s="16">
        <f t="shared" si="25"/>
        <v>0</v>
      </c>
      <c r="J27" s="16">
        <f t="shared" si="0"/>
        <v>0</v>
      </c>
      <c r="K27" s="16">
        <f t="shared" si="1"/>
        <v>0</v>
      </c>
      <c r="L27" s="16">
        <v>0</v>
      </c>
      <c r="M27" s="16">
        <f t="shared" si="2"/>
        <v>0</v>
      </c>
      <c r="N27" s="43" t="s">
        <v>398</v>
      </c>
      <c r="Z27" s="16">
        <f t="shared" si="3"/>
        <v>0</v>
      </c>
      <c r="AB27" s="16">
        <f t="shared" si="4"/>
        <v>0</v>
      </c>
      <c r="AC27" s="16">
        <f t="shared" si="5"/>
        <v>0</v>
      </c>
      <c r="AD27" s="16">
        <f t="shared" si="6"/>
        <v>0</v>
      </c>
      <c r="AE27" s="16">
        <f t="shared" si="7"/>
        <v>0</v>
      </c>
      <c r="AF27" s="16">
        <f t="shared" si="8"/>
        <v>0</v>
      </c>
      <c r="AG27" s="16">
        <f t="shared" si="9"/>
        <v>0</v>
      </c>
      <c r="AH27" s="16">
        <f t="shared" si="10"/>
        <v>0</v>
      </c>
      <c r="AI27" s="24" t="s">
        <v>235</v>
      </c>
      <c r="AJ27" s="16">
        <f t="shared" si="11"/>
        <v>0</v>
      </c>
      <c r="AK27" s="16">
        <f t="shared" si="12"/>
        <v>0</v>
      </c>
      <c r="AL27" s="16">
        <f t="shared" si="13"/>
        <v>0</v>
      </c>
      <c r="AN27" s="16">
        <v>15</v>
      </c>
      <c r="AO27" s="16">
        <f t="shared" si="14"/>
        <v>0</v>
      </c>
      <c r="AP27" s="16">
        <f t="shared" si="15"/>
        <v>0</v>
      </c>
      <c r="AQ27" s="37" t="s">
        <v>341</v>
      </c>
      <c r="AV27" s="16">
        <f t="shared" si="16"/>
        <v>0</v>
      </c>
      <c r="AW27" s="16">
        <f t="shared" si="17"/>
        <v>0</v>
      </c>
      <c r="AX27" s="16">
        <f t="shared" si="18"/>
        <v>0</v>
      </c>
      <c r="AY27" s="37" t="s">
        <v>384</v>
      </c>
      <c r="AZ27" s="37" t="s">
        <v>126</v>
      </c>
      <c r="BA27" s="24" t="s">
        <v>259</v>
      </c>
      <c r="BC27" s="16">
        <f t="shared" si="19"/>
        <v>0</v>
      </c>
      <c r="BD27" s="16">
        <f t="shared" si="20"/>
        <v>0</v>
      </c>
      <c r="BE27" s="16">
        <v>0</v>
      </c>
      <c r="BF27" s="16">
        <f t="shared" si="21"/>
        <v>0</v>
      </c>
      <c r="BH27" s="16">
        <f t="shared" si="22"/>
        <v>0</v>
      </c>
      <c r="BI27" s="16">
        <f t="shared" si="23"/>
        <v>0</v>
      </c>
      <c r="BJ27" s="16">
        <f t="shared" si="24"/>
        <v>0</v>
      </c>
      <c r="BK27" s="16"/>
      <c r="BL27" s="16"/>
    </row>
    <row r="28" spans="1:64" ht="15" customHeight="1">
      <c r="A28" s="46" t="s">
        <v>136</v>
      </c>
      <c r="B28" s="47" t="s">
        <v>235</v>
      </c>
      <c r="C28" s="47" t="s">
        <v>294</v>
      </c>
      <c r="D28" s="62" t="s">
        <v>368</v>
      </c>
      <c r="E28" s="62"/>
      <c r="F28" s="47" t="s">
        <v>92</v>
      </c>
      <c r="G28" s="16">
        <v>1</v>
      </c>
      <c r="H28" s="56"/>
      <c r="I28" s="16">
        <f t="shared" si="25"/>
        <v>0</v>
      </c>
      <c r="J28" s="16">
        <f t="shared" si="0"/>
        <v>0</v>
      </c>
      <c r="K28" s="16">
        <f t="shared" si="1"/>
        <v>0</v>
      </c>
      <c r="L28" s="16">
        <v>0</v>
      </c>
      <c r="M28" s="16">
        <f t="shared" si="2"/>
        <v>0</v>
      </c>
      <c r="N28" s="43" t="s">
        <v>398</v>
      </c>
      <c r="Z28" s="16">
        <f t="shared" si="3"/>
        <v>0</v>
      </c>
      <c r="AB28" s="16">
        <f t="shared" si="4"/>
        <v>0</v>
      </c>
      <c r="AC28" s="16">
        <f t="shared" si="5"/>
        <v>0</v>
      </c>
      <c r="AD28" s="16">
        <f t="shared" si="6"/>
        <v>0</v>
      </c>
      <c r="AE28" s="16">
        <f t="shared" si="7"/>
        <v>0</v>
      </c>
      <c r="AF28" s="16">
        <f t="shared" si="8"/>
        <v>0</v>
      </c>
      <c r="AG28" s="16">
        <f t="shared" si="9"/>
        <v>0</v>
      </c>
      <c r="AH28" s="16">
        <f t="shared" si="10"/>
        <v>0</v>
      </c>
      <c r="AI28" s="24" t="s">
        <v>235</v>
      </c>
      <c r="AJ28" s="16">
        <f t="shared" si="11"/>
        <v>0</v>
      </c>
      <c r="AK28" s="16">
        <f t="shared" si="12"/>
        <v>0</v>
      </c>
      <c r="AL28" s="16">
        <f t="shared" si="13"/>
        <v>0</v>
      </c>
      <c r="AN28" s="16">
        <v>15</v>
      </c>
      <c r="AO28" s="16">
        <f t="shared" si="14"/>
        <v>0</v>
      </c>
      <c r="AP28" s="16">
        <f t="shared" si="15"/>
        <v>0</v>
      </c>
      <c r="AQ28" s="37" t="s">
        <v>341</v>
      </c>
      <c r="AV28" s="16">
        <f t="shared" si="16"/>
        <v>0</v>
      </c>
      <c r="AW28" s="16">
        <f t="shared" si="17"/>
        <v>0</v>
      </c>
      <c r="AX28" s="16">
        <f t="shared" si="18"/>
        <v>0</v>
      </c>
      <c r="AY28" s="37" t="s">
        <v>384</v>
      </c>
      <c r="AZ28" s="37" t="s">
        <v>126</v>
      </c>
      <c r="BA28" s="24" t="s">
        <v>259</v>
      </c>
      <c r="BC28" s="16">
        <f t="shared" si="19"/>
        <v>0</v>
      </c>
      <c r="BD28" s="16">
        <f t="shared" si="20"/>
        <v>0</v>
      </c>
      <c r="BE28" s="16">
        <v>0</v>
      </c>
      <c r="BF28" s="16">
        <f t="shared" si="21"/>
        <v>0</v>
      </c>
      <c r="BH28" s="16">
        <f t="shared" si="22"/>
        <v>0</v>
      </c>
      <c r="BI28" s="16">
        <f t="shared" si="23"/>
        <v>0</v>
      </c>
      <c r="BJ28" s="16">
        <f t="shared" si="24"/>
        <v>0</v>
      </c>
      <c r="BK28" s="16"/>
      <c r="BL28" s="16"/>
    </row>
    <row r="29" spans="1:64" ht="15" customHeight="1">
      <c r="A29" s="46" t="s">
        <v>30</v>
      </c>
      <c r="B29" s="47" t="s">
        <v>235</v>
      </c>
      <c r="C29" s="47" t="s">
        <v>158</v>
      </c>
      <c r="D29" s="62" t="s">
        <v>382</v>
      </c>
      <c r="E29" s="62"/>
      <c r="F29" s="47" t="s">
        <v>92</v>
      </c>
      <c r="G29" s="16">
        <v>1</v>
      </c>
      <c r="H29" s="56"/>
      <c r="I29" s="16">
        <f t="shared" si="25"/>
        <v>0</v>
      </c>
      <c r="J29" s="16">
        <f t="shared" si="0"/>
        <v>0</v>
      </c>
      <c r="K29" s="16">
        <f t="shared" si="1"/>
        <v>0</v>
      </c>
      <c r="L29" s="16">
        <v>0</v>
      </c>
      <c r="M29" s="16">
        <f t="shared" si="2"/>
        <v>0</v>
      </c>
      <c r="N29" s="43" t="s">
        <v>398</v>
      </c>
      <c r="Z29" s="16">
        <f t="shared" si="3"/>
        <v>0</v>
      </c>
      <c r="AB29" s="16">
        <f t="shared" si="4"/>
        <v>0</v>
      </c>
      <c r="AC29" s="16">
        <f t="shared" si="5"/>
        <v>0</v>
      </c>
      <c r="AD29" s="16">
        <f t="shared" si="6"/>
        <v>0</v>
      </c>
      <c r="AE29" s="16">
        <f t="shared" si="7"/>
        <v>0</v>
      </c>
      <c r="AF29" s="16">
        <f t="shared" si="8"/>
        <v>0</v>
      </c>
      <c r="AG29" s="16">
        <f t="shared" si="9"/>
        <v>0</v>
      </c>
      <c r="AH29" s="16">
        <f t="shared" si="10"/>
        <v>0</v>
      </c>
      <c r="AI29" s="24" t="s">
        <v>235</v>
      </c>
      <c r="AJ29" s="16">
        <f t="shared" si="11"/>
        <v>0</v>
      </c>
      <c r="AK29" s="16">
        <f t="shared" si="12"/>
        <v>0</v>
      </c>
      <c r="AL29" s="16">
        <f t="shared" si="13"/>
        <v>0</v>
      </c>
      <c r="AN29" s="16">
        <v>15</v>
      </c>
      <c r="AO29" s="16">
        <f t="shared" si="14"/>
        <v>0</v>
      </c>
      <c r="AP29" s="16">
        <f t="shared" si="15"/>
        <v>0</v>
      </c>
      <c r="AQ29" s="37" t="s">
        <v>341</v>
      </c>
      <c r="AV29" s="16">
        <f t="shared" si="16"/>
        <v>0</v>
      </c>
      <c r="AW29" s="16">
        <f t="shared" si="17"/>
        <v>0</v>
      </c>
      <c r="AX29" s="16">
        <f t="shared" si="18"/>
        <v>0</v>
      </c>
      <c r="AY29" s="37" t="s">
        <v>384</v>
      </c>
      <c r="AZ29" s="37" t="s">
        <v>126</v>
      </c>
      <c r="BA29" s="24" t="s">
        <v>259</v>
      </c>
      <c r="BC29" s="16">
        <f t="shared" si="19"/>
        <v>0</v>
      </c>
      <c r="BD29" s="16">
        <f t="shared" si="20"/>
        <v>0</v>
      </c>
      <c r="BE29" s="16">
        <v>0</v>
      </c>
      <c r="BF29" s="16">
        <f t="shared" si="21"/>
        <v>0</v>
      </c>
      <c r="BH29" s="16">
        <f t="shared" si="22"/>
        <v>0</v>
      </c>
      <c r="BI29" s="16">
        <f t="shared" si="23"/>
        <v>0</v>
      </c>
      <c r="BJ29" s="16">
        <f t="shared" si="24"/>
        <v>0</v>
      </c>
      <c r="BK29" s="16"/>
      <c r="BL29" s="16"/>
    </row>
    <row r="30" spans="1:64" ht="15" customHeight="1">
      <c r="A30" s="46" t="s">
        <v>237</v>
      </c>
      <c r="B30" s="47" t="s">
        <v>235</v>
      </c>
      <c r="C30" s="47" t="s">
        <v>153</v>
      </c>
      <c r="D30" s="62" t="s">
        <v>108</v>
      </c>
      <c r="E30" s="62"/>
      <c r="F30" s="47" t="s">
        <v>286</v>
      </c>
      <c r="G30" s="16">
        <v>16</v>
      </c>
      <c r="H30" s="56"/>
      <c r="I30" s="16">
        <f t="shared" si="25"/>
        <v>0</v>
      </c>
      <c r="J30" s="16">
        <f t="shared" si="0"/>
        <v>0</v>
      </c>
      <c r="K30" s="16">
        <f t="shared" si="1"/>
        <v>0</v>
      </c>
      <c r="L30" s="16">
        <v>0</v>
      </c>
      <c r="M30" s="16">
        <f t="shared" si="2"/>
        <v>0</v>
      </c>
      <c r="N30" s="43" t="s">
        <v>398</v>
      </c>
      <c r="Z30" s="16">
        <f t="shared" si="3"/>
        <v>0</v>
      </c>
      <c r="AB30" s="16">
        <f t="shared" si="4"/>
        <v>0</v>
      </c>
      <c r="AC30" s="16">
        <f t="shared" si="5"/>
        <v>0</v>
      </c>
      <c r="AD30" s="16">
        <f t="shared" si="6"/>
        <v>0</v>
      </c>
      <c r="AE30" s="16">
        <f t="shared" si="7"/>
        <v>0</v>
      </c>
      <c r="AF30" s="16">
        <f t="shared" si="8"/>
        <v>0</v>
      </c>
      <c r="AG30" s="16">
        <f t="shared" si="9"/>
        <v>0</v>
      </c>
      <c r="AH30" s="16">
        <f t="shared" si="10"/>
        <v>0</v>
      </c>
      <c r="AI30" s="24" t="s">
        <v>235</v>
      </c>
      <c r="AJ30" s="16">
        <f t="shared" si="11"/>
        <v>0</v>
      </c>
      <c r="AK30" s="16">
        <f t="shared" si="12"/>
        <v>0</v>
      </c>
      <c r="AL30" s="16">
        <f t="shared" si="13"/>
        <v>0</v>
      </c>
      <c r="AN30" s="16">
        <v>15</v>
      </c>
      <c r="AO30" s="16">
        <f t="shared" si="14"/>
        <v>0</v>
      </c>
      <c r="AP30" s="16">
        <f t="shared" si="15"/>
        <v>0</v>
      </c>
      <c r="AQ30" s="37" t="s">
        <v>341</v>
      </c>
      <c r="AV30" s="16">
        <f t="shared" si="16"/>
        <v>0</v>
      </c>
      <c r="AW30" s="16">
        <f t="shared" si="17"/>
        <v>0</v>
      </c>
      <c r="AX30" s="16">
        <f t="shared" si="18"/>
        <v>0</v>
      </c>
      <c r="AY30" s="37" t="s">
        <v>384</v>
      </c>
      <c r="AZ30" s="37" t="s">
        <v>126</v>
      </c>
      <c r="BA30" s="24" t="s">
        <v>259</v>
      </c>
      <c r="BC30" s="16">
        <f t="shared" si="19"/>
        <v>0</v>
      </c>
      <c r="BD30" s="16">
        <f t="shared" si="20"/>
        <v>0</v>
      </c>
      <c r="BE30" s="16">
        <v>0</v>
      </c>
      <c r="BF30" s="16">
        <f t="shared" si="21"/>
        <v>0</v>
      </c>
      <c r="BH30" s="16">
        <f t="shared" si="22"/>
        <v>0</v>
      </c>
      <c r="BI30" s="16">
        <f t="shared" si="23"/>
        <v>0</v>
      </c>
      <c r="BJ30" s="16">
        <f t="shared" si="24"/>
        <v>0</v>
      </c>
      <c r="BK30" s="16"/>
      <c r="BL30" s="16"/>
    </row>
    <row r="31" spans="1:64" ht="15" customHeight="1">
      <c r="A31" s="46" t="s">
        <v>278</v>
      </c>
      <c r="B31" s="47" t="s">
        <v>235</v>
      </c>
      <c r="C31" s="47" t="s">
        <v>271</v>
      </c>
      <c r="D31" s="62" t="s">
        <v>306</v>
      </c>
      <c r="E31" s="62"/>
      <c r="F31" s="47" t="s">
        <v>238</v>
      </c>
      <c r="G31" s="16">
        <v>3</v>
      </c>
      <c r="H31" s="56"/>
      <c r="I31" s="16">
        <f t="shared" si="25"/>
        <v>0</v>
      </c>
      <c r="J31" s="16">
        <f t="shared" si="0"/>
        <v>0</v>
      </c>
      <c r="K31" s="16">
        <f t="shared" si="1"/>
        <v>0</v>
      </c>
      <c r="L31" s="16">
        <v>0</v>
      </c>
      <c r="M31" s="16">
        <f t="shared" si="2"/>
        <v>0</v>
      </c>
      <c r="N31" s="43" t="s">
        <v>398</v>
      </c>
      <c r="Z31" s="16">
        <f t="shared" si="3"/>
        <v>0</v>
      </c>
      <c r="AB31" s="16">
        <f t="shared" si="4"/>
        <v>0</v>
      </c>
      <c r="AC31" s="16">
        <f t="shared" si="5"/>
        <v>0</v>
      </c>
      <c r="AD31" s="16">
        <f t="shared" si="6"/>
        <v>0</v>
      </c>
      <c r="AE31" s="16">
        <f t="shared" si="7"/>
        <v>0</v>
      </c>
      <c r="AF31" s="16">
        <f t="shared" si="8"/>
        <v>0</v>
      </c>
      <c r="AG31" s="16">
        <f t="shared" si="9"/>
        <v>0</v>
      </c>
      <c r="AH31" s="16">
        <f t="shared" si="10"/>
        <v>0</v>
      </c>
      <c r="AI31" s="24" t="s">
        <v>235</v>
      </c>
      <c r="AJ31" s="16">
        <f t="shared" si="11"/>
        <v>0</v>
      </c>
      <c r="AK31" s="16">
        <f t="shared" si="12"/>
        <v>0</v>
      </c>
      <c r="AL31" s="16">
        <f t="shared" si="13"/>
        <v>0</v>
      </c>
      <c r="AN31" s="16">
        <v>15</v>
      </c>
      <c r="AO31" s="16">
        <f t="shared" si="14"/>
        <v>0</v>
      </c>
      <c r="AP31" s="16">
        <f t="shared" si="15"/>
        <v>0</v>
      </c>
      <c r="AQ31" s="37" t="s">
        <v>341</v>
      </c>
      <c r="AV31" s="16">
        <f t="shared" si="16"/>
        <v>0</v>
      </c>
      <c r="AW31" s="16">
        <f t="shared" si="17"/>
        <v>0</v>
      </c>
      <c r="AX31" s="16">
        <f t="shared" si="18"/>
        <v>0</v>
      </c>
      <c r="AY31" s="37" t="s">
        <v>384</v>
      </c>
      <c r="AZ31" s="37" t="s">
        <v>126</v>
      </c>
      <c r="BA31" s="24" t="s">
        <v>259</v>
      </c>
      <c r="BC31" s="16">
        <f t="shared" si="19"/>
        <v>0</v>
      </c>
      <c r="BD31" s="16">
        <f t="shared" si="20"/>
        <v>0</v>
      </c>
      <c r="BE31" s="16">
        <v>0</v>
      </c>
      <c r="BF31" s="16">
        <f t="shared" si="21"/>
        <v>0</v>
      </c>
      <c r="BH31" s="16">
        <f t="shared" si="22"/>
        <v>0</v>
      </c>
      <c r="BI31" s="16">
        <f t="shared" si="23"/>
        <v>0</v>
      </c>
      <c r="BJ31" s="16">
        <f t="shared" si="24"/>
        <v>0</v>
      </c>
      <c r="BK31" s="16"/>
      <c r="BL31" s="16"/>
    </row>
    <row r="32" spans="1:64" ht="15" customHeight="1">
      <c r="A32" s="46" t="s">
        <v>212</v>
      </c>
      <c r="B32" s="47" t="s">
        <v>235</v>
      </c>
      <c r="C32" s="47" t="s">
        <v>86</v>
      </c>
      <c r="D32" s="62" t="s">
        <v>175</v>
      </c>
      <c r="E32" s="62"/>
      <c r="F32" s="47" t="s">
        <v>238</v>
      </c>
      <c r="G32" s="16">
        <v>3</v>
      </c>
      <c r="H32" s="56"/>
      <c r="I32" s="16">
        <f t="shared" si="25"/>
        <v>0</v>
      </c>
      <c r="J32" s="16">
        <f t="shared" si="0"/>
        <v>0</v>
      </c>
      <c r="K32" s="16">
        <f t="shared" si="1"/>
        <v>0</v>
      </c>
      <c r="L32" s="16">
        <v>0</v>
      </c>
      <c r="M32" s="16">
        <f t="shared" si="2"/>
        <v>0</v>
      </c>
      <c r="N32" s="43" t="s">
        <v>398</v>
      </c>
      <c r="Z32" s="16">
        <f t="shared" si="3"/>
        <v>0</v>
      </c>
      <c r="AB32" s="16">
        <f t="shared" si="4"/>
        <v>0</v>
      </c>
      <c r="AC32" s="16">
        <f t="shared" si="5"/>
        <v>0</v>
      </c>
      <c r="AD32" s="16">
        <f t="shared" si="6"/>
        <v>0</v>
      </c>
      <c r="AE32" s="16">
        <f t="shared" si="7"/>
        <v>0</v>
      </c>
      <c r="AF32" s="16">
        <f t="shared" si="8"/>
        <v>0</v>
      </c>
      <c r="AG32" s="16">
        <f t="shared" si="9"/>
        <v>0</v>
      </c>
      <c r="AH32" s="16">
        <f t="shared" si="10"/>
        <v>0</v>
      </c>
      <c r="AI32" s="24" t="s">
        <v>235</v>
      </c>
      <c r="AJ32" s="16">
        <f t="shared" si="11"/>
        <v>0</v>
      </c>
      <c r="AK32" s="16">
        <f t="shared" si="12"/>
        <v>0</v>
      </c>
      <c r="AL32" s="16">
        <f t="shared" si="13"/>
        <v>0</v>
      </c>
      <c r="AN32" s="16">
        <v>15</v>
      </c>
      <c r="AO32" s="16">
        <f t="shared" si="14"/>
        <v>0</v>
      </c>
      <c r="AP32" s="16">
        <f t="shared" si="15"/>
        <v>0</v>
      </c>
      <c r="AQ32" s="37" t="s">
        <v>233</v>
      </c>
      <c r="AV32" s="16">
        <f t="shared" si="16"/>
        <v>0</v>
      </c>
      <c r="AW32" s="16">
        <f t="shared" si="17"/>
        <v>0</v>
      </c>
      <c r="AX32" s="16">
        <f t="shared" si="18"/>
        <v>0</v>
      </c>
      <c r="AY32" s="37" t="s">
        <v>384</v>
      </c>
      <c r="AZ32" s="37" t="s">
        <v>126</v>
      </c>
      <c r="BA32" s="24" t="s">
        <v>259</v>
      </c>
      <c r="BC32" s="16">
        <f t="shared" si="19"/>
        <v>0</v>
      </c>
      <c r="BD32" s="16">
        <f t="shared" si="20"/>
        <v>0</v>
      </c>
      <c r="BE32" s="16">
        <v>0</v>
      </c>
      <c r="BF32" s="16">
        <f t="shared" si="21"/>
        <v>0</v>
      </c>
      <c r="BH32" s="16">
        <f t="shared" si="22"/>
        <v>0</v>
      </c>
      <c r="BI32" s="16">
        <f t="shared" si="23"/>
        <v>0</v>
      </c>
      <c r="BJ32" s="16">
        <f t="shared" si="24"/>
        <v>0</v>
      </c>
      <c r="BK32" s="16"/>
      <c r="BL32" s="16"/>
    </row>
    <row r="33" spans="1:64" ht="15" customHeight="1">
      <c r="A33" s="46" t="s">
        <v>12</v>
      </c>
      <c r="B33" s="47" t="s">
        <v>235</v>
      </c>
      <c r="C33" s="47" t="s">
        <v>83</v>
      </c>
      <c r="D33" s="62" t="s">
        <v>318</v>
      </c>
      <c r="E33" s="62"/>
      <c r="F33" s="47" t="s">
        <v>238</v>
      </c>
      <c r="G33" s="16">
        <v>1</v>
      </c>
      <c r="H33" s="56"/>
      <c r="I33" s="16">
        <f aca="true" t="shared" si="26" ref="I33:I41">G33*AO33</f>
        <v>0</v>
      </c>
      <c r="J33" s="16">
        <f aca="true" t="shared" si="27" ref="J33:J41">G33*AP33</f>
        <v>0</v>
      </c>
      <c r="K33" s="16">
        <f aca="true" t="shared" si="28" ref="K33:K41">G33*H33</f>
        <v>0</v>
      </c>
      <c r="L33" s="16">
        <v>0</v>
      </c>
      <c r="M33" s="16">
        <f aca="true" t="shared" si="29" ref="M33:M41">G33*L33</f>
        <v>0</v>
      </c>
      <c r="N33" s="43" t="s">
        <v>399</v>
      </c>
      <c r="Z33" s="16">
        <f aca="true" t="shared" si="30" ref="Z33:Z41">IF(AQ33="5",BJ33,0)</f>
        <v>0</v>
      </c>
      <c r="AB33" s="16">
        <f aca="true" t="shared" si="31" ref="AB33:AB41">IF(AQ33="1",BH33,0)</f>
        <v>0</v>
      </c>
      <c r="AC33" s="16">
        <f aca="true" t="shared" si="32" ref="AC33:AC41">IF(AQ33="1",BI33,0)</f>
        <v>0</v>
      </c>
      <c r="AD33" s="16">
        <f aca="true" t="shared" si="33" ref="AD33:AD41">IF(AQ33="7",BH33,0)</f>
        <v>0</v>
      </c>
      <c r="AE33" s="16">
        <f aca="true" t="shared" si="34" ref="AE33:AE41">IF(AQ33="7",BI33,0)</f>
        <v>0</v>
      </c>
      <c r="AF33" s="16">
        <f aca="true" t="shared" si="35" ref="AF33:AF41">IF(AQ33="2",BH33,0)</f>
        <v>0</v>
      </c>
      <c r="AG33" s="16">
        <f aca="true" t="shared" si="36" ref="AG33:AG41">IF(AQ33="2",BI33,0)</f>
        <v>0</v>
      </c>
      <c r="AH33" s="16">
        <f aca="true" t="shared" si="37" ref="AH33:AH41">IF(AQ33="0",BJ33,0)</f>
        <v>0</v>
      </c>
      <c r="AI33" s="24" t="s">
        <v>235</v>
      </c>
      <c r="AJ33" s="16">
        <f aca="true" t="shared" si="38" ref="AJ33:AJ41">IF(AN33=0,K33,0)</f>
        <v>0</v>
      </c>
      <c r="AK33" s="16">
        <f aca="true" t="shared" si="39" ref="AK33:AK41">IF(AN33=15,K33,0)</f>
        <v>0</v>
      </c>
      <c r="AL33" s="16">
        <f aca="true" t="shared" si="40" ref="AL33:AL41">IF(AN33=21,K33,0)</f>
        <v>0</v>
      </c>
      <c r="AN33" s="16">
        <v>15</v>
      </c>
      <c r="AO33" s="16">
        <f aca="true" t="shared" si="41" ref="AO33:AO41">H33*0</f>
        <v>0</v>
      </c>
      <c r="AP33" s="16">
        <f aca="true" t="shared" si="42" ref="AP33:AP41">H33*(1-0)</f>
        <v>0</v>
      </c>
      <c r="AQ33" s="37" t="s">
        <v>341</v>
      </c>
      <c r="AV33" s="16">
        <f aca="true" t="shared" si="43" ref="AV33:AV41">AW33+AX33</f>
        <v>0</v>
      </c>
      <c r="AW33" s="16">
        <f aca="true" t="shared" si="44" ref="AW33:AW41">G33*AO33</f>
        <v>0</v>
      </c>
      <c r="AX33" s="16">
        <f aca="true" t="shared" si="45" ref="AX33:AX41">G33*AP33</f>
        <v>0</v>
      </c>
      <c r="AY33" s="37" t="s">
        <v>174</v>
      </c>
      <c r="AZ33" s="37" t="s">
        <v>40</v>
      </c>
      <c r="BA33" s="24" t="s">
        <v>259</v>
      </c>
      <c r="BC33" s="16">
        <f aca="true" t="shared" si="46" ref="BC33:BC41">AW33+AX33</f>
        <v>0</v>
      </c>
      <c r="BD33" s="16">
        <f aca="true" t="shared" si="47" ref="BD33:BD41">H33/(100-BE33)*100</f>
        <v>0</v>
      </c>
      <c r="BE33" s="16">
        <v>0</v>
      </c>
      <c r="BF33" s="16">
        <f aca="true" t="shared" si="48" ref="BF33:BF41">M33</f>
        <v>0</v>
      </c>
      <c r="BH33" s="16">
        <f aca="true" t="shared" si="49" ref="BH33:BH41">G33*AO33</f>
        <v>0</v>
      </c>
      <c r="BI33" s="16">
        <f aca="true" t="shared" si="50" ref="BI33:BI41">G33*AP33</f>
        <v>0</v>
      </c>
      <c r="BJ33" s="16">
        <f aca="true" t="shared" si="51" ref="BJ33:BJ41">G33*H33</f>
        <v>0</v>
      </c>
      <c r="BK33" s="16"/>
      <c r="BL33" s="16">
        <v>12</v>
      </c>
    </row>
    <row r="34" spans="1:64" ht="15" customHeight="1">
      <c r="A34" s="46" t="s">
        <v>240</v>
      </c>
      <c r="B34" s="47" t="s">
        <v>235</v>
      </c>
      <c r="C34" s="47" t="s">
        <v>317</v>
      </c>
      <c r="D34" s="62" t="s">
        <v>283</v>
      </c>
      <c r="E34" s="62"/>
      <c r="F34" s="47" t="s">
        <v>286</v>
      </c>
      <c r="G34" s="16">
        <v>1</v>
      </c>
      <c r="H34" s="56"/>
      <c r="I34" s="16">
        <f t="shared" si="26"/>
        <v>0</v>
      </c>
      <c r="J34" s="16">
        <f t="shared" si="27"/>
        <v>0</v>
      </c>
      <c r="K34" s="16">
        <f t="shared" si="28"/>
        <v>0</v>
      </c>
      <c r="L34" s="16">
        <v>0</v>
      </c>
      <c r="M34" s="16">
        <f t="shared" si="29"/>
        <v>0</v>
      </c>
      <c r="N34" s="43" t="s">
        <v>399</v>
      </c>
      <c r="Z34" s="16">
        <f t="shared" si="30"/>
        <v>0</v>
      </c>
      <c r="AB34" s="16">
        <f t="shared" si="31"/>
        <v>0</v>
      </c>
      <c r="AC34" s="16">
        <f t="shared" si="32"/>
        <v>0</v>
      </c>
      <c r="AD34" s="16">
        <f t="shared" si="33"/>
        <v>0</v>
      </c>
      <c r="AE34" s="16">
        <f t="shared" si="34"/>
        <v>0</v>
      </c>
      <c r="AF34" s="16">
        <f t="shared" si="35"/>
        <v>0</v>
      </c>
      <c r="AG34" s="16">
        <f t="shared" si="36"/>
        <v>0</v>
      </c>
      <c r="AH34" s="16">
        <f t="shared" si="37"/>
        <v>0</v>
      </c>
      <c r="AI34" s="24" t="s">
        <v>235</v>
      </c>
      <c r="AJ34" s="16">
        <f t="shared" si="38"/>
        <v>0</v>
      </c>
      <c r="AK34" s="16">
        <f t="shared" si="39"/>
        <v>0</v>
      </c>
      <c r="AL34" s="16">
        <f t="shared" si="40"/>
        <v>0</v>
      </c>
      <c r="AN34" s="16">
        <v>15</v>
      </c>
      <c r="AO34" s="16">
        <f t="shared" si="41"/>
        <v>0</v>
      </c>
      <c r="AP34" s="16">
        <f t="shared" si="42"/>
        <v>0</v>
      </c>
      <c r="AQ34" s="37" t="s">
        <v>341</v>
      </c>
      <c r="AV34" s="16">
        <f t="shared" si="43"/>
        <v>0</v>
      </c>
      <c r="AW34" s="16">
        <f t="shared" si="44"/>
        <v>0</v>
      </c>
      <c r="AX34" s="16">
        <f t="shared" si="45"/>
        <v>0</v>
      </c>
      <c r="AY34" s="37" t="s">
        <v>174</v>
      </c>
      <c r="AZ34" s="37" t="s">
        <v>40</v>
      </c>
      <c r="BA34" s="24" t="s">
        <v>259</v>
      </c>
      <c r="BC34" s="16">
        <f t="shared" si="46"/>
        <v>0</v>
      </c>
      <c r="BD34" s="16">
        <f t="shared" si="47"/>
        <v>0</v>
      </c>
      <c r="BE34" s="16">
        <v>0</v>
      </c>
      <c r="BF34" s="16">
        <f t="shared" si="48"/>
        <v>0</v>
      </c>
      <c r="BH34" s="16">
        <f t="shared" si="49"/>
        <v>0</v>
      </c>
      <c r="BI34" s="16">
        <f t="shared" si="50"/>
        <v>0</v>
      </c>
      <c r="BJ34" s="16">
        <f t="shared" si="51"/>
        <v>0</v>
      </c>
      <c r="BK34" s="16"/>
      <c r="BL34" s="16">
        <v>12</v>
      </c>
    </row>
    <row r="35" spans="1:64" ht="15" customHeight="1">
      <c r="A35" s="46" t="s">
        <v>326</v>
      </c>
      <c r="B35" s="47" t="s">
        <v>235</v>
      </c>
      <c r="C35" s="47" t="s">
        <v>292</v>
      </c>
      <c r="D35" s="62" t="s">
        <v>68</v>
      </c>
      <c r="E35" s="62"/>
      <c r="F35" s="47" t="s">
        <v>286</v>
      </c>
      <c r="G35" s="16">
        <v>1</v>
      </c>
      <c r="H35" s="56"/>
      <c r="I35" s="16">
        <f t="shared" si="26"/>
        <v>0</v>
      </c>
      <c r="J35" s="16">
        <f t="shared" si="27"/>
        <v>0</v>
      </c>
      <c r="K35" s="16">
        <f t="shared" si="28"/>
        <v>0</v>
      </c>
      <c r="L35" s="16">
        <v>0</v>
      </c>
      <c r="M35" s="16">
        <f t="shared" si="29"/>
        <v>0</v>
      </c>
      <c r="N35" s="43" t="s">
        <v>399</v>
      </c>
      <c r="Z35" s="16">
        <f t="shared" si="30"/>
        <v>0</v>
      </c>
      <c r="AB35" s="16">
        <f t="shared" si="31"/>
        <v>0</v>
      </c>
      <c r="AC35" s="16">
        <f t="shared" si="32"/>
        <v>0</v>
      </c>
      <c r="AD35" s="16">
        <f t="shared" si="33"/>
        <v>0</v>
      </c>
      <c r="AE35" s="16">
        <f t="shared" si="34"/>
        <v>0</v>
      </c>
      <c r="AF35" s="16">
        <f t="shared" si="35"/>
        <v>0</v>
      </c>
      <c r="AG35" s="16">
        <f t="shared" si="36"/>
        <v>0</v>
      </c>
      <c r="AH35" s="16">
        <f t="shared" si="37"/>
        <v>0</v>
      </c>
      <c r="AI35" s="24" t="s">
        <v>235</v>
      </c>
      <c r="AJ35" s="16">
        <f t="shared" si="38"/>
        <v>0</v>
      </c>
      <c r="AK35" s="16">
        <f t="shared" si="39"/>
        <v>0</v>
      </c>
      <c r="AL35" s="16">
        <f t="shared" si="40"/>
        <v>0</v>
      </c>
      <c r="AN35" s="16">
        <v>15</v>
      </c>
      <c r="AO35" s="16">
        <f t="shared" si="41"/>
        <v>0</v>
      </c>
      <c r="AP35" s="16">
        <f t="shared" si="42"/>
        <v>0</v>
      </c>
      <c r="AQ35" s="37" t="s">
        <v>341</v>
      </c>
      <c r="AV35" s="16">
        <f t="shared" si="43"/>
        <v>0</v>
      </c>
      <c r="AW35" s="16">
        <f t="shared" si="44"/>
        <v>0</v>
      </c>
      <c r="AX35" s="16">
        <f t="shared" si="45"/>
        <v>0</v>
      </c>
      <c r="AY35" s="37" t="s">
        <v>174</v>
      </c>
      <c r="AZ35" s="37" t="s">
        <v>40</v>
      </c>
      <c r="BA35" s="24" t="s">
        <v>259</v>
      </c>
      <c r="BC35" s="16">
        <f t="shared" si="46"/>
        <v>0</v>
      </c>
      <c r="BD35" s="16">
        <f t="shared" si="47"/>
        <v>0</v>
      </c>
      <c r="BE35" s="16">
        <v>0</v>
      </c>
      <c r="BF35" s="16">
        <f t="shared" si="48"/>
        <v>0</v>
      </c>
      <c r="BH35" s="16">
        <f t="shared" si="49"/>
        <v>0</v>
      </c>
      <c r="BI35" s="16">
        <f t="shared" si="50"/>
        <v>0</v>
      </c>
      <c r="BJ35" s="16">
        <f t="shared" si="51"/>
        <v>0</v>
      </c>
      <c r="BK35" s="16"/>
      <c r="BL35" s="16">
        <v>12</v>
      </c>
    </row>
    <row r="36" spans="1:64" ht="15" customHeight="1">
      <c r="A36" s="46" t="s">
        <v>157</v>
      </c>
      <c r="B36" s="47" t="s">
        <v>235</v>
      </c>
      <c r="C36" s="47" t="s">
        <v>380</v>
      </c>
      <c r="D36" s="62" t="s">
        <v>281</v>
      </c>
      <c r="E36" s="62"/>
      <c r="F36" s="47" t="s">
        <v>238</v>
      </c>
      <c r="G36" s="16">
        <v>3</v>
      </c>
      <c r="H36" s="56"/>
      <c r="I36" s="16">
        <f t="shared" si="26"/>
        <v>0</v>
      </c>
      <c r="J36" s="16">
        <f t="shared" si="27"/>
        <v>0</v>
      </c>
      <c r="K36" s="16">
        <f t="shared" si="28"/>
        <v>0</v>
      </c>
      <c r="L36" s="16">
        <v>0</v>
      </c>
      <c r="M36" s="16">
        <f t="shared" si="29"/>
        <v>0</v>
      </c>
      <c r="N36" s="43" t="s">
        <v>399</v>
      </c>
      <c r="Z36" s="16">
        <f t="shared" si="30"/>
        <v>0</v>
      </c>
      <c r="AB36" s="16">
        <f t="shared" si="31"/>
        <v>0</v>
      </c>
      <c r="AC36" s="16">
        <f t="shared" si="32"/>
        <v>0</v>
      </c>
      <c r="AD36" s="16">
        <f t="shared" si="33"/>
        <v>0</v>
      </c>
      <c r="AE36" s="16">
        <f t="shared" si="34"/>
        <v>0</v>
      </c>
      <c r="AF36" s="16">
        <f t="shared" si="35"/>
        <v>0</v>
      </c>
      <c r="AG36" s="16">
        <f t="shared" si="36"/>
        <v>0</v>
      </c>
      <c r="AH36" s="16">
        <f t="shared" si="37"/>
        <v>0</v>
      </c>
      <c r="AI36" s="24" t="s">
        <v>235</v>
      </c>
      <c r="AJ36" s="16">
        <f t="shared" si="38"/>
        <v>0</v>
      </c>
      <c r="AK36" s="16">
        <f t="shared" si="39"/>
        <v>0</v>
      </c>
      <c r="AL36" s="16">
        <f t="shared" si="40"/>
        <v>0</v>
      </c>
      <c r="AN36" s="16">
        <v>15</v>
      </c>
      <c r="AO36" s="16">
        <f t="shared" si="41"/>
        <v>0</v>
      </c>
      <c r="AP36" s="16">
        <f t="shared" si="42"/>
        <v>0</v>
      </c>
      <c r="AQ36" s="37" t="s">
        <v>341</v>
      </c>
      <c r="AV36" s="16">
        <f t="shared" si="43"/>
        <v>0</v>
      </c>
      <c r="AW36" s="16">
        <f t="shared" si="44"/>
        <v>0</v>
      </c>
      <c r="AX36" s="16">
        <f t="shared" si="45"/>
        <v>0</v>
      </c>
      <c r="AY36" s="37" t="s">
        <v>174</v>
      </c>
      <c r="AZ36" s="37" t="s">
        <v>40</v>
      </c>
      <c r="BA36" s="24" t="s">
        <v>259</v>
      </c>
      <c r="BC36" s="16">
        <f t="shared" si="46"/>
        <v>0</v>
      </c>
      <c r="BD36" s="16">
        <f t="shared" si="47"/>
        <v>0</v>
      </c>
      <c r="BE36" s="16">
        <v>0</v>
      </c>
      <c r="BF36" s="16">
        <f t="shared" si="48"/>
        <v>0</v>
      </c>
      <c r="BH36" s="16">
        <f t="shared" si="49"/>
        <v>0</v>
      </c>
      <c r="BI36" s="16">
        <f t="shared" si="50"/>
        <v>0</v>
      </c>
      <c r="BJ36" s="16">
        <f t="shared" si="51"/>
        <v>0</v>
      </c>
      <c r="BK36" s="16"/>
      <c r="BL36" s="16">
        <v>12</v>
      </c>
    </row>
    <row r="37" spans="1:64" ht="15" customHeight="1">
      <c r="A37" s="46" t="s">
        <v>34</v>
      </c>
      <c r="B37" s="47" t="s">
        <v>235</v>
      </c>
      <c r="C37" s="47" t="s">
        <v>130</v>
      </c>
      <c r="D37" s="62" t="s">
        <v>332</v>
      </c>
      <c r="E37" s="62"/>
      <c r="F37" s="47" t="s">
        <v>260</v>
      </c>
      <c r="G37" s="16">
        <v>1</v>
      </c>
      <c r="H37" s="56"/>
      <c r="I37" s="16">
        <f t="shared" si="26"/>
        <v>0</v>
      </c>
      <c r="J37" s="16">
        <f t="shared" si="27"/>
        <v>0</v>
      </c>
      <c r="K37" s="16">
        <f t="shared" si="28"/>
        <v>0</v>
      </c>
      <c r="L37" s="16">
        <v>0</v>
      </c>
      <c r="M37" s="16">
        <f t="shared" si="29"/>
        <v>0</v>
      </c>
      <c r="N37" s="43" t="s">
        <v>399</v>
      </c>
      <c r="Z37" s="16">
        <f t="shared" si="30"/>
        <v>0</v>
      </c>
      <c r="AB37" s="16">
        <f t="shared" si="31"/>
        <v>0</v>
      </c>
      <c r="AC37" s="16">
        <f t="shared" si="32"/>
        <v>0</v>
      </c>
      <c r="AD37" s="16">
        <f t="shared" si="33"/>
        <v>0</v>
      </c>
      <c r="AE37" s="16">
        <f t="shared" si="34"/>
        <v>0</v>
      </c>
      <c r="AF37" s="16">
        <f t="shared" si="35"/>
        <v>0</v>
      </c>
      <c r="AG37" s="16">
        <f t="shared" si="36"/>
        <v>0</v>
      </c>
      <c r="AH37" s="16">
        <f t="shared" si="37"/>
        <v>0</v>
      </c>
      <c r="AI37" s="24" t="s">
        <v>235</v>
      </c>
      <c r="AJ37" s="16">
        <f t="shared" si="38"/>
        <v>0</v>
      </c>
      <c r="AK37" s="16">
        <f t="shared" si="39"/>
        <v>0</v>
      </c>
      <c r="AL37" s="16">
        <f t="shared" si="40"/>
        <v>0</v>
      </c>
      <c r="AN37" s="16">
        <v>15</v>
      </c>
      <c r="AO37" s="16">
        <f t="shared" si="41"/>
        <v>0</v>
      </c>
      <c r="AP37" s="16">
        <f t="shared" si="42"/>
        <v>0</v>
      </c>
      <c r="AQ37" s="37" t="s">
        <v>341</v>
      </c>
      <c r="AV37" s="16">
        <f t="shared" si="43"/>
        <v>0</v>
      </c>
      <c r="AW37" s="16">
        <f t="shared" si="44"/>
        <v>0</v>
      </c>
      <c r="AX37" s="16">
        <f t="shared" si="45"/>
        <v>0</v>
      </c>
      <c r="AY37" s="37" t="s">
        <v>174</v>
      </c>
      <c r="AZ37" s="37" t="s">
        <v>40</v>
      </c>
      <c r="BA37" s="24" t="s">
        <v>259</v>
      </c>
      <c r="BC37" s="16">
        <f t="shared" si="46"/>
        <v>0</v>
      </c>
      <c r="BD37" s="16">
        <f t="shared" si="47"/>
        <v>0</v>
      </c>
      <c r="BE37" s="16">
        <v>0</v>
      </c>
      <c r="BF37" s="16">
        <f t="shared" si="48"/>
        <v>0</v>
      </c>
      <c r="BH37" s="16">
        <f t="shared" si="49"/>
        <v>0</v>
      </c>
      <c r="BI37" s="16">
        <f t="shared" si="50"/>
        <v>0</v>
      </c>
      <c r="BJ37" s="16">
        <f t="shared" si="51"/>
        <v>0</v>
      </c>
      <c r="BK37" s="16"/>
      <c r="BL37" s="16">
        <v>12</v>
      </c>
    </row>
    <row r="38" spans="1:64" ht="15" customHeight="1">
      <c r="A38" s="46" t="s">
        <v>91</v>
      </c>
      <c r="B38" s="47" t="s">
        <v>235</v>
      </c>
      <c r="C38" s="47" t="s">
        <v>31</v>
      </c>
      <c r="D38" s="62" t="s">
        <v>255</v>
      </c>
      <c r="E38" s="62"/>
      <c r="F38" s="47" t="s">
        <v>260</v>
      </c>
      <c r="G38" s="16">
        <v>1</v>
      </c>
      <c r="H38" s="56"/>
      <c r="I38" s="16">
        <f t="shared" si="26"/>
        <v>0</v>
      </c>
      <c r="J38" s="16">
        <f t="shared" si="27"/>
        <v>0</v>
      </c>
      <c r="K38" s="16">
        <f t="shared" si="28"/>
        <v>0</v>
      </c>
      <c r="L38" s="16">
        <v>0</v>
      </c>
      <c r="M38" s="16">
        <f t="shared" si="29"/>
        <v>0</v>
      </c>
      <c r="N38" s="43" t="s">
        <v>399</v>
      </c>
      <c r="Z38" s="16">
        <f t="shared" si="30"/>
        <v>0</v>
      </c>
      <c r="AB38" s="16">
        <f t="shared" si="31"/>
        <v>0</v>
      </c>
      <c r="AC38" s="16">
        <f t="shared" si="32"/>
        <v>0</v>
      </c>
      <c r="AD38" s="16">
        <f t="shared" si="33"/>
        <v>0</v>
      </c>
      <c r="AE38" s="16">
        <f t="shared" si="34"/>
        <v>0</v>
      </c>
      <c r="AF38" s="16">
        <f t="shared" si="35"/>
        <v>0</v>
      </c>
      <c r="AG38" s="16">
        <f t="shared" si="36"/>
        <v>0</v>
      </c>
      <c r="AH38" s="16">
        <f t="shared" si="37"/>
        <v>0</v>
      </c>
      <c r="AI38" s="24" t="s">
        <v>235</v>
      </c>
      <c r="AJ38" s="16">
        <f t="shared" si="38"/>
        <v>0</v>
      </c>
      <c r="AK38" s="16">
        <f t="shared" si="39"/>
        <v>0</v>
      </c>
      <c r="AL38" s="16">
        <f t="shared" si="40"/>
        <v>0</v>
      </c>
      <c r="AN38" s="16">
        <v>15</v>
      </c>
      <c r="AO38" s="16">
        <f t="shared" si="41"/>
        <v>0</v>
      </c>
      <c r="AP38" s="16">
        <f t="shared" si="42"/>
        <v>0</v>
      </c>
      <c r="AQ38" s="37" t="s">
        <v>341</v>
      </c>
      <c r="AV38" s="16">
        <f t="shared" si="43"/>
        <v>0</v>
      </c>
      <c r="AW38" s="16">
        <f t="shared" si="44"/>
        <v>0</v>
      </c>
      <c r="AX38" s="16">
        <f t="shared" si="45"/>
        <v>0</v>
      </c>
      <c r="AY38" s="37" t="s">
        <v>174</v>
      </c>
      <c r="AZ38" s="37" t="s">
        <v>40</v>
      </c>
      <c r="BA38" s="24" t="s">
        <v>259</v>
      </c>
      <c r="BC38" s="16">
        <f t="shared" si="46"/>
        <v>0</v>
      </c>
      <c r="BD38" s="16">
        <f t="shared" si="47"/>
        <v>0</v>
      </c>
      <c r="BE38" s="16">
        <v>0</v>
      </c>
      <c r="BF38" s="16">
        <f t="shared" si="48"/>
        <v>0</v>
      </c>
      <c r="BH38" s="16">
        <f t="shared" si="49"/>
        <v>0</v>
      </c>
      <c r="BI38" s="16">
        <f t="shared" si="50"/>
        <v>0</v>
      </c>
      <c r="BJ38" s="16">
        <f t="shared" si="51"/>
        <v>0</v>
      </c>
      <c r="BK38" s="16"/>
      <c r="BL38" s="16">
        <v>12</v>
      </c>
    </row>
    <row r="39" spans="1:64" ht="15" customHeight="1">
      <c r="A39" s="46" t="s">
        <v>46</v>
      </c>
      <c r="B39" s="47" t="s">
        <v>235</v>
      </c>
      <c r="C39" s="47" t="s">
        <v>104</v>
      </c>
      <c r="D39" s="62" t="s">
        <v>88</v>
      </c>
      <c r="E39" s="62"/>
      <c r="F39" s="47" t="s">
        <v>260</v>
      </c>
      <c r="G39" s="16">
        <v>1</v>
      </c>
      <c r="H39" s="56"/>
      <c r="I39" s="16">
        <f t="shared" si="26"/>
        <v>0</v>
      </c>
      <c r="J39" s="16">
        <f t="shared" si="27"/>
        <v>0</v>
      </c>
      <c r="K39" s="16">
        <f t="shared" si="28"/>
        <v>0</v>
      </c>
      <c r="L39" s="16">
        <v>0</v>
      </c>
      <c r="M39" s="16">
        <f t="shared" si="29"/>
        <v>0</v>
      </c>
      <c r="N39" s="43" t="s">
        <v>399</v>
      </c>
      <c r="Z39" s="16">
        <f t="shared" si="30"/>
        <v>0</v>
      </c>
      <c r="AB39" s="16">
        <f t="shared" si="31"/>
        <v>0</v>
      </c>
      <c r="AC39" s="16">
        <f t="shared" si="32"/>
        <v>0</v>
      </c>
      <c r="AD39" s="16">
        <f t="shared" si="33"/>
        <v>0</v>
      </c>
      <c r="AE39" s="16">
        <f t="shared" si="34"/>
        <v>0</v>
      </c>
      <c r="AF39" s="16">
        <f t="shared" si="35"/>
        <v>0</v>
      </c>
      <c r="AG39" s="16">
        <f t="shared" si="36"/>
        <v>0</v>
      </c>
      <c r="AH39" s="16">
        <f t="shared" si="37"/>
        <v>0</v>
      </c>
      <c r="AI39" s="24" t="s">
        <v>235</v>
      </c>
      <c r="AJ39" s="16">
        <f t="shared" si="38"/>
        <v>0</v>
      </c>
      <c r="AK39" s="16">
        <f t="shared" si="39"/>
        <v>0</v>
      </c>
      <c r="AL39" s="16">
        <f t="shared" si="40"/>
        <v>0</v>
      </c>
      <c r="AN39" s="16">
        <v>15</v>
      </c>
      <c r="AO39" s="16">
        <f t="shared" si="41"/>
        <v>0</v>
      </c>
      <c r="AP39" s="16">
        <f t="shared" si="42"/>
        <v>0</v>
      </c>
      <c r="AQ39" s="37" t="s">
        <v>341</v>
      </c>
      <c r="AV39" s="16">
        <f t="shared" si="43"/>
        <v>0</v>
      </c>
      <c r="AW39" s="16">
        <f t="shared" si="44"/>
        <v>0</v>
      </c>
      <c r="AX39" s="16">
        <f t="shared" si="45"/>
        <v>0</v>
      </c>
      <c r="AY39" s="37" t="s">
        <v>174</v>
      </c>
      <c r="AZ39" s="37" t="s">
        <v>40</v>
      </c>
      <c r="BA39" s="24" t="s">
        <v>259</v>
      </c>
      <c r="BC39" s="16">
        <f t="shared" si="46"/>
        <v>0</v>
      </c>
      <c r="BD39" s="16">
        <f t="shared" si="47"/>
        <v>0</v>
      </c>
      <c r="BE39" s="16">
        <v>0</v>
      </c>
      <c r="BF39" s="16">
        <f t="shared" si="48"/>
        <v>0</v>
      </c>
      <c r="BH39" s="16">
        <f t="shared" si="49"/>
        <v>0</v>
      </c>
      <c r="BI39" s="16">
        <f t="shared" si="50"/>
        <v>0</v>
      </c>
      <c r="BJ39" s="16">
        <f t="shared" si="51"/>
        <v>0</v>
      </c>
      <c r="BK39" s="16"/>
      <c r="BL39" s="16">
        <v>12</v>
      </c>
    </row>
    <row r="40" spans="1:64" ht="15" customHeight="1">
      <c r="A40" s="46" t="s">
        <v>333</v>
      </c>
      <c r="B40" s="47" t="s">
        <v>235</v>
      </c>
      <c r="C40" s="47" t="s">
        <v>363</v>
      </c>
      <c r="D40" s="62" t="s">
        <v>320</v>
      </c>
      <c r="E40" s="62"/>
      <c r="F40" s="47" t="s">
        <v>286</v>
      </c>
      <c r="G40" s="16">
        <v>10</v>
      </c>
      <c r="H40" s="56"/>
      <c r="I40" s="16">
        <f t="shared" si="26"/>
        <v>0</v>
      </c>
      <c r="J40" s="16">
        <f t="shared" si="27"/>
        <v>0</v>
      </c>
      <c r="K40" s="16">
        <f t="shared" si="28"/>
        <v>0</v>
      </c>
      <c r="L40" s="16">
        <v>0</v>
      </c>
      <c r="M40" s="16">
        <f t="shared" si="29"/>
        <v>0</v>
      </c>
      <c r="N40" s="43" t="s">
        <v>399</v>
      </c>
      <c r="Z40" s="16">
        <f t="shared" si="30"/>
        <v>0</v>
      </c>
      <c r="AB40" s="16">
        <f t="shared" si="31"/>
        <v>0</v>
      </c>
      <c r="AC40" s="16">
        <f t="shared" si="32"/>
        <v>0</v>
      </c>
      <c r="AD40" s="16">
        <f t="shared" si="33"/>
        <v>0</v>
      </c>
      <c r="AE40" s="16">
        <f t="shared" si="34"/>
        <v>0</v>
      </c>
      <c r="AF40" s="16">
        <f t="shared" si="35"/>
        <v>0</v>
      </c>
      <c r="AG40" s="16">
        <f t="shared" si="36"/>
        <v>0</v>
      </c>
      <c r="AH40" s="16">
        <f t="shared" si="37"/>
        <v>0</v>
      </c>
      <c r="AI40" s="24" t="s">
        <v>235</v>
      </c>
      <c r="AJ40" s="16">
        <f t="shared" si="38"/>
        <v>0</v>
      </c>
      <c r="AK40" s="16">
        <f t="shared" si="39"/>
        <v>0</v>
      </c>
      <c r="AL40" s="16">
        <f t="shared" si="40"/>
        <v>0</v>
      </c>
      <c r="AN40" s="16">
        <v>15</v>
      </c>
      <c r="AO40" s="16">
        <f t="shared" si="41"/>
        <v>0</v>
      </c>
      <c r="AP40" s="16">
        <f t="shared" si="42"/>
        <v>0</v>
      </c>
      <c r="AQ40" s="37" t="s">
        <v>341</v>
      </c>
      <c r="AV40" s="16">
        <f t="shared" si="43"/>
        <v>0</v>
      </c>
      <c r="AW40" s="16">
        <f t="shared" si="44"/>
        <v>0</v>
      </c>
      <c r="AX40" s="16">
        <f t="shared" si="45"/>
        <v>0</v>
      </c>
      <c r="AY40" s="37" t="s">
        <v>174</v>
      </c>
      <c r="AZ40" s="37" t="s">
        <v>40</v>
      </c>
      <c r="BA40" s="24" t="s">
        <v>259</v>
      </c>
      <c r="BC40" s="16">
        <f t="shared" si="46"/>
        <v>0</v>
      </c>
      <c r="BD40" s="16">
        <f t="shared" si="47"/>
        <v>0</v>
      </c>
      <c r="BE40" s="16">
        <v>0</v>
      </c>
      <c r="BF40" s="16">
        <f t="shared" si="48"/>
        <v>0</v>
      </c>
      <c r="BH40" s="16">
        <f t="shared" si="49"/>
        <v>0</v>
      </c>
      <c r="BI40" s="16">
        <f t="shared" si="50"/>
        <v>0</v>
      </c>
      <c r="BJ40" s="16">
        <f t="shared" si="51"/>
        <v>0</v>
      </c>
      <c r="BK40" s="16"/>
      <c r="BL40" s="16">
        <v>12</v>
      </c>
    </row>
    <row r="41" spans="1:64" ht="15" customHeight="1">
      <c r="A41" s="46" t="s">
        <v>379</v>
      </c>
      <c r="B41" s="47" t="s">
        <v>235</v>
      </c>
      <c r="C41" s="47" t="s">
        <v>148</v>
      </c>
      <c r="D41" s="62" t="s">
        <v>4</v>
      </c>
      <c r="E41" s="62"/>
      <c r="F41" s="47" t="s">
        <v>260</v>
      </c>
      <c r="G41" s="16">
        <v>1</v>
      </c>
      <c r="H41" s="56"/>
      <c r="I41" s="16">
        <f t="shared" si="26"/>
        <v>0</v>
      </c>
      <c r="J41" s="16">
        <f t="shared" si="27"/>
        <v>0</v>
      </c>
      <c r="K41" s="16">
        <f t="shared" si="28"/>
        <v>0</v>
      </c>
      <c r="L41" s="16">
        <v>0</v>
      </c>
      <c r="M41" s="16">
        <f t="shared" si="29"/>
        <v>0</v>
      </c>
      <c r="N41" s="43" t="s">
        <v>399</v>
      </c>
      <c r="Z41" s="16">
        <f t="shared" si="30"/>
        <v>0</v>
      </c>
      <c r="AB41" s="16">
        <f t="shared" si="31"/>
        <v>0</v>
      </c>
      <c r="AC41" s="16">
        <f t="shared" si="32"/>
        <v>0</v>
      </c>
      <c r="AD41" s="16">
        <f t="shared" si="33"/>
        <v>0</v>
      </c>
      <c r="AE41" s="16">
        <f t="shared" si="34"/>
        <v>0</v>
      </c>
      <c r="AF41" s="16">
        <f t="shared" si="35"/>
        <v>0</v>
      </c>
      <c r="AG41" s="16">
        <f t="shared" si="36"/>
        <v>0</v>
      </c>
      <c r="AH41" s="16">
        <f t="shared" si="37"/>
        <v>0</v>
      </c>
      <c r="AI41" s="24" t="s">
        <v>235</v>
      </c>
      <c r="AJ41" s="16">
        <f t="shared" si="38"/>
        <v>0</v>
      </c>
      <c r="AK41" s="16">
        <f t="shared" si="39"/>
        <v>0</v>
      </c>
      <c r="AL41" s="16">
        <f t="shared" si="40"/>
        <v>0</v>
      </c>
      <c r="AN41" s="16">
        <v>15</v>
      </c>
      <c r="AO41" s="16">
        <f t="shared" si="41"/>
        <v>0</v>
      </c>
      <c r="AP41" s="16">
        <f t="shared" si="42"/>
        <v>0</v>
      </c>
      <c r="AQ41" s="37" t="s">
        <v>341</v>
      </c>
      <c r="AV41" s="16">
        <f t="shared" si="43"/>
        <v>0</v>
      </c>
      <c r="AW41" s="16">
        <f t="shared" si="44"/>
        <v>0</v>
      </c>
      <c r="AX41" s="16">
        <f t="shared" si="45"/>
        <v>0</v>
      </c>
      <c r="AY41" s="37" t="s">
        <v>174</v>
      </c>
      <c r="AZ41" s="37" t="s">
        <v>40</v>
      </c>
      <c r="BA41" s="24" t="s">
        <v>259</v>
      </c>
      <c r="BC41" s="16">
        <f t="shared" si="46"/>
        <v>0</v>
      </c>
      <c r="BD41" s="16">
        <f t="shared" si="47"/>
        <v>0</v>
      </c>
      <c r="BE41" s="16">
        <v>0</v>
      </c>
      <c r="BF41" s="16">
        <f t="shared" si="48"/>
        <v>0</v>
      </c>
      <c r="BH41" s="16">
        <f t="shared" si="49"/>
        <v>0</v>
      </c>
      <c r="BI41" s="16">
        <f t="shared" si="50"/>
        <v>0</v>
      </c>
      <c r="BJ41" s="16">
        <f t="shared" si="51"/>
        <v>0</v>
      </c>
      <c r="BK41" s="16"/>
      <c r="BL41" s="16">
        <v>12</v>
      </c>
    </row>
    <row r="42" spans="1:47" ht="15" customHeight="1">
      <c r="A42" s="9" t="s">
        <v>235</v>
      </c>
      <c r="B42" s="49" t="s">
        <v>235</v>
      </c>
      <c r="C42" s="49" t="s">
        <v>44</v>
      </c>
      <c r="D42" s="78" t="s">
        <v>79</v>
      </c>
      <c r="E42" s="78"/>
      <c r="F42" s="23" t="s">
        <v>315</v>
      </c>
      <c r="G42" s="23" t="s">
        <v>315</v>
      </c>
      <c r="H42" s="23" t="s">
        <v>315</v>
      </c>
      <c r="I42" s="4">
        <f>SUM(I43:I43)</f>
        <v>0</v>
      </c>
      <c r="J42" s="4">
        <f>SUM(J43:J43)</f>
        <v>0</v>
      </c>
      <c r="K42" s="4">
        <f>SUM(K43:K43)</f>
        <v>0</v>
      </c>
      <c r="L42" s="34" t="s">
        <v>235</v>
      </c>
      <c r="M42" s="4">
        <f>SUM(M43:M43)</f>
        <v>0.28985</v>
      </c>
      <c r="N42" s="22" t="s">
        <v>235</v>
      </c>
      <c r="AI42" s="24" t="s">
        <v>235</v>
      </c>
      <c r="AS42" s="4">
        <f>SUM(AJ43:AJ43)</f>
        <v>0</v>
      </c>
      <c r="AT42" s="4">
        <f>SUM(AK43:AK43)</f>
        <v>0</v>
      </c>
      <c r="AU42" s="4">
        <f>SUM(AL43:AL43)</f>
        <v>0</v>
      </c>
    </row>
    <row r="43" spans="1:64" ht="15" customHeight="1">
      <c r="A43" s="46" t="s">
        <v>193</v>
      </c>
      <c r="B43" s="47" t="s">
        <v>235</v>
      </c>
      <c r="C43" s="47" t="s">
        <v>166</v>
      </c>
      <c r="D43" s="62" t="s">
        <v>110</v>
      </c>
      <c r="E43" s="62"/>
      <c r="F43" s="47" t="s">
        <v>336</v>
      </c>
      <c r="G43" s="16">
        <v>115.94</v>
      </c>
      <c r="H43" s="56"/>
      <c r="I43" s="16">
        <f>G43*AO43</f>
        <v>0</v>
      </c>
      <c r="J43" s="16">
        <f>G43*AP43</f>
        <v>0</v>
      </c>
      <c r="K43" s="16">
        <f>G43*H43</f>
        <v>0</v>
      </c>
      <c r="L43" s="16">
        <v>0.0025</v>
      </c>
      <c r="M43" s="16">
        <f>G43*L43</f>
        <v>0.28985</v>
      </c>
      <c r="N43" s="43" t="s">
        <v>399</v>
      </c>
      <c r="Z43" s="16">
        <f>IF(AQ43="5",BJ43,0)</f>
        <v>0</v>
      </c>
      <c r="AB43" s="16">
        <f>IF(AQ43="1",BH43,0)</f>
        <v>0</v>
      </c>
      <c r="AC43" s="16">
        <f>IF(AQ43="1",BI43,0)</f>
        <v>0</v>
      </c>
      <c r="AD43" s="16">
        <f>IF(AQ43="7",BH43,0)</f>
        <v>0</v>
      </c>
      <c r="AE43" s="16">
        <f>IF(AQ43="7",BI43,0)</f>
        <v>0</v>
      </c>
      <c r="AF43" s="16">
        <f>IF(AQ43="2",BH43,0)</f>
        <v>0</v>
      </c>
      <c r="AG43" s="16">
        <f>IF(AQ43="2",BI43,0)</f>
        <v>0</v>
      </c>
      <c r="AH43" s="16">
        <f>IF(AQ43="0",BJ43,0)</f>
        <v>0</v>
      </c>
      <c r="AI43" s="24" t="s">
        <v>235</v>
      </c>
      <c r="AJ43" s="16">
        <f>IF(AN43=0,K43,0)</f>
        <v>0</v>
      </c>
      <c r="AK43" s="16">
        <f>IF(AN43=15,K43,0)</f>
        <v>0</v>
      </c>
      <c r="AL43" s="16">
        <f>IF(AN43=21,K43,0)</f>
        <v>0</v>
      </c>
      <c r="AN43" s="16">
        <v>15</v>
      </c>
      <c r="AO43" s="16">
        <f>H43*0.123028169014085</f>
        <v>0</v>
      </c>
      <c r="AP43" s="16">
        <f>H43*(1-0.123028169014085)</f>
        <v>0</v>
      </c>
      <c r="AQ43" s="37" t="s">
        <v>341</v>
      </c>
      <c r="AV43" s="16">
        <f>AW43+AX43</f>
        <v>0</v>
      </c>
      <c r="AW43" s="16">
        <f>G43*AO43</f>
        <v>0</v>
      </c>
      <c r="AX43" s="16">
        <f>G43*AP43</f>
        <v>0</v>
      </c>
      <c r="AY43" s="37" t="s">
        <v>291</v>
      </c>
      <c r="AZ43" s="37" t="s">
        <v>47</v>
      </c>
      <c r="BA43" s="24" t="s">
        <v>259</v>
      </c>
      <c r="BC43" s="16">
        <f>AW43+AX43</f>
        <v>0</v>
      </c>
      <c r="BD43" s="16">
        <f>H43/(100-BE43)*100</f>
        <v>0</v>
      </c>
      <c r="BE43" s="16">
        <v>0</v>
      </c>
      <c r="BF43" s="16">
        <f>M43</f>
        <v>0.28985</v>
      </c>
      <c r="BH43" s="16">
        <f>G43*AO43</f>
        <v>0</v>
      </c>
      <c r="BI43" s="16">
        <f>G43*AP43</f>
        <v>0</v>
      </c>
      <c r="BJ43" s="16">
        <f>G43*H43</f>
        <v>0</v>
      </c>
      <c r="BK43" s="16"/>
      <c r="BL43" s="16">
        <v>60</v>
      </c>
    </row>
    <row r="44" spans="1:47" ht="15" customHeight="1">
      <c r="A44" s="9" t="s">
        <v>235</v>
      </c>
      <c r="B44" s="49" t="s">
        <v>235</v>
      </c>
      <c r="C44" s="49" t="s">
        <v>244</v>
      </c>
      <c r="D44" s="78" t="s">
        <v>241</v>
      </c>
      <c r="E44" s="78"/>
      <c r="F44" s="23" t="s">
        <v>315</v>
      </c>
      <c r="G44" s="23" t="s">
        <v>315</v>
      </c>
      <c r="H44" s="23" t="s">
        <v>315</v>
      </c>
      <c r="I44" s="4">
        <f>SUM(I45:I45)</f>
        <v>0</v>
      </c>
      <c r="J44" s="4">
        <f>SUM(J45:J45)</f>
        <v>0</v>
      </c>
      <c r="K44" s="4">
        <f>SUM(K45:K45)</f>
        <v>0</v>
      </c>
      <c r="L44" s="34" t="s">
        <v>235</v>
      </c>
      <c r="M44" s="4">
        <f>SUM(M45:M45)</f>
        <v>0.4254998</v>
      </c>
      <c r="N44" s="22"/>
      <c r="AI44" s="24" t="s">
        <v>235</v>
      </c>
      <c r="AS44" s="4">
        <f>SUM(AJ45:AJ45)</f>
        <v>0</v>
      </c>
      <c r="AT44" s="4">
        <f>SUM(AK45:AK45)</f>
        <v>0</v>
      </c>
      <c r="AU44" s="4">
        <f>SUM(AL45:AL45)</f>
        <v>0</v>
      </c>
    </row>
    <row r="45" spans="1:64" ht="15" customHeight="1">
      <c r="A45" s="46" t="s">
        <v>289</v>
      </c>
      <c r="B45" s="47" t="s">
        <v>235</v>
      </c>
      <c r="C45" s="47" t="s">
        <v>236</v>
      </c>
      <c r="D45" s="62" t="s">
        <v>393</v>
      </c>
      <c r="E45" s="62"/>
      <c r="F45" s="47" t="s">
        <v>336</v>
      </c>
      <c r="G45" s="16">
        <v>115.94</v>
      </c>
      <c r="H45" s="56"/>
      <c r="I45" s="16">
        <f>G45*AO45</f>
        <v>0</v>
      </c>
      <c r="J45" s="16">
        <f>G45*AP45</f>
        <v>0</v>
      </c>
      <c r="K45" s="16">
        <f>G45*H45</f>
        <v>0</v>
      </c>
      <c r="L45" s="16">
        <v>0.00367</v>
      </c>
      <c r="M45" s="16">
        <f>G45*L45</f>
        <v>0.4254998</v>
      </c>
      <c r="N45" s="43" t="s">
        <v>399</v>
      </c>
      <c r="Z45" s="16">
        <f>IF(AQ45="5",BJ45,0)</f>
        <v>0</v>
      </c>
      <c r="AB45" s="16">
        <f>IF(AQ45="1",BH45,0)</f>
        <v>0</v>
      </c>
      <c r="AC45" s="16">
        <f>IF(AQ45="1",BI45,0)</f>
        <v>0</v>
      </c>
      <c r="AD45" s="16">
        <f>IF(AQ45="7",BH45,0)</f>
        <v>0</v>
      </c>
      <c r="AE45" s="16">
        <f>IF(AQ45="7",BI45,0)</f>
        <v>0</v>
      </c>
      <c r="AF45" s="16">
        <f>IF(AQ45="2",BH45,0)</f>
        <v>0</v>
      </c>
      <c r="AG45" s="16">
        <f>IF(AQ45="2",BI45,0)</f>
        <v>0</v>
      </c>
      <c r="AH45" s="16">
        <f>IF(AQ45="0",BJ45,0)</f>
        <v>0</v>
      </c>
      <c r="AI45" s="24" t="s">
        <v>235</v>
      </c>
      <c r="AJ45" s="16">
        <f>IF(AN45=0,K45,0)</f>
        <v>0</v>
      </c>
      <c r="AK45" s="16">
        <f>IF(AN45=15,K45,0)</f>
        <v>0</v>
      </c>
      <c r="AL45" s="16">
        <f>IF(AN45=21,K45,0)</f>
        <v>0</v>
      </c>
      <c r="AN45" s="16">
        <v>15</v>
      </c>
      <c r="AO45" s="16">
        <f>H45*0.289040183060458</f>
        <v>0</v>
      </c>
      <c r="AP45" s="16">
        <f>H45*(1-0.289040183060458)</f>
        <v>0</v>
      </c>
      <c r="AQ45" s="37" t="s">
        <v>341</v>
      </c>
      <c r="AV45" s="16">
        <f>AW45+AX45</f>
        <v>0</v>
      </c>
      <c r="AW45" s="16">
        <f>G45*AO45</f>
        <v>0</v>
      </c>
      <c r="AX45" s="16">
        <f>G45*AP45</f>
        <v>0</v>
      </c>
      <c r="AY45" s="37" t="s">
        <v>207</v>
      </c>
      <c r="AZ45" s="37" t="s">
        <v>47</v>
      </c>
      <c r="BA45" s="24" t="s">
        <v>259</v>
      </c>
      <c r="BC45" s="16">
        <f>AW45+AX45</f>
        <v>0</v>
      </c>
      <c r="BD45" s="16">
        <f>H45/(100-BE45)*100</f>
        <v>0</v>
      </c>
      <c r="BE45" s="16">
        <v>0</v>
      </c>
      <c r="BF45" s="16">
        <f>M45</f>
        <v>0.4254998</v>
      </c>
      <c r="BH45" s="16">
        <f>G45*AO45</f>
        <v>0</v>
      </c>
      <c r="BI45" s="16">
        <f>G45*AP45</f>
        <v>0</v>
      </c>
      <c r="BJ45" s="16">
        <f>G45*H45</f>
        <v>0</v>
      </c>
      <c r="BK45" s="16"/>
      <c r="BL45" s="16">
        <v>61</v>
      </c>
    </row>
    <row r="46" spans="1:47" ht="15" customHeight="1">
      <c r="A46" s="9" t="s">
        <v>235</v>
      </c>
      <c r="B46" s="49" t="s">
        <v>235</v>
      </c>
      <c r="C46" s="49" t="s">
        <v>84</v>
      </c>
      <c r="D46" s="78" t="s">
        <v>350</v>
      </c>
      <c r="E46" s="78"/>
      <c r="F46" s="23" t="s">
        <v>315</v>
      </c>
      <c r="G46" s="23" t="s">
        <v>315</v>
      </c>
      <c r="H46" s="23" t="s">
        <v>315</v>
      </c>
      <c r="I46" s="4">
        <f>SUM(I47:I48)</f>
        <v>0</v>
      </c>
      <c r="J46" s="4">
        <f>SUM(J47:J48)</f>
        <v>0</v>
      </c>
      <c r="K46" s="4">
        <f>SUM(K47:K48)</f>
        <v>0</v>
      </c>
      <c r="L46" s="34" t="s">
        <v>235</v>
      </c>
      <c r="M46" s="4">
        <f>SUM(M47:M48)</f>
        <v>0.5511672000000001</v>
      </c>
      <c r="N46" s="22" t="s">
        <v>235</v>
      </c>
      <c r="AI46" s="24" t="s">
        <v>235</v>
      </c>
      <c r="AS46" s="4">
        <f>SUM(AJ47:AJ48)</f>
        <v>0</v>
      </c>
      <c r="AT46" s="4">
        <f>SUM(AK47:AK48)</f>
        <v>0</v>
      </c>
      <c r="AU46" s="4">
        <f>SUM(AL47:AL48)</f>
        <v>0</v>
      </c>
    </row>
    <row r="47" spans="1:64" ht="15" customHeight="1">
      <c r="A47" s="46" t="s">
        <v>78</v>
      </c>
      <c r="B47" s="47" t="s">
        <v>235</v>
      </c>
      <c r="C47" s="47" t="s">
        <v>285</v>
      </c>
      <c r="D47" s="62" t="s">
        <v>147</v>
      </c>
      <c r="E47" s="62"/>
      <c r="F47" s="47" t="s">
        <v>336</v>
      </c>
      <c r="G47" s="16">
        <v>60.04</v>
      </c>
      <c r="H47" s="56"/>
      <c r="I47" s="16">
        <f>G47*AO47</f>
        <v>0</v>
      </c>
      <c r="J47" s="16">
        <f>G47*AP47</f>
        <v>0</v>
      </c>
      <c r="K47" s="16">
        <f>G47*H47</f>
        <v>0</v>
      </c>
      <c r="L47" s="16">
        <v>0.00892</v>
      </c>
      <c r="M47" s="16">
        <f>G47*L47</f>
        <v>0.5355568</v>
      </c>
      <c r="N47" s="43" t="s">
        <v>399</v>
      </c>
      <c r="Z47" s="16">
        <f>IF(AQ47="5",BJ47,0)</f>
        <v>0</v>
      </c>
      <c r="AB47" s="16">
        <f>IF(AQ47="1",BH47,0)</f>
        <v>0</v>
      </c>
      <c r="AC47" s="16">
        <f>IF(AQ47="1",BI47,0)</f>
        <v>0</v>
      </c>
      <c r="AD47" s="16">
        <f>IF(AQ47="7",BH47,0)</f>
        <v>0</v>
      </c>
      <c r="AE47" s="16">
        <f>IF(AQ47="7",BI47,0)</f>
        <v>0</v>
      </c>
      <c r="AF47" s="16">
        <f>IF(AQ47="2",BH47,0)</f>
        <v>0</v>
      </c>
      <c r="AG47" s="16">
        <f>IF(AQ47="2",BI47,0)</f>
        <v>0</v>
      </c>
      <c r="AH47" s="16">
        <f>IF(AQ47="0",BJ47,0)</f>
        <v>0</v>
      </c>
      <c r="AI47" s="24" t="s">
        <v>235</v>
      </c>
      <c r="AJ47" s="16">
        <f>IF(AN47=0,K47,0)</f>
        <v>0</v>
      </c>
      <c r="AK47" s="16">
        <f>IF(AN47=15,K47,0)</f>
        <v>0</v>
      </c>
      <c r="AL47" s="16">
        <f>IF(AN47=21,K47,0)</f>
        <v>0</v>
      </c>
      <c r="AN47" s="16">
        <v>15</v>
      </c>
      <c r="AO47" s="16">
        <f>H47*0.653764553686934</f>
        <v>0</v>
      </c>
      <c r="AP47" s="16">
        <f>H47*(1-0.653764553686934)</f>
        <v>0</v>
      </c>
      <c r="AQ47" s="37" t="s">
        <v>341</v>
      </c>
      <c r="AV47" s="16">
        <f>AW47+AX47</f>
        <v>0</v>
      </c>
      <c r="AW47" s="16">
        <f>G47*AO47</f>
        <v>0</v>
      </c>
      <c r="AX47" s="16">
        <f>G47*AP47</f>
        <v>0</v>
      </c>
      <c r="AY47" s="37" t="s">
        <v>311</v>
      </c>
      <c r="AZ47" s="37" t="s">
        <v>47</v>
      </c>
      <c r="BA47" s="24" t="s">
        <v>259</v>
      </c>
      <c r="BC47" s="16">
        <f>AW47+AX47</f>
        <v>0</v>
      </c>
      <c r="BD47" s="16">
        <f>H47/(100-BE47)*100</f>
        <v>0</v>
      </c>
      <c r="BE47" s="16">
        <v>0</v>
      </c>
      <c r="BF47" s="16">
        <f>M47</f>
        <v>0.5355568</v>
      </c>
      <c r="BH47" s="16">
        <f>G47*AO47</f>
        <v>0</v>
      </c>
      <c r="BI47" s="16">
        <f>G47*AP47</f>
        <v>0</v>
      </c>
      <c r="BJ47" s="16">
        <f>G47*H47</f>
        <v>0</v>
      </c>
      <c r="BK47" s="16"/>
      <c r="BL47" s="16">
        <v>63</v>
      </c>
    </row>
    <row r="48" spans="1:64" ht="15" customHeight="1">
      <c r="A48" s="46" t="s">
        <v>389</v>
      </c>
      <c r="B48" s="47" t="s">
        <v>235</v>
      </c>
      <c r="C48" s="47" t="s">
        <v>330</v>
      </c>
      <c r="D48" s="62" t="s">
        <v>316</v>
      </c>
      <c r="E48" s="62"/>
      <c r="F48" s="47" t="s">
        <v>336</v>
      </c>
      <c r="G48" s="16">
        <v>60.04</v>
      </c>
      <c r="H48" s="56"/>
      <c r="I48" s="16">
        <f>G48*AO48</f>
        <v>0</v>
      </c>
      <c r="J48" s="16">
        <f>G48*AP48</f>
        <v>0</v>
      </c>
      <c r="K48" s="16">
        <f>G48*H48</f>
        <v>0</v>
      </c>
      <c r="L48" s="16">
        <v>0.00026</v>
      </c>
      <c r="M48" s="16">
        <f>G48*L48</f>
        <v>0.015610399999999998</v>
      </c>
      <c r="N48" s="43" t="s">
        <v>399</v>
      </c>
      <c r="Z48" s="16">
        <f>IF(AQ48="5",BJ48,0)</f>
        <v>0</v>
      </c>
      <c r="AB48" s="16">
        <f>IF(AQ48="1",BH48,0)</f>
        <v>0</v>
      </c>
      <c r="AC48" s="16">
        <f>IF(AQ48="1",BI48,0)</f>
        <v>0</v>
      </c>
      <c r="AD48" s="16">
        <f>IF(AQ48="7",BH48,0)</f>
        <v>0</v>
      </c>
      <c r="AE48" s="16">
        <f>IF(AQ48="7",BI48,0)</f>
        <v>0</v>
      </c>
      <c r="AF48" s="16">
        <f>IF(AQ48="2",BH48,0)</f>
        <v>0</v>
      </c>
      <c r="AG48" s="16">
        <f>IF(AQ48="2",BI48,0)</f>
        <v>0</v>
      </c>
      <c r="AH48" s="16">
        <f>IF(AQ48="0",BJ48,0)</f>
        <v>0</v>
      </c>
      <c r="AI48" s="24" t="s">
        <v>235</v>
      </c>
      <c r="AJ48" s="16">
        <f>IF(AN48=0,K48,0)</f>
        <v>0</v>
      </c>
      <c r="AK48" s="16">
        <f>IF(AN48=15,K48,0)</f>
        <v>0</v>
      </c>
      <c r="AL48" s="16">
        <f>IF(AN48=21,K48,0)</f>
        <v>0</v>
      </c>
      <c r="AN48" s="16">
        <v>15</v>
      </c>
      <c r="AO48" s="16">
        <f>H48*0.539979734021809</f>
        <v>0</v>
      </c>
      <c r="AP48" s="16">
        <f>H48*(1-0.539979734021809)</f>
        <v>0</v>
      </c>
      <c r="AQ48" s="37" t="s">
        <v>341</v>
      </c>
      <c r="AV48" s="16">
        <f>AW48+AX48</f>
        <v>0</v>
      </c>
      <c r="AW48" s="16">
        <f>G48*AO48</f>
        <v>0</v>
      </c>
      <c r="AX48" s="16">
        <f>G48*AP48</f>
        <v>0</v>
      </c>
      <c r="AY48" s="37" t="s">
        <v>311</v>
      </c>
      <c r="AZ48" s="37" t="s">
        <v>47</v>
      </c>
      <c r="BA48" s="24" t="s">
        <v>259</v>
      </c>
      <c r="BC48" s="16">
        <f>AW48+AX48</f>
        <v>0</v>
      </c>
      <c r="BD48" s="16">
        <f>H48/(100-BE48)*100</f>
        <v>0</v>
      </c>
      <c r="BE48" s="16">
        <v>0</v>
      </c>
      <c r="BF48" s="16">
        <f>M48</f>
        <v>0.015610399999999998</v>
      </c>
      <c r="BH48" s="16">
        <f>G48*AO48</f>
        <v>0</v>
      </c>
      <c r="BI48" s="16">
        <f>G48*AP48</f>
        <v>0</v>
      </c>
      <c r="BJ48" s="16">
        <f>G48*H48</f>
        <v>0</v>
      </c>
      <c r="BK48" s="16"/>
      <c r="BL48" s="16">
        <v>63</v>
      </c>
    </row>
    <row r="49" spans="1:47" ht="15" customHeight="1">
      <c r="A49" s="9" t="s">
        <v>235</v>
      </c>
      <c r="B49" s="49" t="s">
        <v>235</v>
      </c>
      <c r="C49" s="49" t="s">
        <v>205</v>
      </c>
      <c r="D49" s="78" t="s">
        <v>364</v>
      </c>
      <c r="E49" s="78"/>
      <c r="F49" s="23" t="s">
        <v>315</v>
      </c>
      <c r="G49" s="23" t="s">
        <v>315</v>
      </c>
      <c r="H49" s="23" t="s">
        <v>315</v>
      </c>
      <c r="I49" s="4">
        <f>SUM(I50:I50)</f>
        <v>0</v>
      </c>
      <c r="J49" s="4">
        <f>SUM(J50:J50)</f>
        <v>0</v>
      </c>
      <c r="K49" s="4">
        <f>SUM(K50:K50)</f>
        <v>0</v>
      </c>
      <c r="L49" s="34" t="s">
        <v>235</v>
      </c>
      <c r="M49" s="4">
        <f>SUM(M50:M50)</f>
        <v>1.2248160000000001</v>
      </c>
      <c r="N49" s="22" t="s">
        <v>235</v>
      </c>
      <c r="AI49" s="24" t="s">
        <v>235</v>
      </c>
      <c r="AS49" s="4">
        <f>SUM(AJ50:AJ50)</f>
        <v>0</v>
      </c>
      <c r="AT49" s="4">
        <f>SUM(AK50:AK50)</f>
        <v>0</v>
      </c>
      <c r="AU49" s="4">
        <f>SUM(AL50:AL50)</f>
        <v>0</v>
      </c>
    </row>
    <row r="50" spans="1:64" ht="15" customHeight="1">
      <c r="A50" s="46" t="s">
        <v>304</v>
      </c>
      <c r="B50" s="47" t="s">
        <v>235</v>
      </c>
      <c r="C50" s="47" t="s">
        <v>295</v>
      </c>
      <c r="D50" s="62" t="s">
        <v>173</v>
      </c>
      <c r="E50" s="62"/>
      <c r="F50" s="47" t="s">
        <v>336</v>
      </c>
      <c r="G50" s="16">
        <v>60.04</v>
      </c>
      <c r="H50" s="56"/>
      <c r="I50" s="16">
        <f>G50*AO50</f>
        <v>0</v>
      </c>
      <c r="J50" s="16">
        <f>G50*AP50</f>
        <v>0</v>
      </c>
      <c r="K50" s="16">
        <f>G50*H50</f>
        <v>0</v>
      </c>
      <c r="L50" s="16">
        <v>0.0204</v>
      </c>
      <c r="M50" s="16">
        <f>G50*L50</f>
        <v>1.2248160000000001</v>
      </c>
      <c r="N50" s="43" t="s">
        <v>399</v>
      </c>
      <c r="Z50" s="16">
        <f>IF(AQ50="5",BJ50,0)</f>
        <v>0</v>
      </c>
      <c r="AB50" s="16">
        <f>IF(AQ50="1",BH50,0)</f>
        <v>0</v>
      </c>
      <c r="AC50" s="16">
        <f>IF(AQ50="1",BI50,0)</f>
        <v>0</v>
      </c>
      <c r="AD50" s="16">
        <f>IF(AQ50="7",BH50,0)</f>
        <v>0</v>
      </c>
      <c r="AE50" s="16">
        <f>IF(AQ50="7",BI50,0)</f>
        <v>0</v>
      </c>
      <c r="AF50" s="16">
        <f>IF(AQ50="2",BH50,0)</f>
        <v>0</v>
      </c>
      <c r="AG50" s="16">
        <f>IF(AQ50="2",BI50,0)</f>
        <v>0</v>
      </c>
      <c r="AH50" s="16">
        <f>IF(AQ50="0",BJ50,0)</f>
        <v>0</v>
      </c>
      <c r="AI50" s="24" t="s">
        <v>235</v>
      </c>
      <c r="AJ50" s="16">
        <f>IF(AN50=0,K50,0)</f>
        <v>0</v>
      </c>
      <c r="AK50" s="16">
        <f>IF(AN50=15,K50,0)</f>
        <v>0</v>
      </c>
      <c r="AL50" s="16">
        <f>IF(AN50=21,K50,0)</f>
        <v>0</v>
      </c>
      <c r="AN50" s="16">
        <v>15</v>
      </c>
      <c r="AO50" s="16">
        <f>H50*0</f>
        <v>0</v>
      </c>
      <c r="AP50" s="16">
        <f>H50*(1-0)</f>
        <v>0</v>
      </c>
      <c r="AQ50" s="37" t="s">
        <v>344</v>
      </c>
      <c r="AV50" s="16">
        <f>AW50+AX50</f>
        <v>0</v>
      </c>
      <c r="AW50" s="16">
        <f>G50*AO50</f>
        <v>0</v>
      </c>
      <c r="AX50" s="16">
        <f>G50*AP50</f>
        <v>0</v>
      </c>
      <c r="AY50" s="37" t="s">
        <v>206</v>
      </c>
      <c r="AZ50" s="37" t="s">
        <v>181</v>
      </c>
      <c r="BA50" s="24" t="s">
        <v>259</v>
      </c>
      <c r="BC50" s="16">
        <f>AW50+AX50</f>
        <v>0</v>
      </c>
      <c r="BD50" s="16">
        <f>H50/(100-BE50)*100</f>
        <v>0</v>
      </c>
      <c r="BE50" s="16">
        <v>0</v>
      </c>
      <c r="BF50" s="16">
        <f>M50</f>
        <v>1.2248160000000001</v>
      </c>
      <c r="BH50" s="16">
        <f>G50*AO50</f>
        <v>0</v>
      </c>
      <c r="BI50" s="16">
        <f>G50*AP50</f>
        <v>0</v>
      </c>
      <c r="BJ50" s="16">
        <f>G50*H50</f>
        <v>0</v>
      </c>
      <c r="BK50" s="16"/>
      <c r="BL50" s="16">
        <v>762</v>
      </c>
    </row>
    <row r="51" spans="1:47" ht="15" customHeight="1">
      <c r="A51" s="9" t="s">
        <v>235</v>
      </c>
      <c r="B51" s="49" t="s">
        <v>235</v>
      </c>
      <c r="C51" s="49" t="s">
        <v>96</v>
      </c>
      <c r="D51" s="78" t="s">
        <v>216</v>
      </c>
      <c r="E51" s="78"/>
      <c r="F51" s="23" t="s">
        <v>315</v>
      </c>
      <c r="G51" s="23" t="s">
        <v>315</v>
      </c>
      <c r="H51" s="23" t="s">
        <v>315</v>
      </c>
      <c r="I51" s="4">
        <f>SUM(I52:I52)</f>
        <v>0</v>
      </c>
      <c r="J51" s="4">
        <f>SUM(J52:J52)</f>
        <v>0</v>
      </c>
      <c r="K51" s="4">
        <f>SUM(K52:K52)</f>
        <v>0</v>
      </c>
      <c r="L51" s="34" t="s">
        <v>235</v>
      </c>
      <c r="M51" s="4">
        <f>SUM(M52:M52)</f>
        <v>0.8231484</v>
      </c>
      <c r="N51" s="22" t="s">
        <v>235</v>
      </c>
      <c r="AI51" s="24" t="s">
        <v>235</v>
      </c>
      <c r="AS51" s="4">
        <f>SUM(AJ52:AJ52)</f>
        <v>0</v>
      </c>
      <c r="AT51" s="4">
        <f>SUM(AK52:AK52)</f>
        <v>0</v>
      </c>
      <c r="AU51" s="4">
        <f>SUM(AL52:AL52)</f>
        <v>0</v>
      </c>
    </row>
    <row r="52" spans="1:64" ht="15" customHeight="1">
      <c r="A52" s="46" t="s">
        <v>191</v>
      </c>
      <c r="B52" s="47" t="s">
        <v>235</v>
      </c>
      <c r="C52" s="47" t="s">
        <v>9</v>
      </c>
      <c r="D52" s="62" t="s">
        <v>73</v>
      </c>
      <c r="E52" s="62"/>
      <c r="F52" s="47" t="s">
        <v>336</v>
      </c>
      <c r="G52" s="16">
        <v>60.04</v>
      </c>
      <c r="H52" s="56"/>
      <c r="I52" s="16">
        <f>G52*AO52</f>
        <v>0</v>
      </c>
      <c r="J52" s="16">
        <f>G52*AP52</f>
        <v>0</v>
      </c>
      <c r="K52" s="16">
        <f>G52*H52</f>
        <v>0</v>
      </c>
      <c r="L52" s="16">
        <v>0.01371</v>
      </c>
      <c r="M52" s="16">
        <f>G52*L52</f>
        <v>0.8231484</v>
      </c>
      <c r="N52" s="43" t="s">
        <v>399</v>
      </c>
      <c r="Z52" s="16">
        <f>IF(AQ52="5",BJ52,0)</f>
        <v>0</v>
      </c>
      <c r="AB52" s="16">
        <f>IF(AQ52="1",BH52,0)</f>
        <v>0</v>
      </c>
      <c r="AC52" s="16">
        <f>IF(AQ52="1",BI52,0)</f>
        <v>0</v>
      </c>
      <c r="AD52" s="16">
        <f>IF(AQ52="7",BH52,0)</f>
        <v>0</v>
      </c>
      <c r="AE52" s="16">
        <f>IF(AQ52="7",BI52,0)</f>
        <v>0</v>
      </c>
      <c r="AF52" s="16">
        <f>IF(AQ52="2",BH52,0)</f>
        <v>0</v>
      </c>
      <c r="AG52" s="16">
        <f>IF(AQ52="2",BI52,0)</f>
        <v>0</v>
      </c>
      <c r="AH52" s="16">
        <f>IF(AQ52="0",BJ52,0)</f>
        <v>0</v>
      </c>
      <c r="AI52" s="24" t="s">
        <v>235</v>
      </c>
      <c r="AJ52" s="16">
        <f>IF(AN52=0,K52,0)</f>
        <v>0</v>
      </c>
      <c r="AK52" s="16">
        <f>IF(AN52=15,K52,0)</f>
        <v>0</v>
      </c>
      <c r="AL52" s="16">
        <f>IF(AN52=21,K52,0)</f>
        <v>0</v>
      </c>
      <c r="AN52" s="16">
        <v>15</v>
      </c>
      <c r="AO52" s="16">
        <f>H52*0.779192220388378</f>
        <v>0</v>
      </c>
      <c r="AP52" s="16">
        <f>H52*(1-0.779192220388378)</f>
        <v>0</v>
      </c>
      <c r="AQ52" s="37" t="s">
        <v>344</v>
      </c>
      <c r="AV52" s="16">
        <f>AW52+AX52</f>
        <v>0</v>
      </c>
      <c r="AW52" s="16">
        <f>G52*AO52</f>
        <v>0</v>
      </c>
      <c r="AX52" s="16">
        <f>G52*AP52</f>
        <v>0</v>
      </c>
      <c r="AY52" s="37" t="s">
        <v>263</v>
      </c>
      <c r="AZ52" s="37" t="s">
        <v>181</v>
      </c>
      <c r="BA52" s="24" t="s">
        <v>259</v>
      </c>
      <c r="BC52" s="16">
        <f>AW52+AX52</f>
        <v>0</v>
      </c>
      <c r="BD52" s="16">
        <f>H52/(100-BE52)*100</f>
        <v>0</v>
      </c>
      <c r="BE52" s="16">
        <v>0</v>
      </c>
      <c r="BF52" s="16">
        <f>M52</f>
        <v>0.8231484</v>
      </c>
      <c r="BH52" s="16">
        <f>G52*AO52</f>
        <v>0</v>
      </c>
      <c r="BI52" s="16">
        <f>G52*AP52</f>
        <v>0</v>
      </c>
      <c r="BJ52" s="16">
        <f>G52*H52</f>
        <v>0</v>
      </c>
      <c r="BK52" s="16"/>
      <c r="BL52" s="16">
        <v>763</v>
      </c>
    </row>
    <row r="53" spans="1:47" ht="15" customHeight="1">
      <c r="A53" s="9" t="s">
        <v>235</v>
      </c>
      <c r="B53" s="49" t="s">
        <v>235</v>
      </c>
      <c r="C53" s="49" t="s">
        <v>145</v>
      </c>
      <c r="D53" s="78" t="s">
        <v>164</v>
      </c>
      <c r="E53" s="78"/>
      <c r="F53" s="23" t="s">
        <v>315</v>
      </c>
      <c r="G53" s="23" t="s">
        <v>315</v>
      </c>
      <c r="H53" s="23" t="s">
        <v>315</v>
      </c>
      <c r="I53" s="4">
        <f>SUM(I54:I55)</f>
        <v>0</v>
      </c>
      <c r="J53" s="4">
        <f>SUM(J54:J55)</f>
        <v>0</v>
      </c>
      <c r="K53" s="4">
        <f>SUM(K54:K55)</f>
        <v>0</v>
      </c>
      <c r="L53" s="34" t="s">
        <v>235</v>
      </c>
      <c r="M53" s="4">
        <f>SUM(M54:M55)</f>
        <v>0.131</v>
      </c>
      <c r="N53" s="22" t="s">
        <v>235</v>
      </c>
      <c r="AI53" s="24" t="s">
        <v>235</v>
      </c>
      <c r="AS53" s="4">
        <f>SUM(AJ54:AJ55)</f>
        <v>0</v>
      </c>
      <c r="AT53" s="4">
        <f>SUM(AK54:AK55)</f>
        <v>0</v>
      </c>
      <c r="AU53" s="4">
        <f>SUM(AL54:AL55)</f>
        <v>0</v>
      </c>
    </row>
    <row r="54" spans="1:64" ht="15" customHeight="1">
      <c r="A54" s="46" t="s">
        <v>334</v>
      </c>
      <c r="B54" s="47" t="s">
        <v>235</v>
      </c>
      <c r="C54" s="47" t="s">
        <v>253</v>
      </c>
      <c r="D54" s="62" t="s">
        <v>365</v>
      </c>
      <c r="E54" s="62"/>
      <c r="F54" s="47" t="s">
        <v>92</v>
      </c>
      <c r="G54" s="16">
        <v>1</v>
      </c>
      <c r="H54" s="56"/>
      <c r="I54" s="16">
        <f>G54*AO54</f>
        <v>0</v>
      </c>
      <c r="J54" s="16">
        <f>G54*AP54</f>
        <v>0</v>
      </c>
      <c r="K54" s="16">
        <f>G54*H54</f>
        <v>0</v>
      </c>
      <c r="L54" s="16">
        <v>0.131</v>
      </c>
      <c r="M54" s="16">
        <f>G54*L54</f>
        <v>0.131</v>
      </c>
      <c r="N54" s="43" t="s">
        <v>399</v>
      </c>
      <c r="Z54" s="16">
        <f>IF(AQ54="5",BJ54,0)</f>
        <v>0</v>
      </c>
      <c r="AB54" s="16">
        <f>IF(AQ54="1",BH54,0)</f>
        <v>0</v>
      </c>
      <c r="AC54" s="16">
        <f>IF(AQ54="1",BI54,0)</f>
        <v>0</v>
      </c>
      <c r="AD54" s="16">
        <f>IF(AQ54="7",BH54,0)</f>
        <v>0</v>
      </c>
      <c r="AE54" s="16">
        <f>IF(AQ54="7",BI54,0)</f>
        <v>0</v>
      </c>
      <c r="AF54" s="16">
        <f>IF(AQ54="2",BH54,0)</f>
        <v>0</v>
      </c>
      <c r="AG54" s="16">
        <f>IF(AQ54="2",BI54,0)</f>
        <v>0</v>
      </c>
      <c r="AH54" s="16">
        <f>IF(AQ54="0",BJ54,0)</f>
        <v>0</v>
      </c>
      <c r="AI54" s="24" t="s">
        <v>235</v>
      </c>
      <c r="AJ54" s="16">
        <f>IF(AN54=0,K54,0)</f>
        <v>0</v>
      </c>
      <c r="AK54" s="16">
        <f>IF(AN54=15,K54,0)</f>
        <v>0</v>
      </c>
      <c r="AL54" s="16">
        <f>IF(AN54=21,K54,0)</f>
        <v>0</v>
      </c>
      <c r="AN54" s="16">
        <v>15</v>
      </c>
      <c r="AO54" s="16">
        <f>H54*0</f>
        <v>0</v>
      </c>
      <c r="AP54" s="16">
        <f>H54*(1-0)</f>
        <v>0</v>
      </c>
      <c r="AQ54" s="37" t="s">
        <v>344</v>
      </c>
      <c r="AV54" s="16">
        <f>AW54+AX54</f>
        <v>0</v>
      </c>
      <c r="AW54" s="16">
        <f>G54*AO54</f>
        <v>0</v>
      </c>
      <c r="AX54" s="16">
        <f>G54*AP54</f>
        <v>0</v>
      </c>
      <c r="AY54" s="37" t="s">
        <v>38</v>
      </c>
      <c r="AZ54" s="37" t="s">
        <v>181</v>
      </c>
      <c r="BA54" s="24" t="s">
        <v>259</v>
      </c>
      <c r="BC54" s="16">
        <f>AW54+AX54</f>
        <v>0</v>
      </c>
      <c r="BD54" s="16">
        <f>H54/(100-BE54)*100</f>
        <v>0</v>
      </c>
      <c r="BE54" s="16">
        <v>0</v>
      </c>
      <c r="BF54" s="16">
        <f>M54</f>
        <v>0.131</v>
      </c>
      <c r="BH54" s="16">
        <f>G54*AO54</f>
        <v>0</v>
      </c>
      <c r="BI54" s="16">
        <f>G54*AP54</f>
        <v>0</v>
      </c>
      <c r="BJ54" s="16">
        <f>G54*H54</f>
        <v>0</v>
      </c>
      <c r="BK54" s="16"/>
      <c r="BL54" s="16">
        <v>766</v>
      </c>
    </row>
    <row r="55" spans="1:64" ht="15" customHeight="1">
      <c r="A55" s="46" t="s">
        <v>197</v>
      </c>
      <c r="B55" s="47" t="s">
        <v>235</v>
      </c>
      <c r="C55" s="47" t="s">
        <v>338</v>
      </c>
      <c r="D55" s="62" t="s">
        <v>226</v>
      </c>
      <c r="E55" s="62"/>
      <c r="F55" s="47" t="s">
        <v>92</v>
      </c>
      <c r="G55" s="16">
        <v>1</v>
      </c>
      <c r="H55" s="56"/>
      <c r="I55" s="16">
        <f>G55*AO55</f>
        <v>0</v>
      </c>
      <c r="J55" s="16">
        <f>G55*AP55</f>
        <v>0</v>
      </c>
      <c r="K55" s="16">
        <f>G55*H55</f>
        <v>0</v>
      </c>
      <c r="L55" s="16">
        <v>0</v>
      </c>
      <c r="M55" s="16">
        <f>G55*L55</f>
        <v>0</v>
      </c>
      <c r="N55" s="43" t="s">
        <v>399</v>
      </c>
      <c r="Z55" s="16">
        <f>IF(AQ55="5",BJ55,0)</f>
        <v>0</v>
      </c>
      <c r="AB55" s="16">
        <f>IF(AQ55="1",BH55,0)</f>
        <v>0</v>
      </c>
      <c r="AC55" s="16">
        <f>IF(AQ55="1",BI55,0)</f>
        <v>0</v>
      </c>
      <c r="AD55" s="16">
        <f>IF(AQ55="7",BH55,0)</f>
        <v>0</v>
      </c>
      <c r="AE55" s="16">
        <f>IF(AQ55="7",BI55,0)</f>
        <v>0</v>
      </c>
      <c r="AF55" s="16">
        <f>IF(AQ55="2",BH55,0)</f>
        <v>0</v>
      </c>
      <c r="AG55" s="16">
        <f>IF(AQ55="2",BI55,0)</f>
        <v>0</v>
      </c>
      <c r="AH55" s="16">
        <f>IF(AQ55="0",BJ55,0)</f>
        <v>0</v>
      </c>
      <c r="AI55" s="24" t="s">
        <v>235</v>
      </c>
      <c r="AJ55" s="16">
        <f>IF(AN55=0,K55,0)</f>
        <v>0</v>
      </c>
      <c r="AK55" s="16">
        <f>IF(AN55=15,K55,0)</f>
        <v>0</v>
      </c>
      <c r="AL55" s="16">
        <f>IF(AN55=21,K55,0)</f>
        <v>0</v>
      </c>
      <c r="AN55" s="16">
        <v>15</v>
      </c>
      <c r="AO55" s="16">
        <f>H55*0</f>
        <v>0</v>
      </c>
      <c r="AP55" s="16">
        <f>H55*(1-0)</f>
        <v>0</v>
      </c>
      <c r="AQ55" s="37" t="s">
        <v>344</v>
      </c>
      <c r="AV55" s="16">
        <f>AW55+AX55</f>
        <v>0</v>
      </c>
      <c r="AW55" s="16">
        <f>G55*AO55</f>
        <v>0</v>
      </c>
      <c r="AX55" s="16">
        <f>G55*AP55</f>
        <v>0</v>
      </c>
      <c r="AY55" s="37" t="s">
        <v>38</v>
      </c>
      <c r="AZ55" s="37" t="s">
        <v>181</v>
      </c>
      <c r="BA55" s="24" t="s">
        <v>259</v>
      </c>
      <c r="BC55" s="16">
        <f>AW55+AX55</f>
        <v>0</v>
      </c>
      <c r="BD55" s="16">
        <f>H55/(100-BE55)*100</f>
        <v>0</v>
      </c>
      <c r="BE55" s="16">
        <v>0</v>
      </c>
      <c r="BF55" s="16">
        <f>M55</f>
        <v>0</v>
      </c>
      <c r="BH55" s="16">
        <f>G55*AO55</f>
        <v>0</v>
      </c>
      <c r="BI55" s="16">
        <f>G55*AP55</f>
        <v>0</v>
      </c>
      <c r="BJ55" s="16">
        <f>G55*H55</f>
        <v>0</v>
      </c>
      <c r="BK55" s="16"/>
      <c r="BL55" s="16">
        <v>766</v>
      </c>
    </row>
    <row r="56" spans="1:47" ht="15" customHeight="1">
      <c r="A56" s="9" t="s">
        <v>235</v>
      </c>
      <c r="B56" s="49" t="s">
        <v>235</v>
      </c>
      <c r="C56" s="49" t="s">
        <v>273</v>
      </c>
      <c r="D56" s="78" t="s">
        <v>225</v>
      </c>
      <c r="E56" s="78"/>
      <c r="F56" s="23" t="s">
        <v>315</v>
      </c>
      <c r="G56" s="23" t="s">
        <v>315</v>
      </c>
      <c r="H56" s="23" t="s">
        <v>315</v>
      </c>
      <c r="I56" s="4">
        <f>SUM(I57:I57)</f>
        <v>0</v>
      </c>
      <c r="J56" s="4">
        <f>SUM(J57:J57)</f>
        <v>0</v>
      </c>
      <c r="K56" s="4">
        <f>SUM(K57:K57)</f>
        <v>0</v>
      </c>
      <c r="L56" s="34" t="s">
        <v>235</v>
      </c>
      <c r="M56" s="4">
        <f>SUM(M57:M57)</f>
        <v>0.1476984</v>
      </c>
      <c r="N56" s="22" t="s">
        <v>235</v>
      </c>
      <c r="AI56" s="24" t="s">
        <v>235</v>
      </c>
      <c r="AS56" s="4">
        <f>SUM(AJ57:AJ57)</f>
        <v>0</v>
      </c>
      <c r="AT56" s="4">
        <f>SUM(AK57:AK57)</f>
        <v>0</v>
      </c>
      <c r="AU56" s="4">
        <f>SUM(AL57:AL57)</f>
        <v>0</v>
      </c>
    </row>
    <row r="57" spans="1:64" ht="15" customHeight="1">
      <c r="A57" s="46" t="s">
        <v>218</v>
      </c>
      <c r="B57" s="47" t="s">
        <v>235</v>
      </c>
      <c r="C57" s="47" t="s">
        <v>395</v>
      </c>
      <c r="D57" s="62" t="s">
        <v>245</v>
      </c>
      <c r="E57" s="62"/>
      <c r="F57" s="47" t="s">
        <v>336</v>
      </c>
      <c r="G57" s="16">
        <v>60.04</v>
      </c>
      <c r="H57" s="56"/>
      <c r="I57" s="16">
        <f>G57*AO57</f>
        <v>0</v>
      </c>
      <c r="J57" s="16">
        <f>G57*AP57</f>
        <v>0</v>
      </c>
      <c r="K57" s="16">
        <f>G57*H57</f>
        <v>0</v>
      </c>
      <c r="L57" s="16">
        <v>0.00246</v>
      </c>
      <c r="M57" s="16">
        <f>G57*L57</f>
        <v>0.1476984</v>
      </c>
      <c r="N57" s="43" t="s">
        <v>399</v>
      </c>
      <c r="Z57" s="16">
        <f>IF(AQ57="5",BJ57,0)</f>
        <v>0</v>
      </c>
      <c r="AB57" s="16">
        <f>IF(AQ57="1",BH57,0)</f>
        <v>0</v>
      </c>
      <c r="AC57" s="16">
        <f>IF(AQ57="1",BI57,0)</f>
        <v>0</v>
      </c>
      <c r="AD57" s="16">
        <f>IF(AQ57="7",BH57,0)</f>
        <v>0</v>
      </c>
      <c r="AE57" s="16">
        <f>IF(AQ57="7",BI57,0)</f>
        <v>0</v>
      </c>
      <c r="AF57" s="16">
        <f>IF(AQ57="2",BH57,0)</f>
        <v>0</v>
      </c>
      <c r="AG57" s="16">
        <f>IF(AQ57="2",BI57,0)</f>
        <v>0</v>
      </c>
      <c r="AH57" s="16">
        <f>IF(AQ57="0",BJ57,0)</f>
        <v>0</v>
      </c>
      <c r="AI57" s="24" t="s">
        <v>235</v>
      </c>
      <c r="AJ57" s="16">
        <f>IF(AN57=0,K57,0)</f>
        <v>0</v>
      </c>
      <c r="AK57" s="16">
        <f>IF(AN57=15,K57,0)</f>
        <v>0</v>
      </c>
      <c r="AL57" s="16">
        <f>IF(AN57=21,K57,0)</f>
        <v>0</v>
      </c>
      <c r="AN57" s="16">
        <v>15</v>
      </c>
      <c r="AO57" s="16">
        <f>H57*0.7638512763596</f>
        <v>0</v>
      </c>
      <c r="AP57" s="16">
        <f>H57*(1-0.7638512763596)</f>
        <v>0</v>
      </c>
      <c r="AQ57" s="37" t="s">
        <v>344</v>
      </c>
      <c r="AV57" s="16">
        <f>AW57+AX57</f>
        <v>0</v>
      </c>
      <c r="AW57" s="16">
        <f>G57*AO57</f>
        <v>0</v>
      </c>
      <c r="AX57" s="16">
        <f>G57*AP57</f>
        <v>0</v>
      </c>
      <c r="AY57" s="37" t="s">
        <v>70</v>
      </c>
      <c r="AZ57" s="37" t="s">
        <v>89</v>
      </c>
      <c r="BA57" s="24" t="s">
        <v>259</v>
      </c>
      <c r="BC57" s="16">
        <f>AW57+AX57</f>
        <v>0</v>
      </c>
      <c r="BD57" s="16">
        <f>H57/(100-BE57)*100</f>
        <v>0</v>
      </c>
      <c r="BE57" s="16">
        <v>0</v>
      </c>
      <c r="BF57" s="16">
        <f>M57</f>
        <v>0.1476984</v>
      </c>
      <c r="BH57" s="16">
        <f>G57*AO57</f>
        <v>0</v>
      </c>
      <c r="BI57" s="16">
        <f>G57*AP57</f>
        <v>0</v>
      </c>
      <c r="BJ57" s="16">
        <f>G57*H57</f>
        <v>0</v>
      </c>
      <c r="BK57" s="16"/>
      <c r="BL57" s="16">
        <v>776</v>
      </c>
    </row>
    <row r="58" spans="1:47" ht="15" customHeight="1">
      <c r="A58" s="9" t="s">
        <v>235</v>
      </c>
      <c r="B58" s="49" t="s">
        <v>235</v>
      </c>
      <c r="C58" s="49" t="s">
        <v>188</v>
      </c>
      <c r="D58" s="78" t="s">
        <v>277</v>
      </c>
      <c r="E58" s="78"/>
      <c r="F58" s="23" t="s">
        <v>315</v>
      </c>
      <c r="G58" s="23" t="s">
        <v>315</v>
      </c>
      <c r="H58" s="23" t="s">
        <v>315</v>
      </c>
      <c r="I58" s="4">
        <f>SUM(I59:I59)</f>
        <v>0</v>
      </c>
      <c r="J58" s="4">
        <f>SUM(J59:J59)</f>
        <v>0</v>
      </c>
      <c r="K58" s="4">
        <f>SUM(K59:K59)</f>
        <v>0</v>
      </c>
      <c r="L58" s="34" t="s">
        <v>235</v>
      </c>
      <c r="M58" s="4">
        <f>SUM(M59:M59)</f>
        <v>0.001652</v>
      </c>
      <c r="N58" s="22" t="s">
        <v>235</v>
      </c>
      <c r="AI58" s="24" t="s">
        <v>235</v>
      </c>
      <c r="AS58" s="4">
        <f>SUM(AJ59:AJ59)</f>
        <v>0</v>
      </c>
      <c r="AT58" s="4">
        <f>SUM(AK59:AK59)</f>
        <v>0</v>
      </c>
      <c r="AU58" s="4">
        <f>SUM(AL59:AL59)</f>
        <v>0</v>
      </c>
    </row>
    <row r="59" spans="1:64" ht="15" customHeight="1">
      <c r="A59" s="46" t="s">
        <v>124</v>
      </c>
      <c r="B59" s="47" t="s">
        <v>235</v>
      </c>
      <c r="C59" s="47" t="s">
        <v>391</v>
      </c>
      <c r="D59" s="62" t="s">
        <v>8</v>
      </c>
      <c r="E59" s="62"/>
      <c r="F59" s="47" t="s">
        <v>336</v>
      </c>
      <c r="G59" s="16">
        <v>2.8</v>
      </c>
      <c r="H59" s="56"/>
      <c r="I59" s="16">
        <f>G59*AO59</f>
        <v>0</v>
      </c>
      <c r="J59" s="16">
        <f>G59*AP59</f>
        <v>0</v>
      </c>
      <c r="K59" s="16">
        <f>G59*H59</f>
        <v>0</v>
      </c>
      <c r="L59" s="16">
        <v>0.00059</v>
      </c>
      <c r="M59" s="16">
        <f>G59*L59</f>
        <v>0.001652</v>
      </c>
      <c r="N59" s="43" t="s">
        <v>399</v>
      </c>
      <c r="Z59" s="16">
        <f>IF(AQ59="5",BJ59,0)</f>
        <v>0</v>
      </c>
      <c r="AB59" s="16">
        <f>IF(AQ59="1",BH59,0)</f>
        <v>0</v>
      </c>
      <c r="AC59" s="16">
        <f>IF(AQ59="1",BI59,0)</f>
        <v>0</v>
      </c>
      <c r="AD59" s="16">
        <f>IF(AQ59="7",BH59,0)</f>
        <v>0</v>
      </c>
      <c r="AE59" s="16">
        <f>IF(AQ59="7",BI59,0)</f>
        <v>0</v>
      </c>
      <c r="AF59" s="16">
        <f>IF(AQ59="2",BH59,0)</f>
        <v>0</v>
      </c>
      <c r="AG59" s="16">
        <f>IF(AQ59="2",BI59,0)</f>
        <v>0</v>
      </c>
      <c r="AH59" s="16">
        <f>IF(AQ59="0",BJ59,0)</f>
        <v>0</v>
      </c>
      <c r="AI59" s="24" t="s">
        <v>235</v>
      </c>
      <c r="AJ59" s="16">
        <f>IF(AN59=0,K59,0)</f>
        <v>0</v>
      </c>
      <c r="AK59" s="16">
        <f>IF(AN59=15,K59,0)</f>
        <v>0</v>
      </c>
      <c r="AL59" s="16">
        <f>IF(AN59=21,K59,0)</f>
        <v>0</v>
      </c>
      <c r="AN59" s="16">
        <v>15</v>
      </c>
      <c r="AO59" s="16">
        <f>H59*0.653453724604966</f>
        <v>0</v>
      </c>
      <c r="AP59" s="16">
        <f>H59*(1-0.653453724604966)</f>
        <v>0</v>
      </c>
      <c r="AQ59" s="37" t="s">
        <v>344</v>
      </c>
      <c r="AV59" s="16">
        <f>AW59+AX59</f>
        <v>0</v>
      </c>
      <c r="AW59" s="16">
        <f>G59*AO59</f>
        <v>0</v>
      </c>
      <c r="AX59" s="16">
        <f>G59*AP59</f>
        <v>0</v>
      </c>
      <c r="AY59" s="37" t="s">
        <v>87</v>
      </c>
      <c r="AZ59" s="37" t="s">
        <v>155</v>
      </c>
      <c r="BA59" s="24" t="s">
        <v>259</v>
      </c>
      <c r="BC59" s="16">
        <f>AW59+AX59</f>
        <v>0</v>
      </c>
      <c r="BD59" s="16">
        <f>H59/(100-BE59)*100</f>
        <v>0</v>
      </c>
      <c r="BE59" s="16">
        <v>0</v>
      </c>
      <c r="BF59" s="16">
        <f>M59</f>
        <v>0.001652</v>
      </c>
      <c r="BH59" s="16">
        <f>G59*AO59</f>
        <v>0</v>
      </c>
      <c r="BI59" s="16">
        <f>G59*AP59</f>
        <v>0</v>
      </c>
      <c r="BJ59" s="16">
        <f>G59*H59</f>
        <v>0</v>
      </c>
      <c r="BK59" s="16"/>
      <c r="BL59" s="16">
        <v>783</v>
      </c>
    </row>
    <row r="60" spans="1:47" ht="15" customHeight="1">
      <c r="A60" s="9" t="s">
        <v>235</v>
      </c>
      <c r="B60" s="49" t="s">
        <v>235</v>
      </c>
      <c r="C60" s="49" t="s">
        <v>185</v>
      </c>
      <c r="D60" s="78" t="s">
        <v>6</v>
      </c>
      <c r="E60" s="78"/>
      <c r="F60" s="23" t="s">
        <v>315</v>
      </c>
      <c r="G60" s="23" t="s">
        <v>315</v>
      </c>
      <c r="H60" s="23" t="s">
        <v>315</v>
      </c>
      <c r="I60" s="4">
        <f>SUM(I61:I66)</f>
        <v>0</v>
      </c>
      <c r="J60" s="4">
        <f>SUM(J61:J66)</f>
        <v>0</v>
      </c>
      <c r="K60" s="4">
        <f>SUM(K61:K66)</f>
        <v>0</v>
      </c>
      <c r="L60" s="34" t="s">
        <v>235</v>
      </c>
      <c r="M60" s="4">
        <f>SUM(M61:M66)</f>
        <v>0.042939200000000004</v>
      </c>
      <c r="N60" s="22" t="s">
        <v>235</v>
      </c>
      <c r="AI60" s="24" t="s">
        <v>235</v>
      </c>
      <c r="AS60" s="4">
        <f>SUM(AJ61:AJ66)</f>
        <v>0</v>
      </c>
      <c r="AT60" s="4">
        <f>SUM(AK61:AK66)</f>
        <v>0</v>
      </c>
      <c r="AU60" s="4">
        <f>SUM(AL61:AL66)</f>
        <v>0</v>
      </c>
    </row>
    <row r="61" spans="1:64" ht="15" customHeight="1">
      <c r="A61" s="46" t="s">
        <v>337</v>
      </c>
      <c r="B61" s="47" t="s">
        <v>235</v>
      </c>
      <c r="C61" s="47" t="s">
        <v>342</v>
      </c>
      <c r="D61" s="62" t="s">
        <v>208</v>
      </c>
      <c r="E61" s="62"/>
      <c r="F61" s="47" t="s">
        <v>336</v>
      </c>
      <c r="G61" s="16">
        <v>115.94</v>
      </c>
      <c r="H61" s="56"/>
      <c r="I61" s="16">
        <f aca="true" t="shared" si="52" ref="I61:I66">G61*AO61</f>
        <v>0</v>
      </c>
      <c r="J61" s="16">
        <f aca="true" t="shared" si="53" ref="J61:J66">G61*AP61</f>
        <v>0</v>
      </c>
      <c r="K61" s="16">
        <f aca="true" t="shared" si="54" ref="K61:K66">G61*H61</f>
        <v>0</v>
      </c>
      <c r="L61" s="16">
        <v>0</v>
      </c>
      <c r="M61" s="16">
        <f aca="true" t="shared" si="55" ref="M61:M66">G61*L61</f>
        <v>0</v>
      </c>
      <c r="N61" s="43" t="s">
        <v>399</v>
      </c>
      <c r="Z61" s="16">
        <f aca="true" t="shared" si="56" ref="Z61:Z66">IF(AQ61="5",BJ61,0)</f>
        <v>0</v>
      </c>
      <c r="AB61" s="16">
        <f aca="true" t="shared" si="57" ref="AB61:AB66">IF(AQ61="1",BH61,0)</f>
        <v>0</v>
      </c>
      <c r="AC61" s="16">
        <f aca="true" t="shared" si="58" ref="AC61:AC66">IF(AQ61="1",BI61,0)</f>
        <v>0</v>
      </c>
      <c r="AD61" s="16">
        <f aca="true" t="shared" si="59" ref="AD61:AD66">IF(AQ61="7",BH61,0)</f>
        <v>0</v>
      </c>
      <c r="AE61" s="16">
        <f aca="true" t="shared" si="60" ref="AE61:AE66">IF(AQ61="7",BI61,0)</f>
        <v>0</v>
      </c>
      <c r="AF61" s="16">
        <f aca="true" t="shared" si="61" ref="AF61:AF66">IF(AQ61="2",BH61,0)</f>
        <v>0</v>
      </c>
      <c r="AG61" s="16">
        <f aca="true" t="shared" si="62" ref="AG61:AG66">IF(AQ61="2",BI61,0)</f>
        <v>0</v>
      </c>
      <c r="AH61" s="16">
        <f aca="true" t="shared" si="63" ref="AH61:AH66">IF(AQ61="0",BJ61,0)</f>
        <v>0</v>
      </c>
      <c r="AI61" s="24" t="s">
        <v>235</v>
      </c>
      <c r="AJ61" s="16">
        <f aca="true" t="shared" si="64" ref="AJ61:AJ66">IF(AN61=0,K61,0)</f>
        <v>0</v>
      </c>
      <c r="AK61" s="16">
        <f aca="true" t="shared" si="65" ref="AK61:AK66">IF(AN61=15,K61,0)</f>
        <v>0</v>
      </c>
      <c r="AL61" s="16">
        <f aca="true" t="shared" si="66" ref="AL61:AL66">IF(AN61=21,K61,0)</f>
        <v>0</v>
      </c>
      <c r="AN61" s="16">
        <v>15</v>
      </c>
      <c r="AO61" s="16">
        <f>H61*0.00270869439630272</f>
        <v>0</v>
      </c>
      <c r="AP61" s="16">
        <f>H61*(1-0.00270869439630272)</f>
        <v>0</v>
      </c>
      <c r="AQ61" s="37" t="s">
        <v>344</v>
      </c>
      <c r="AV61" s="16">
        <f aca="true" t="shared" si="67" ref="AV61:AV66">AW61+AX61</f>
        <v>0</v>
      </c>
      <c r="AW61" s="16">
        <f aca="true" t="shared" si="68" ref="AW61:AW66">G61*AO61</f>
        <v>0</v>
      </c>
      <c r="AX61" s="16">
        <f aca="true" t="shared" si="69" ref="AX61:AX66">G61*AP61</f>
        <v>0</v>
      </c>
      <c r="AY61" s="37" t="s">
        <v>302</v>
      </c>
      <c r="AZ61" s="37" t="s">
        <v>155</v>
      </c>
      <c r="BA61" s="24" t="s">
        <v>259</v>
      </c>
      <c r="BC61" s="16">
        <f aca="true" t="shared" si="70" ref="BC61:BC66">AW61+AX61</f>
        <v>0</v>
      </c>
      <c r="BD61" s="16">
        <f aca="true" t="shared" si="71" ref="BD61:BD66">H61/(100-BE61)*100</f>
        <v>0</v>
      </c>
      <c r="BE61" s="16">
        <v>0</v>
      </c>
      <c r="BF61" s="16">
        <f aca="true" t="shared" si="72" ref="BF61:BF66">M61</f>
        <v>0</v>
      </c>
      <c r="BH61" s="16">
        <f aca="true" t="shared" si="73" ref="BH61:BH66">G61*AO61</f>
        <v>0</v>
      </c>
      <c r="BI61" s="16">
        <f aca="true" t="shared" si="74" ref="BI61:BI66">G61*AP61</f>
        <v>0</v>
      </c>
      <c r="BJ61" s="16">
        <f aca="true" t="shared" si="75" ref="BJ61:BJ66">G61*H61</f>
        <v>0</v>
      </c>
      <c r="BK61" s="16"/>
      <c r="BL61" s="16">
        <v>784</v>
      </c>
    </row>
    <row r="62" spans="1:64" ht="15" customHeight="1">
      <c r="A62" s="46" t="s">
        <v>64</v>
      </c>
      <c r="B62" s="47" t="s">
        <v>235</v>
      </c>
      <c r="C62" s="47" t="s">
        <v>81</v>
      </c>
      <c r="D62" s="62" t="s">
        <v>374</v>
      </c>
      <c r="E62" s="62"/>
      <c r="F62" s="47" t="s">
        <v>336</v>
      </c>
      <c r="G62" s="16">
        <v>115.94</v>
      </c>
      <c r="H62" s="56"/>
      <c r="I62" s="16">
        <f t="shared" si="52"/>
        <v>0</v>
      </c>
      <c r="J62" s="16">
        <f t="shared" si="53"/>
        <v>0</v>
      </c>
      <c r="K62" s="16">
        <f t="shared" si="54"/>
        <v>0</v>
      </c>
      <c r="L62" s="16">
        <v>0.00013</v>
      </c>
      <c r="M62" s="16">
        <f t="shared" si="55"/>
        <v>0.0150722</v>
      </c>
      <c r="N62" s="43" t="s">
        <v>399</v>
      </c>
      <c r="Z62" s="16">
        <f t="shared" si="56"/>
        <v>0</v>
      </c>
      <c r="AB62" s="16">
        <f t="shared" si="57"/>
        <v>0</v>
      </c>
      <c r="AC62" s="16">
        <f t="shared" si="58"/>
        <v>0</v>
      </c>
      <c r="AD62" s="16">
        <f t="shared" si="59"/>
        <v>0</v>
      </c>
      <c r="AE62" s="16">
        <f t="shared" si="60"/>
        <v>0</v>
      </c>
      <c r="AF62" s="16">
        <f t="shared" si="61"/>
        <v>0</v>
      </c>
      <c r="AG62" s="16">
        <f t="shared" si="62"/>
        <v>0</v>
      </c>
      <c r="AH62" s="16">
        <f t="shared" si="63"/>
        <v>0</v>
      </c>
      <c r="AI62" s="24" t="s">
        <v>235</v>
      </c>
      <c r="AJ62" s="16">
        <f t="shared" si="64"/>
        <v>0</v>
      </c>
      <c r="AK62" s="16">
        <f t="shared" si="65"/>
        <v>0</v>
      </c>
      <c r="AL62" s="16">
        <f t="shared" si="66"/>
        <v>0</v>
      </c>
      <c r="AN62" s="16">
        <v>15</v>
      </c>
      <c r="AO62" s="16">
        <f>H62*0.431190188949256</f>
        <v>0</v>
      </c>
      <c r="AP62" s="16">
        <f>H62*(1-0.431190188949256)</f>
        <v>0</v>
      </c>
      <c r="AQ62" s="37" t="s">
        <v>344</v>
      </c>
      <c r="AV62" s="16">
        <f t="shared" si="67"/>
        <v>0</v>
      </c>
      <c r="AW62" s="16">
        <f t="shared" si="68"/>
        <v>0</v>
      </c>
      <c r="AX62" s="16">
        <f t="shared" si="69"/>
        <v>0</v>
      </c>
      <c r="AY62" s="37" t="s">
        <v>302</v>
      </c>
      <c r="AZ62" s="37" t="s">
        <v>155</v>
      </c>
      <c r="BA62" s="24" t="s">
        <v>259</v>
      </c>
      <c r="BC62" s="16">
        <f t="shared" si="70"/>
        <v>0</v>
      </c>
      <c r="BD62" s="16">
        <f t="shared" si="71"/>
        <v>0</v>
      </c>
      <c r="BE62" s="16">
        <v>0</v>
      </c>
      <c r="BF62" s="16">
        <f t="shared" si="72"/>
        <v>0.0150722</v>
      </c>
      <c r="BH62" s="16">
        <f t="shared" si="73"/>
        <v>0</v>
      </c>
      <c r="BI62" s="16">
        <f t="shared" si="74"/>
        <v>0</v>
      </c>
      <c r="BJ62" s="16">
        <f t="shared" si="75"/>
        <v>0</v>
      </c>
      <c r="BK62" s="16"/>
      <c r="BL62" s="16">
        <v>784</v>
      </c>
    </row>
    <row r="63" spans="1:64" ht="15" customHeight="1">
      <c r="A63" s="46" t="s">
        <v>119</v>
      </c>
      <c r="B63" s="47" t="s">
        <v>235</v>
      </c>
      <c r="C63" s="47" t="s">
        <v>120</v>
      </c>
      <c r="D63" s="62" t="s">
        <v>75</v>
      </c>
      <c r="E63" s="62"/>
      <c r="F63" s="47" t="s">
        <v>336</v>
      </c>
      <c r="G63" s="16">
        <v>115.94</v>
      </c>
      <c r="H63" s="56"/>
      <c r="I63" s="16">
        <f t="shared" si="52"/>
        <v>0</v>
      </c>
      <c r="J63" s="16">
        <f t="shared" si="53"/>
        <v>0</v>
      </c>
      <c r="K63" s="16">
        <f t="shared" si="54"/>
        <v>0</v>
      </c>
      <c r="L63" s="16">
        <v>0.00023</v>
      </c>
      <c r="M63" s="16">
        <f t="shared" si="55"/>
        <v>0.0266662</v>
      </c>
      <c r="N63" s="43" t="s">
        <v>399</v>
      </c>
      <c r="Z63" s="16">
        <f t="shared" si="56"/>
        <v>0</v>
      </c>
      <c r="AB63" s="16">
        <f t="shared" si="57"/>
        <v>0</v>
      </c>
      <c r="AC63" s="16">
        <f t="shared" si="58"/>
        <v>0</v>
      </c>
      <c r="AD63" s="16">
        <f t="shared" si="59"/>
        <v>0</v>
      </c>
      <c r="AE63" s="16">
        <f t="shared" si="60"/>
        <v>0</v>
      </c>
      <c r="AF63" s="16">
        <f t="shared" si="61"/>
        <v>0</v>
      </c>
      <c r="AG63" s="16">
        <f t="shared" si="62"/>
        <v>0</v>
      </c>
      <c r="AH63" s="16">
        <f t="shared" si="63"/>
        <v>0</v>
      </c>
      <c r="AI63" s="24" t="s">
        <v>235</v>
      </c>
      <c r="AJ63" s="16">
        <f t="shared" si="64"/>
        <v>0</v>
      </c>
      <c r="AK63" s="16">
        <f t="shared" si="65"/>
        <v>0</v>
      </c>
      <c r="AL63" s="16">
        <f t="shared" si="66"/>
        <v>0</v>
      </c>
      <c r="AN63" s="16">
        <v>15</v>
      </c>
      <c r="AO63" s="16">
        <f>H63*0.122599673340009</f>
        <v>0</v>
      </c>
      <c r="AP63" s="16">
        <f>H63*(1-0.122599673340009)</f>
        <v>0</v>
      </c>
      <c r="AQ63" s="37" t="s">
        <v>344</v>
      </c>
      <c r="AV63" s="16">
        <f t="shared" si="67"/>
        <v>0</v>
      </c>
      <c r="AW63" s="16">
        <f t="shared" si="68"/>
        <v>0</v>
      </c>
      <c r="AX63" s="16">
        <f t="shared" si="69"/>
        <v>0</v>
      </c>
      <c r="AY63" s="37" t="s">
        <v>302</v>
      </c>
      <c r="AZ63" s="37" t="s">
        <v>155</v>
      </c>
      <c r="BA63" s="24" t="s">
        <v>259</v>
      </c>
      <c r="BC63" s="16">
        <f t="shared" si="70"/>
        <v>0</v>
      </c>
      <c r="BD63" s="16">
        <f t="shared" si="71"/>
        <v>0</v>
      </c>
      <c r="BE63" s="16">
        <v>0</v>
      </c>
      <c r="BF63" s="16">
        <f t="shared" si="72"/>
        <v>0.0266662</v>
      </c>
      <c r="BH63" s="16">
        <f t="shared" si="73"/>
        <v>0</v>
      </c>
      <c r="BI63" s="16">
        <f t="shared" si="74"/>
        <v>0</v>
      </c>
      <c r="BJ63" s="16">
        <f t="shared" si="75"/>
        <v>0</v>
      </c>
      <c r="BK63" s="16"/>
      <c r="BL63" s="16">
        <v>784</v>
      </c>
    </row>
    <row r="64" spans="1:64" ht="15" customHeight="1">
      <c r="A64" s="46" t="s">
        <v>154</v>
      </c>
      <c r="B64" s="47" t="s">
        <v>235</v>
      </c>
      <c r="C64" s="47" t="s">
        <v>165</v>
      </c>
      <c r="D64" s="62" t="s">
        <v>106</v>
      </c>
      <c r="E64" s="62"/>
      <c r="F64" s="47" t="s">
        <v>336</v>
      </c>
      <c r="G64" s="16">
        <v>60.04</v>
      </c>
      <c r="H64" s="56"/>
      <c r="I64" s="16">
        <f t="shared" si="52"/>
        <v>0</v>
      </c>
      <c r="J64" s="16">
        <f t="shared" si="53"/>
        <v>0</v>
      </c>
      <c r="K64" s="16">
        <f t="shared" si="54"/>
        <v>0</v>
      </c>
      <c r="L64" s="16">
        <v>2E-05</v>
      </c>
      <c r="M64" s="16">
        <f t="shared" si="55"/>
        <v>0.0012008000000000001</v>
      </c>
      <c r="N64" s="43" t="s">
        <v>399</v>
      </c>
      <c r="Z64" s="16">
        <f t="shared" si="56"/>
        <v>0</v>
      </c>
      <c r="AB64" s="16">
        <f t="shared" si="57"/>
        <v>0</v>
      </c>
      <c r="AC64" s="16">
        <f t="shared" si="58"/>
        <v>0</v>
      </c>
      <c r="AD64" s="16">
        <f t="shared" si="59"/>
        <v>0</v>
      </c>
      <c r="AE64" s="16">
        <f t="shared" si="60"/>
        <v>0</v>
      </c>
      <c r="AF64" s="16">
        <f t="shared" si="61"/>
        <v>0</v>
      </c>
      <c r="AG64" s="16">
        <f t="shared" si="62"/>
        <v>0</v>
      </c>
      <c r="AH64" s="16">
        <f t="shared" si="63"/>
        <v>0</v>
      </c>
      <c r="AI64" s="24" t="s">
        <v>235</v>
      </c>
      <c r="AJ64" s="16">
        <f t="shared" si="64"/>
        <v>0</v>
      </c>
      <c r="AK64" s="16">
        <f t="shared" si="65"/>
        <v>0</v>
      </c>
      <c r="AL64" s="16">
        <f t="shared" si="66"/>
        <v>0</v>
      </c>
      <c r="AN64" s="16">
        <v>15</v>
      </c>
      <c r="AO64" s="16">
        <f>H64*0.255826070082955</f>
        <v>0</v>
      </c>
      <c r="AP64" s="16">
        <f>H64*(1-0.255826070082955)</f>
        <v>0</v>
      </c>
      <c r="AQ64" s="37" t="s">
        <v>344</v>
      </c>
      <c r="AV64" s="16">
        <f t="shared" si="67"/>
        <v>0</v>
      </c>
      <c r="AW64" s="16">
        <f t="shared" si="68"/>
        <v>0</v>
      </c>
      <c r="AX64" s="16">
        <f t="shared" si="69"/>
        <v>0</v>
      </c>
      <c r="AY64" s="37" t="s">
        <v>302</v>
      </c>
      <c r="AZ64" s="37" t="s">
        <v>155</v>
      </c>
      <c r="BA64" s="24" t="s">
        <v>259</v>
      </c>
      <c r="BC64" s="16">
        <f t="shared" si="70"/>
        <v>0</v>
      </c>
      <c r="BD64" s="16">
        <f t="shared" si="71"/>
        <v>0</v>
      </c>
      <c r="BE64" s="16">
        <v>0</v>
      </c>
      <c r="BF64" s="16">
        <f t="shared" si="72"/>
        <v>0.0012008000000000001</v>
      </c>
      <c r="BH64" s="16">
        <f t="shared" si="73"/>
        <v>0</v>
      </c>
      <c r="BI64" s="16">
        <f t="shared" si="74"/>
        <v>0</v>
      </c>
      <c r="BJ64" s="16">
        <f t="shared" si="75"/>
        <v>0</v>
      </c>
      <c r="BK64" s="16"/>
      <c r="BL64" s="16">
        <v>784</v>
      </c>
    </row>
    <row r="65" spans="1:64" ht="15" customHeight="1">
      <c r="A65" s="46" t="s">
        <v>123</v>
      </c>
      <c r="B65" s="47" t="s">
        <v>235</v>
      </c>
      <c r="C65" s="47" t="s">
        <v>121</v>
      </c>
      <c r="D65" s="62" t="s">
        <v>43</v>
      </c>
      <c r="E65" s="62"/>
      <c r="F65" s="47" t="s">
        <v>286</v>
      </c>
      <c r="G65" s="16">
        <v>31</v>
      </c>
      <c r="H65" s="56"/>
      <c r="I65" s="16">
        <f t="shared" si="52"/>
        <v>0</v>
      </c>
      <c r="J65" s="16">
        <f t="shared" si="53"/>
        <v>0</v>
      </c>
      <c r="K65" s="16">
        <f t="shared" si="54"/>
        <v>0</v>
      </c>
      <c r="L65" s="16">
        <v>0</v>
      </c>
      <c r="M65" s="16">
        <f t="shared" si="55"/>
        <v>0</v>
      </c>
      <c r="N65" s="43" t="s">
        <v>399</v>
      </c>
      <c r="Z65" s="16">
        <f t="shared" si="56"/>
        <v>0</v>
      </c>
      <c r="AB65" s="16">
        <f t="shared" si="57"/>
        <v>0</v>
      </c>
      <c r="AC65" s="16">
        <f t="shared" si="58"/>
        <v>0</v>
      </c>
      <c r="AD65" s="16">
        <f t="shared" si="59"/>
        <v>0</v>
      </c>
      <c r="AE65" s="16">
        <f t="shared" si="60"/>
        <v>0</v>
      </c>
      <c r="AF65" s="16">
        <f t="shared" si="61"/>
        <v>0</v>
      </c>
      <c r="AG65" s="16">
        <f t="shared" si="62"/>
        <v>0</v>
      </c>
      <c r="AH65" s="16">
        <f t="shared" si="63"/>
        <v>0</v>
      </c>
      <c r="AI65" s="24" t="s">
        <v>235</v>
      </c>
      <c r="AJ65" s="16">
        <f t="shared" si="64"/>
        <v>0</v>
      </c>
      <c r="AK65" s="16">
        <f t="shared" si="65"/>
        <v>0</v>
      </c>
      <c r="AL65" s="16">
        <f t="shared" si="66"/>
        <v>0</v>
      </c>
      <c r="AN65" s="16">
        <v>15</v>
      </c>
      <c r="AO65" s="16">
        <f>H65*0.130344827586207</f>
        <v>0</v>
      </c>
      <c r="AP65" s="16">
        <f>H65*(1-0.130344827586207)</f>
        <v>0</v>
      </c>
      <c r="AQ65" s="37" t="s">
        <v>344</v>
      </c>
      <c r="AV65" s="16">
        <f t="shared" si="67"/>
        <v>0</v>
      </c>
      <c r="AW65" s="16">
        <f t="shared" si="68"/>
        <v>0</v>
      </c>
      <c r="AX65" s="16">
        <f t="shared" si="69"/>
        <v>0</v>
      </c>
      <c r="AY65" s="37" t="s">
        <v>302</v>
      </c>
      <c r="AZ65" s="37" t="s">
        <v>155</v>
      </c>
      <c r="BA65" s="24" t="s">
        <v>259</v>
      </c>
      <c r="BC65" s="16">
        <f t="shared" si="70"/>
        <v>0</v>
      </c>
      <c r="BD65" s="16">
        <f t="shared" si="71"/>
        <v>0</v>
      </c>
      <c r="BE65" s="16">
        <v>0</v>
      </c>
      <c r="BF65" s="16">
        <f t="shared" si="72"/>
        <v>0</v>
      </c>
      <c r="BH65" s="16">
        <f t="shared" si="73"/>
        <v>0</v>
      </c>
      <c r="BI65" s="16">
        <f t="shared" si="74"/>
        <v>0</v>
      </c>
      <c r="BJ65" s="16">
        <f t="shared" si="75"/>
        <v>0</v>
      </c>
      <c r="BK65" s="16"/>
      <c r="BL65" s="16">
        <v>784</v>
      </c>
    </row>
    <row r="66" spans="1:64" ht="15" customHeight="1">
      <c r="A66" s="46" t="s">
        <v>280</v>
      </c>
      <c r="B66" s="47" t="s">
        <v>235</v>
      </c>
      <c r="C66" s="47" t="s">
        <v>324</v>
      </c>
      <c r="D66" s="62" t="s">
        <v>211</v>
      </c>
      <c r="E66" s="62"/>
      <c r="F66" s="47" t="s">
        <v>336</v>
      </c>
      <c r="G66" s="16">
        <v>115.94</v>
      </c>
      <c r="H66" s="56"/>
      <c r="I66" s="16">
        <f t="shared" si="52"/>
        <v>0</v>
      </c>
      <c r="J66" s="16">
        <f t="shared" si="53"/>
        <v>0</v>
      </c>
      <c r="K66" s="16">
        <f t="shared" si="54"/>
        <v>0</v>
      </c>
      <c r="L66" s="16">
        <v>0</v>
      </c>
      <c r="M66" s="16">
        <f t="shared" si="55"/>
        <v>0</v>
      </c>
      <c r="N66" s="43" t="s">
        <v>399</v>
      </c>
      <c r="Z66" s="16">
        <f t="shared" si="56"/>
        <v>0</v>
      </c>
      <c r="AB66" s="16">
        <f t="shared" si="57"/>
        <v>0</v>
      </c>
      <c r="AC66" s="16">
        <f t="shared" si="58"/>
        <v>0</v>
      </c>
      <c r="AD66" s="16">
        <f t="shared" si="59"/>
        <v>0</v>
      </c>
      <c r="AE66" s="16">
        <f t="shared" si="60"/>
        <v>0</v>
      </c>
      <c r="AF66" s="16">
        <f t="shared" si="61"/>
        <v>0</v>
      </c>
      <c r="AG66" s="16">
        <f t="shared" si="62"/>
        <v>0</v>
      </c>
      <c r="AH66" s="16">
        <f t="shared" si="63"/>
        <v>0</v>
      </c>
      <c r="AI66" s="24" t="s">
        <v>235</v>
      </c>
      <c r="AJ66" s="16">
        <f t="shared" si="64"/>
        <v>0</v>
      </c>
      <c r="AK66" s="16">
        <f t="shared" si="65"/>
        <v>0</v>
      </c>
      <c r="AL66" s="16">
        <f t="shared" si="66"/>
        <v>0</v>
      </c>
      <c r="AN66" s="16">
        <v>15</v>
      </c>
      <c r="AO66" s="16">
        <f>H66*0</f>
        <v>0</v>
      </c>
      <c r="AP66" s="16">
        <f>H66*(1-0)</f>
        <v>0</v>
      </c>
      <c r="AQ66" s="37" t="s">
        <v>344</v>
      </c>
      <c r="AV66" s="16">
        <f t="shared" si="67"/>
        <v>0</v>
      </c>
      <c r="AW66" s="16">
        <f t="shared" si="68"/>
        <v>0</v>
      </c>
      <c r="AX66" s="16">
        <f t="shared" si="69"/>
        <v>0</v>
      </c>
      <c r="AY66" s="37" t="s">
        <v>302</v>
      </c>
      <c r="AZ66" s="37" t="s">
        <v>155</v>
      </c>
      <c r="BA66" s="24" t="s">
        <v>259</v>
      </c>
      <c r="BC66" s="16">
        <f t="shared" si="70"/>
        <v>0</v>
      </c>
      <c r="BD66" s="16">
        <f t="shared" si="71"/>
        <v>0</v>
      </c>
      <c r="BE66" s="16">
        <v>0</v>
      </c>
      <c r="BF66" s="16">
        <f t="shared" si="72"/>
        <v>0</v>
      </c>
      <c r="BH66" s="16">
        <f t="shared" si="73"/>
        <v>0</v>
      </c>
      <c r="BI66" s="16">
        <f t="shared" si="74"/>
        <v>0</v>
      </c>
      <c r="BJ66" s="16">
        <f t="shared" si="75"/>
        <v>0</v>
      </c>
      <c r="BK66" s="16"/>
      <c r="BL66" s="16">
        <v>784</v>
      </c>
    </row>
    <row r="67" spans="1:47" ht="15" customHeight="1">
      <c r="A67" s="9" t="s">
        <v>235</v>
      </c>
      <c r="B67" s="49" t="s">
        <v>235</v>
      </c>
      <c r="C67" s="49" t="s">
        <v>137</v>
      </c>
      <c r="D67" s="78" t="s">
        <v>249</v>
      </c>
      <c r="E67" s="78"/>
      <c r="F67" s="23" t="s">
        <v>315</v>
      </c>
      <c r="G67" s="23" t="s">
        <v>315</v>
      </c>
      <c r="H67" s="23" t="s">
        <v>315</v>
      </c>
      <c r="I67" s="4">
        <f>SUM(I68:I70)</f>
        <v>0</v>
      </c>
      <c r="J67" s="4">
        <f>SUM(J68:J70)</f>
        <v>0</v>
      </c>
      <c r="K67" s="4">
        <f>SUM(K68:K70)</f>
        <v>0</v>
      </c>
      <c r="L67" s="34" t="s">
        <v>235</v>
      </c>
      <c r="M67" s="4">
        <f>SUM(M68:M70)</f>
        <v>0.0025216</v>
      </c>
      <c r="N67" s="22" t="s">
        <v>235</v>
      </c>
      <c r="AI67" s="24" t="s">
        <v>235</v>
      </c>
      <c r="AS67" s="4">
        <f>SUM(AJ68:AJ70)</f>
        <v>0</v>
      </c>
      <c r="AT67" s="4">
        <f>SUM(AK68:AK70)</f>
        <v>0</v>
      </c>
      <c r="AU67" s="4">
        <f>SUM(AL68:AL70)</f>
        <v>0</v>
      </c>
    </row>
    <row r="68" spans="1:64" ht="15" customHeight="1">
      <c r="A68" s="46" t="s">
        <v>356</v>
      </c>
      <c r="B68" s="47" t="s">
        <v>235</v>
      </c>
      <c r="C68" s="47" t="s">
        <v>430</v>
      </c>
      <c r="D68" s="62" t="s">
        <v>429</v>
      </c>
      <c r="E68" s="62"/>
      <c r="F68" s="47" t="s">
        <v>260</v>
      </c>
      <c r="G68" s="16">
        <v>1</v>
      </c>
      <c r="H68" s="56"/>
      <c r="I68" s="16">
        <f>G68*AO68</f>
        <v>0</v>
      </c>
      <c r="J68" s="16">
        <f>G68*AP68</f>
        <v>0</v>
      </c>
      <c r="K68" s="16">
        <f>G68*H68</f>
        <v>0</v>
      </c>
      <c r="L68" s="16">
        <v>0</v>
      </c>
      <c r="M68" s="16">
        <f>G68*L68</f>
        <v>0</v>
      </c>
      <c r="N68" s="43" t="s">
        <v>399</v>
      </c>
      <c r="Z68" s="16">
        <f>IF(AQ68="5",BJ68,0)</f>
        <v>0</v>
      </c>
      <c r="AB68" s="16">
        <f>IF(AQ68="1",BH68,0)</f>
        <v>0</v>
      </c>
      <c r="AC68" s="16">
        <f>IF(AQ68="1",BI68,0)</f>
        <v>0</v>
      </c>
      <c r="AD68" s="16">
        <f>IF(AQ68="7",BH68,0)</f>
        <v>0</v>
      </c>
      <c r="AE68" s="16">
        <f>IF(AQ68="7",BI68,0)</f>
        <v>0</v>
      </c>
      <c r="AF68" s="16">
        <f>IF(AQ68="2",BH68,0)</f>
        <v>0</v>
      </c>
      <c r="AG68" s="16">
        <f>IF(AQ68="2",BI68,0)</f>
        <v>0</v>
      </c>
      <c r="AH68" s="16">
        <f>IF(AQ68="0",BJ68,0)</f>
        <v>0</v>
      </c>
      <c r="AI68" s="24" t="s">
        <v>235</v>
      </c>
      <c r="AJ68" s="16">
        <f>IF(AN68=0,K68,0)</f>
        <v>0</v>
      </c>
      <c r="AK68" s="16">
        <f>IF(AN68=15,K68,0)</f>
        <v>0</v>
      </c>
      <c r="AL68" s="16">
        <f>IF(AN68=21,K68,0)</f>
        <v>0</v>
      </c>
      <c r="AN68" s="16">
        <v>15</v>
      </c>
      <c r="AO68" s="16">
        <f>H68*0</f>
        <v>0</v>
      </c>
      <c r="AP68" s="16">
        <f>H68*(1-0)</f>
        <v>0</v>
      </c>
      <c r="AQ68" s="37" t="s">
        <v>341</v>
      </c>
      <c r="AV68" s="16">
        <f>AW68+AX68</f>
        <v>0</v>
      </c>
      <c r="AW68" s="16">
        <f>G68*AO68</f>
        <v>0</v>
      </c>
      <c r="AX68" s="16">
        <f>G68*AP68</f>
        <v>0</v>
      </c>
      <c r="AY68" s="37" t="s">
        <v>202</v>
      </c>
      <c r="AZ68" s="37" t="s">
        <v>126</v>
      </c>
      <c r="BA68" s="24" t="s">
        <v>259</v>
      </c>
      <c r="BC68" s="16">
        <f>AW68+AX68</f>
        <v>0</v>
      </c>
      <c r="BD68" s="16">
        <f>H68/(100-BE68)*100</f>
        <v>0</v>
      </c>
      <c r="BE68" s="16">
        <v>0</v>
      </c>
      <c r="BF68" s="16">
        <f>M68</f>
        <v>0</v>
      </c>
      <c r="BH68" s="16">
        <f>G68*AO68</f>
        <v>0</v>
      </c>
      <c r="BI68" s="16">
        <f>G68*AP68</f>
        <v>0</v>
      </c>
      <c r="BJ68" s="16">
        <f>G68*H68</f>
        <v>0</v>
      </c>
      <c r="BK68" s="16"/>
      <c r="BL68" s="16">
        <v>95</v>
      </c>
    </row>
    <row r="69" spans="1:64" ht="15" customHeight="1">
      <c r="A69" s="46" t="s">
        <v>22</v>
      </c>
      <c r="B69" s="47" t="s">
        <v>235</v>
      </c>
      <c r="C69" s="47" t="s">
        <v>13</v>
      </c>
      <c r="D69" s="62" t="s">
        <v>25</v>
      </c>
      <c r="E69" s="62"/>
      <c r="F69" s="47" t="s">
        <v>336</v>
      </c>
      <c r="G69" s="16">
        <v>12</v>
      </c>
      <c r="H69" s="56"/>
      <c r="I69" s="16">
        <f>G69*AO69</f>
        <v>0</v>
      </c>
      <c r="J69" s="16">
        <f>G69*AP69</f>
        <v>0</v>
      </c>
      <c r="K69" s="16">
        <f>G69*H69</f>
        <v>0</v>
      </c>
      <c r="L69" s="16">
        <v>1E-05</v>
      </c>
      <c r="M69" s="16">
        <f>G69*L69</f>
        <v>0.00012000000000000002</v>
      </c>
      <c r="N69" s="43" t="s">
        <v>399</v>
      </c>
      <c r="Z69" s="16">
        <f>IF(AQ69="5",BJ69,0)</f>
        <v>0</v>
      </c>
      <c r="AB69" s="16">
        <f>IF(AQ69="1",BH69,0)</f>
        <v>0</v>
      </c>
      <c r="AC69" s="16">
        <f>IF(AQ69="1",BI69,0)</f>
        <v>0</v>
      </c>
      <c r="AD69" s="16">
        <f>IF(AQ69="7",BH69,0)</f>
        <v>0</v>
      </c>
      <c r="AE69" s="16">
        <f>IF(AQ69="7",BI69,0)</f>
        <v>0</v>
      </c>
      <c r="AF69" s="16">
        <f>IF(AQ69="2",BH69,0)</f>
        <v>0</v>
      </c>
      <c r="AG69" s="16">
        <f>IF(AQ69="2",BI69,0)</f>
        <v>0</v>
      </c>
      <c r="AH69" s="16">
        <f>IF(AQ69="0",BJ69,0)</f>
        <v>0</v>
      </c>
      <c r="AI69" s="24" t="s">
        <v>235</v>
      </c>
      <c r="AJ69" s="16">
        <f>IF(AN69=0,K69,0)</f>
        <v>0</v>
      </c>
      <c r="AK69" s="16">
        <f>IF(AN69=15,K69,0)</f>
        <v>0</v>
      </c>
      <c r="AL69" s="16">
        <f>IF(AN69=21,K69,0)</f>
        <v>0</v>
      </c>
      <c r="AN69" s="16">
        <v>15</v>
      </c>
      <c r="AO69" s="16">
        <f>H69*0.0211575450253541</f>
        <v>0</v>
      </c>
      <c r="AP69" s="16">
        <f>H69*(1-0.0211575450253541)</f>
        <v>0</v>
      </c>
      <c r="AQ69" s="37" t="s">
        <v>341</v>
      </c>
      <c r="AV69" s="16">
        <f>AW69+AX69</f>
        <v>0</v>
      </c>
      <c r="AW69" s="16">
        <f>G69*AO69</f>
        <v>0</v>
      </c>
      <c r="AX69" s="16">
        <f>G69*AP69</f>
        <v>0</v>
      </c>
      <c r="AY69" s="37" t="s">
        <v>202</v>
      </c>
      <c r="AZ69" s="37" t="s">
        <v>126</v>
      </c>
      <c r="BA69" s="24" t="s">
        <v>259</v>
      </c>
      <c r="BC69" s="16">
        <f>AW69+AX69</f>
        <v>0</v>
      </c>
      <c r="BD69" s="16">
        <f>H69/(100-BE69)*100</f>
        <v>0</v>
      </c>
      <c r="BE69" s="16">
        <v>0</v>
      </c>
      <c r="BF69" s="16">
        <f>M69</f>
        <v>0.00012000000000000002</v>
      </c>
      <c r="BH69" s="16">
        <f>G69*AO69</f>
        <v>0</v>
      </c>
      <c r="BI69" s="16">
        <f>G69*AP69</f>
        <v>0</v>
      </c>
      <c r="BJ69" s="16">
        <f>G69*H69</f>
        <v>0</v>
      </c>
      <c r="BK69" s="16"/>
      <c r="BL69" s="16">
        <v>95</v>
      </c>
    </row>
    <row r="70" spans="1:64" ht="15" customHeight="1">
      <c r="A70" s="46" t="s">
        <v>262</v>
      </c>
      <c r="B70" s="47" t="s">
        <v>235</v>
      </c>
      <c r="C70" s="47" t="s">
        <v>301</v>
      </c>
      <c r="D70" s="62" t="s">
        <v>113</v>
      </c>
      <c r="E70" s="62"/>
      <c r="F70" s="47" t="s">
        <v>336</v>
      </c>
      <c r="G70" s="16">
        <v>60.04</v>
      </c>
      <c r="H70" s="56"/>
      <c r="I70" s="16">
        <f>G70*AO70</f>
        <v>0</v>
      </c>
      <c r="J70" s="16">
        <f>G70*AP70</f>
        <v>0</v>
      </c>
      <c r="K70" s="16">
        <f>G70*H70</f>
        <v>0</v>
      </c>
      <c r="L70" s="16">
        <v>4E-05</v>
      </c>
      <c r="M70" s="16">
        <f>G70*L70</f>
        <v>0.0024016000000000003</v>
      </c>
      <c r="N70" s="43" t="s">
        <v>399</v>
      </c>
      <c r="Z70" s="16">
        <f>IF(AQ70="5",BJ70,0)</f>
        <v>0</v>
      </c>
      <c r="AB70" s="16">
        <f>IF(AQ70="1",BH70,0)</f>
        <v>0</v>
      </c>
      <c r="AC70" s="16">
        <f>IF(AQ70="1",BI70,0)</f>
        <v>0</v>
      </c>
      <c r="AD70" s="16">
        <f>IF(AQ70="7",BH70,0)</f>
        <v>0</v>
      </c>
      <c r="AE70" s="16">
        <f>IF(AQ70="7",BI70,0)</f>
        <v>0</v>
      </c>
      <c r="AF70" s="16">
        <f>IF(AQ70="2",BH70,0)</f>
        <v>0</v>
      </c>
      <c r="AG70" s="16">
        <f>IF(AQ70="2",BI70,0)</f>
        <v>0</v>
      </c>
      <c r="AH70" s="16">
        <f>IF(AQ70="0",BJ70,0)</f>
        <v>0</v>
      </c>
      <c r="AI70" s="24" t="s">
        <v>235</v>
      </c>
      <c r="AJ70" s="16">
        <f>IF(AN70=0,K70,0)</f>
        <v>0</v>
      </c>
      <c r="AK70" s="16">
        <f>IF(AN70=15,K70,0)</f>
        <v>0</v>
      </c>
      <c r="AL70" s="16">
        <f>IF(AN70=21,K70,0)</f>
        <v>0</v>
      </c>
      <c r="AN70" s="16">
        <v>15</v>
      </c>
      <c r="AO70" s="16">
        <f>H70*0.0135315985130112</f>
        <v>0</v>
      </c>
      <c r="AP70" s="16">
        <f>H70*(1-0.0135315985130112)</f>
        <v>0</v>
      </c>
      <c r="AQ70" s="37" t="s">
        <v>341</v>
      </c>
      <c r="AV70" s="16">
        <f>AW70+AX70</f>
        <v>0</v>
      </c>
      <c r="AW70" s="16">
        <f>G70*AO70</f>
        <v>0</v>
      </c>
      <c r="AX70" s="16">
        <f>G70*AP70</f>
        <v>0</v>
      </c>
      <c r="AY70" s="37" t="s">
        <v>202</v>
      </c>
      <c r="AZ70" s="37" t="s">
        <v>126</v>
      </c>
      <c r="BA70" s="24" t="s">
        <v>259</v>
      </c>
      <c r="BC70" s="16">
        <f>AW70+AX70</f>
        <v>0</v>
      </c>
      <c r="BD70" s="16">
        <f>H70/(100-BE70)*100</f>
        <v>0</v>
      </c>
      <c r="BE70" s="16">
        <v>0</v>
      </c>
      <c r="BF70" s="16">
        <f>M70</f>
        <v>0.0024016000000000003</v>
      </c>
      <c r="BH70" s="16">
        <f>G70*AO70</f>
        <v>0</v>
      </c>
      <c r="BI70" s="16">
        <f>G70*AP70</f>
        <v>0</v>
      </c>
      <c r="BJ70" s="16">
        <f>G70*H70</f>
        <v>0</v>
      </c>
      <c r="BK70" s="16"/>
      <c r="BL70" s="16">
        <v>95</v>
      </c>
    </row>
    <row r="71" spans="1:47" ht="15" customHeight="1">
      <c r="A71" s="9" t="s">
        <v>235</v>
      </c>
      <c r="B71" s="49" t="s">
        <v>235</v>
      </c>
      <c r="C71" s="49" t="s">
        <v>186</v>
      </c>
      <c r="D71" s="78" t="s">
        <v>250</v>
      </c>
      <c r="E71" s="78"/>
      <c r="F71" s="23" t="s">
        <v>315</v>
      </c>
      <c r="G71" s="23" t="s">
        <v>315</v>
      </c>
      <c r="H71" s="23" t="s">
        <v>315</v>
      </c>
      <c r="I71" s="4">
        <f>SUM(I72:I72)</f>
        <v>0</v>
      </c>
      <c r="J71" s="4">
        <f>SUM(J72:J72)</f>
        <v>0</v>
      </c>
      <c r="K71" s="4">
        <f>SUM(K72:K72)</f>
        <v>0</v>
      </c>
      <c r="L71" s="34" t="s">
        <v>235</v>
      </c>
      <c r="M71" s="4">
        <f>SUM(M72:M72)</f>
        <v>16.8112</v>
      </c>
      <c r="N71" s="22" t="s">
        <v>235</v>
      </c>
      <c r="AI71" s="24" t="s">
        <v>235</v>
      </c>
      <c r="AS71" s="4">
        <f>SUM(AJ72:AJ72)</f>
        <v>0</v>
      </c>
      <c r="AT71" s="4">
        <f>SUM(AK72:AK72)</f>
        <v>0</v>
      </c>
      <c r="AU71" s="4">
        <f>SUM(AL72:AL72)</f>
        <v>0</v>
      </c>
    </row>
    <row r="72" spans="1:64" ht="15" customHeight="1">
      <c r="A72" s="46" t="s">
        <v>284</v>
      </c>
      <c r="B72" s="47" t="s">
        <v>235</v>
      </c>
      <c r="C72" s="47" t="s">
        <v>48</v>
      </c>
      <c r="D72" s="62" t="s">
        <v>76</v>
      </c>
      <c r="E72" s="62"/>
      <c r="F72" s="47" t="s">
        <v>329</v>
      </c>
      <c r="G72" s="16">
        <v>12.008</v>
      </c>
      <c r="H72" s="56"/>
      <c r="I72" s="16">
        <f>G72*AO72</f>
        <v>0</v>
      </c>
      <c r="J72" s="16">
        <f>G72*AP72</f>
        <v>0</v>
      </c>
      <c r="K72" s="16">
        <f>G72*H72</f>
        <v>0</v>
      </c>
      <c r="L72" s="16">
        <v>1.4</v>
      </c>
      <c r="M72" s="16">
        <f>G72*L72</f>
        <v>16.8112</v>
      </c>
      <c r="N72" s="43" t="s">
        <v>399</v>
      </c>
      <c r="Z72" s="16">
        <f>IF(AQ72="5",BJ72,0)</f>
        <v>0</v>
      </c>
      <c r="AB72" s="16">
        <f>IF(AQ72="1",BH72,0)</f>
        <v>0</v>
      </c>
      <c r="AC72" s="16">
        <f>IF(AQ72="1",BI72,0)</f>
        <v>0</v>
      </c>
      <c r="AD72" s="16">
        <f>IF(AQ72="7",BH72,0)</f>
        <v>0</v>
      </c>
      <c r="AE72" s="16">
        <f>IF(AQ72="7",BI72,0)</f>
        <v>0</v>
      </c>
      <c r="AF72" s="16">
        <f>IF(AQ72="2",BH72,0)</f>
        <v>0</v>
      </c>
      <c r="AG72" s="16">
        <f>IF(AQ72="2",BI72,0)</f>
        <v>0</v>
      </c>
      <c r="AH72" s="16">
        <f>IF(AQ72="0",BJ72,0)</f>
        <v>0</v>
      </c>
      <c r="AI72" s="24" t="s">
        <v>235</v>
      </c>
      <c r="AJ72" s="16">
        <f>IF(AN72=0,K72,0)</f>
        <v>0</v>
      </c>
      <c r="AK72" s="16">
        <f>IF(AN72=15,K72,0)</f>
        <v>0</v>
      </c>
      <c r="AL72" s="16">
        <f>IF(AN72=21,K72,0)</f>
        <v>0</v>
      </c>
      <c r="AN72" s="16">
        <v>15</v>
      </c>
      <c r="AO72" s="16">
        <f>H72*0</f>
        <v>0</v>
      </c>
      <c r="AP72" s="16">
        <f>H72*(1-0)</f>
        <v>0</v>
      </c>
      <c r="AQ72" s="37" t="s">
        <v>341</v>
      </c>
      <c r="AV72" s="16">
        <f>AW72+AX72</f>
        <v>0</v>
      </c>
      <c r="AW72" s="16">
        <f>G72*AO72</f>
        <v>0</v>
      </c>
      <c r="AX72" s="16">
        <f>G72*AP72</f>
        <v>0</v>
      </c>
      <c r="AY72" s="37" t="s">
        <v>300</v>
      </c>
      <c r="AZ72" s="37" t="s">
        <v>126</v>
      </c>
      <c r="BA72" s="24" t="s">
        <v>259</v>
      </c>
      <c r="BC72" s="16">
        <f>AW72+AX72</f>
        <v>0</v>
      </c>
      <c r="BD72" s="16">
        <f>H72/(100-BE72)*100</f>
        <v>0</v>
      </c>
      <c r="BE72" s="16">
        <v>0</v>
      </c>
      <c r="BF72" s="16">
        <f>M72</f>
        <v>16.8112</v>
      </c>
      <c r="BH72" s="16">
        <f>G72*AO72</f>
        <v>0</v>
      </c>
      <c r="BI72" s="16">
        <f>G72*AP72</f>
        <v>0</v>
      </c>
      <c r="BJ72" s="16">
        <f>G72*H72</f>
        <v>0</v>
      </c>
      <c r="BK72" s="16"/>
      <c r="BL72" s="16">
        <v>96</v>
      </c>
    </row>
    <row r="73" spans="1:47" ht="15" customHeight="1">
      <c r="A73" s="9" t="s">
        <v>235</v>
      </c>
      <c r="B73" s="49" t="s">
        <v>235</v>
      </c>
      <c r="C73" s="49" t="s">
        <v>42</v>
      </c>
      <c r="D73" s="78" t="s">
        <v>387</v>
      </c>
      <c r="E73" s="78"/>
      <c r="F73" s="23" t="s">
        <v>315</v>
      </c>
      <c r="G73" s="23" t="s">
        <v>315</v>
      </c>
      <c r="H73" s="23" t="s">
        <v>315</v>
      </c>
      <c r="I73" s="4">
        <f>SUM(I74:I74)</f>
        <v>0</v>
      </c>
      <c r="J73" s="4">
        <f>SUM(J74:J74)</f>
        <v>0</v>
      </c>
      <c r="K73" s="4">
        <f>SUM(K74:K74)</f>
        <v>0</v>
      </c>
      <c r="L73" s="34" t="s">
        <v>235</v>
      </c>
      <c r="M73" s="4">
        <f>SUM(M74:M74)</f>
        <v>0.8082</v>
      </c>
      <c r="N73" s="22" t="s">
        <v>235</v>
      </c>
      <c r="AI73" s="24" t="s">
        <v>235</v>
      </c>
      <c r="AS73" s="4">
        <f>SUM(AJ74:AJ74)</f>
        <v>0</v>
      </c>
      <c r="AT73" s="4">
        <f>SUM(AK74:AK74)</f>
        <v>0</v>
      </c>
      <c r="AU73" s="4">
        <f>SUM(AL74:AL74)</f>
        <v>0</v>
      </c>
    </row>
    <row r="74" spans="1:64" ht="15" customHeight="1">
      <c r="A74" s="46" t="s">
        <v>149</v>
      </c>
      <c r="B74" s="47" t="s">
        <v>235</v>
      </c>
      <c r="C74" s="47" t="s">
        <v>367</v>
      </c>
      <c r="D74" s="62" t="s">
        <v>85</v>
      </c>
      <c r="E74" s="62"/>
      <c r="F74" s="47" t="s">
        <v>286</v>
      </c>
      <c r="G74" s="16">
        <v>180</v>
      </c>
      <c r="H74" s="56"/>
      <c r="I74" s="16">
        <f>G74*AO74</f>
        <v>0</v>
      </c>
      <c r="J74" s="16">
        <f>G74*AP74</f>
        <v>0</v>
      </c>
      <c r="K74" s="16">
        <f>G74*H74</f>
        <v>0</v>
      </c>
      <c r="L74" s="16">
        <v>0.00449</v>
      </c>
      <c r="M74" s="16">
        <f>G74*L74</f>
        <v>0.8082</v>
      </c>
      <c r="N74" s="43" t="s">
        <v>399</v>
      </c>
      <c r="Z74" s="16">
        <f>IF(AQ74="5",BJ74,0)</f>
        <v>0</v>
      </c>
      <c r="AB74" s="16">
        <f>IF(AQ74="1",BH74,0)</f>
        <v>0</v>
      </c>
      <c r="AC74" s="16">
        <f>IF(AQ74="1",BI74,0)</f>
        <v>0</v>
      </c>
      <c r="AD74" s="16">
        <f>IF(AQ74="7",BH74,0)</f>
        <v>0</v>
      </c>
      <c r="AE74" s="16">
        <f>IF(AQ74="7",BI74,0)</f>
        <v>0</v>
      </c>
      <c r="AF74" s="16">
        <f>IF(AQ74="2",BH74,0)</f>
        <v>0</v>
      </c>
      <c r="AG74" s="16">
        <f>IF(AQ74="2",BI74,0)</f>
        <v>0</v>
      </c>
      <c r="AH74" s="16">
        <f>IF(AQ74="0",BJ74,0)</f>
        <v>0</v>
      </c>
      <c r="AI74" s="24" t="s">
        <v>235</v>
      </c>
      <c r="AJ74" s="16">
        <f>IF(AN74=0,K74,0)</f>
        <v>0</v>
      </c>
      <c r="AK74" s="16">
        <f>IF(AN74=15,K74,0)</f>
        <v>0</v>
      </c>
      <c r="AL74" s="16">
        <f>IF(AN74=21,K74,0)</f>
        <v>0</v>
      </c>
      <c r="AN74" s="16">
        <v>15</v>
      </c>
      <c r="AO74" s="16">
        <f>H74*0.144032096288867</f>
        <v>0</v>
      </c>
      <c r="AP74" s="16">
        <f>H74*(1-0.144032096288867)</f>
        <v>0</v>
      </c>
      <c r="AQ74" s="37" t="s">
        <v>341</v>
      </c>
      <c r="AV74" s="16">
        <f>AW74+AX74</f>
        <v>0</v>
      </c>
      <c r="AW74" s="16">
        <f>G74*AO74</f>
        <v>0</v>
      </c>
      <c r="AX74" s="16">
        <f>G74*AP74</f>
        <v>0</v>
      </c>
      <c r="AY74" s="37" t="s">
        <v>111</v>
      </c>
      <c r="AZ74" s="37" t="s">
        <v>126</v>
      </c>
      <c r="BA74" s="24" t="s">
        <v>259</v>
      </c>
      <c r="BC74" s="16">
        <f>AW74+AX74</f>
        <v>0</v>
      </c>
      <c r="BD74" s="16">
        <f>H74/(100-BE74)*100</f>
        <v>0</v>
      </c>
      <c r="BE74" s="16">
        <v>0</v>
      </c>
      <c r="BF74" s="16">
        <f>M74</f>
        <v>0.8082</v>
      </c>
      <c r="BH74" s="16">
        <f>G74*AO74</f>
        <v>0</v>
      </c>
      <c r="BI74" s="16">
        <f>G74*AP74</f>
        <v>0</v>
      </c>
      <c r="BJ74" s="16">
        <f>G74*H74</f>
        <v>0</v>
      </c>
      <c r="BK74" s="16"/>
      <c r="BL74" s="16">
        <v>97</v>
      </c>
    </row>
    <row r="75" spans="1:47" ht="15" customHeight="1">
      <c r="A75" s="9" t="s">
        <v>235</v>
      </c>
      <c r="B75" s="49" t="s">
        <v>235</v>
      </c>
      <c r="C75" s="49" t="s">
        <v>239</v>
      </c>
      <c r="D75" s="78" t="s">
        <v>303</v>
      </c>
      <c r="E75" s="78"/>
      <c r="F75" s="23" t="s">
        <v>315</v>
      </c>
      <c r="G75" s="23" t="s">
        <v>315</v>
      </c>
      <c r="H75" s="23" t="s">
        <v>315</v>
      </c>
      <c r="I75" s="4">
        <f>SUM(I76:I76)</f>
        <v>0</v>
      </c>
      <c r="J75" s="4">
        <f>SUM(J76:J76)</f>
        <v>0</v>
      </c>
      <c r="K75" s="4">
        <f>SUM(K76:K76)</f>
        <v>0</v>
      </c>
      <c r="L75" s="34" t="s">
        <v>235</v>
      </c>
      <c r="M75" s="4">
        <f>SUM(M76:M76)</f>
        <v>0.9374665999999999</v>
      </c>
      <c r="N75" s="22"/>
      <c r="AI75" s="24" t="s">
        <v>235</v>
      </c>
      <c r="AS75" s="4">
        <f>SUM(AJ76:AJ76)</f>
        <v>0</v>
      </c>
      <c r="AT75" s="4">
        <f>SUM(AK76:AK76)</f>
        <v>0</v>
      </c>
      <c r="AU75" s="4">
        <f>SUM(AL76:AL76)</f>
        <v>0</v>
      </c>
    </row>
    <row r="76" spans="1:64" ht="15" customHeight="1">
      <c r="A76" s="46" t="s">
        <v>146</v>
      </c>
      <c r="B76" s="47" t="s">
        <v>235</v>
      </c>
      <c r="C76" s="47" t="s">
        <v>353</v>
      </c>
      <c r="D76" s="62" t="s">
        <v>56</v>
      </c>
      <c r="E76" s="62"/>
      <c r="F76" s="47" t="s">
        <v>329</v>
      </c>
      <c r="G76" s="16">
        <v>23.59</v>
      </c>
      <c r="H76" s="56"/>
      <c r="I76" s="16">
        <f>G76*AO76</f>
        <v>0</v>
      </c>
      <c r="J76" s="16">
        <f>G76*AP76</f>
        <v>0</v>
      </c>
      <c r="K76" s="16">
        <f>G76*H76</f>
        <v>0</v>
      </c>
      <c r="L76" s="16">
        <v>0.03974</v>
      </c>
      <c r="M76" s="16">
        <f>G76*L76</f>
        <v>0.9374665999999999</v>
      </c>
      <c r="N76" s="43" t="s">
        <v>399</v>
      </c>
      <c r="Z76" s="16">
        <f>IF(AQ76="5",BJ76,0)</f>
        <v>0</v>
      </c>
      <c r="AB76" s="16">
        <f>IF(AQ76="1",BH76,0)</f>
        <v>0</v>
      </c>
      <c r="AC76" s="16">
        <f>IF(AQ76="1",BI76,0)</f>
        <v>0</v>
      </c>
      <c r="AD76" s="16">
        <f>IF(AQ76="7",BH76,0)</f>
        <v>0</v>
      </c>
      <c r="AE76" s="16">
        <f>IF(AQ76="7",BI76,0)</f>
        <v>0</v>
      </c>
      <c r="AF76" s="16">
        <f>IF(AQ76="2",BH76,0)</f>
        <v>0</v>
      </c>
      <c r="AG76" s="16">
        <f>IF(AQ76="2",BI76,0)</f>
        <v>0</v>
      </c>
      <c r="AH76" s="16">
        <f>IF(AQ76="0",BJ76,0)</f>
        <v>0</v>
      </c>
      <c r="AI76" s="24" t="s">
        <v>235</v>
      </c>
      <c r="AJ76" s="16">
        <f>IF(AN76=0,K76,0)</f>
        <v>0</v>
      </c>
      <c r="AK76" s="16">
        <f>IF(AN76=15,K76,0)</f>
        <v>0</v>
      </c>
      <c r="AL76" s="16">
        <f>IF(AN76=21,K76,0)</f>
        <v>0</v>
      </c>
      <c r="AN76" s="16">
        <v>15</v>
      </c>
      <c r="AO76" s="16">
        <f>H76*0.167542613636364</f>
        <v>0</v>
      </c>
      <c r="AP76" s="16">
        <f>H76*(1-0.167542613636364)</f>
        <v>0</v>
      </c>
      <c r="AQ76" s="37" t="s">
        <v>341</v>
      </c>
      <c r="AV76" s="16">
        <f>AW76+AX76</f>
        <v>0</v>
      </c>
      <c r="AW76" s="16">
        <f>G76*AO76</f>
        <v>0</v>
      </c>
      <c r="AX76" s="16">
        <f>G76*AP76</f>
        <v>0</v>
      </c>
      <c r="AY76" s="37" t="s">
        <v>266</v>
      </c>
      <c r="AZ76" s="37" t="s">
        <v>126</v>
      </c>
      <c r="BA76" s="24" t="s">
        <v>259</v>
      </c>
      <c r="BC76" s="16">
        <f>AW76+AX76</f>
        <v>0</v>
      </c>
      <c r="BD76" s="16">
        <f>H76/(100-BE76)*100</f>
        <v>0</v>
      </c>
      <c r="BE76" s="16">
        <v>0</v>
      </c>
      <c r="BF76" s="16">
        <f>M76</f>
        <v>0.9374665999999999</v>
      </c>
      <c r="BH76" s="16">
        <f>G76*AO76</f>
        <v>0</v>
      </c>
      <c r="BI76" s="16">
        <f>G76*AP76</f>
        <v>0</v>
      </c>
      <c r="BJ76" s="16">
        <f>G76*H76</f>
        <v>0</v>
      </c>
      <c r="BK76" s="16"/>
      <c r="BL76" s="16">
        <v>98</v>
      </c>
    </row>
    <row r="77" spans="1:47" ht="15" customHeight="1">
      <c r="A77" s="9" t="s">
        <v>235</v>
      </c>
      <c r="B77" s="49" t="s">
        <v>235</v>
      </c>
      <c r="C77" s="49" t="s">
        <v>220</v>
      </c>
      <c r="D77" s="78" t="s">
        <v>201</v>
      </c>
      <c r="E77" s="78"/>
      <c r="F77" s="23" t="s">
        <v>315</v>
      </c>
      <c r="G77" s="23" t="s">
        <v>315</v>
      </c>
      <c r="H77" s="23" t="s">
        <v>315</v>
      </c>
      <c r="I77" s="4">
        <f>SUM(I78:I80)</f>
        <v>0</v>
      </c>
      <c r="J77" s="4">
        <f>SUM(J78:J80)</f>
        <v>0</v>
      </c>
      <c r="K77" s="4">
        <f>SUM(K78:K80)</f>
        <v>0</v>
      </c>
      <c r="L77" s="34" t="s">
        <v>235</v>
      </c>
      <c r="M77" s="4">
        <f>SUM(M78:M80)</f>
        <v>0</v>
      </c>
      <c r="N77" s="22" t="s">
        <v>235</v>
      </c>
      <c r="AI77" s="24" t="s">
        <v>235</v>
      </c>
      <c r="AS77" s="4">
        <f>SUM(AJ78:AJ80)</f>
        <v>0</v>
      </c>
      <c r="AT77" s="4">
        <f>SUM(AK78:AK80)</f>
        <v>0</v>
      </c>
      <c r="AU77" s="4">
        <f>SUM(AL78:AL80)</f>
        <v>0</v>
      </c>
    </row>
    <row r="78" spans="1:64" ht="15" customHeight="1">
      <c r="A78" s="46" t="s">
        <v>163</v>
      </c>
      <c r="B78" s="47" t="s">
        <v>235</v>
      </c>
      <c r="C78" s="47" t="s">
        <v>258</v>
      </c>
      <c r="D78" s="62" t="s">
        <v>381</v>
      </c>
      <c r="E78" s="62"/>
      <c r="F78" s="47" t="s">
        <v>161</v>
      </c>
      <c r="G78" s="16">
        <v>2.29</v>
      </c>
      <c r="H78" s="56"/>
      <c r="I78" s="16">
        <f>G78*AO78</f>
        <v>0</v>
      </c>
      <c r="J78" s="16">
        <f>G78*AP78</f>
        <v>0</v>
      </c>
      <c r="K78" s="16">
        <f>G78*H78</f>
        <v>0</v>
      </c>
      <c r="L78" s="16">
        <v>0</v>
      </c>
      <c r="M78" s="16">
        <f>G78*L78</f>
        <v>0</v>
      </c>
      <c r="N78" s="43" t="s">
        <v>399</v>
      </c>
      <c r="Z78" s="16">
        <f>IF(AQ78="5",BJ78,0)</f>
        <v>0</v>
      </c>
      <c r="AB78" s="16">
        <f>IF(AQ78="1",BH78,0)</f>
        <v>0</v>
      </c>
      <c r="AC78" s="16">
        <f>IF(AQ78="1",BI78,0)</f>
        <v>0</v>
      </c>
      <c r="AD78" s="16">
        <f>IF(AQ78="7",BH78,0)</f>
        <v>0</v>
      </c>
      <c r="AE78" s="16">
        <f>IF(AQ78="7",BI78,0)</f>
        <v>0</v>
      </c>
      <c r="AF78" s="16">
        <f>IF(AQ78="2",BH78,0)</f>
        <v>0</v>
      </c>
      <c r="AG78" s="16">
        <f>IF(AQ78="2",BI78,0)</f>
        <v>0</v>
      </c>
      <c r="AH78" s="16">
        <f>IF(AQ78="0",BJ78,0)</f>
        <v>0</v>
      </c>
      <c r="AI78" s="24" t="s">
        <v>235</v>
      </c>
      <c r="AJ78" s="16">
        <f>IF(AN78=0,K78,0)</f>
        <v>0</v>
      </c>
      <c r="AK78" s="16">
        <f>IF(AN78=15,K78,0)</f>
        <v>0</v>
      </c>
      <c r="AL78" s="16">
        <f>IF(AN78=21,K78,0)</f>
        <v>0</v>
      </c>
      <c r="AN78" s="16">
        <v>15</v>
      </c>
      <c r="AO78" s="16">
        <f>H78*0</f>
        <v>0</v>
      </c>
      <c r="AP78" s="16">
        <f>H78*(1-0)</f>
        <v>0</v>
      </c>
      <c r="AQ78" s="37" t="s">
        <v>180</v>
      </c>
      <c r="AV78" s="16">
        <f>AW78+AX78</f>
        <v>0</v>
      </c>
      <c r="AW78" s="16">
        <f>G78*AO78</f>
        <v>0</v>
      </c>
      <c r="AX78" s="16">
        <f>G78*AP78</f>
        <v>0</v>
      </c>
      <c r="AY78" s="37" t="s">
        <v>352</v>
      </c>
      <c r="AZ78" s="37" t="s">
        <v>126</v>
      </c>
      <c r="BA78" s="24" t="s">
        <v>259</v>
      </c>
      <c r="BC78" s="16">
        <f>AW78+AX78</f>
        <v>0</v>
      </c>
      <c r="BD78" s="16">
        <f>H78/(100-BE78)*100</f>
        <v>0</v>
      </c>
      <c r="BE78" s="16">
        <v>0</v>
      </c>
      <c r="BF78" s="16">
        <f>M78</f>
        <v>0</v>
      </c>
      <c r="BH78" s="16">
        <f>G78*AO78</f>
        <v>0</v>
      </c>
      <c r="BI78" s="16">
        <f>G78*AP78</f>
        <v>0</v>
      </c>
      <c r="BJ78" s="16">
        <f>G78*H78</f>
        <v>0</v>
      </c>
      <c r="BK78" s="16"/>
      <c r="BL78" s="16"/>
    </row>
    <row r="79" spans="1:64" ht="15" customHeight="1">
      <c r="A79" s="46" t="s">
        <v>313</v>
      </c>
      <c r="B79" s="47" t="s">
        <v>235</v>
      </c>
      <c r="C79" s="47" t="s">
        <v>396</v>
      </c>
      <c r="D79" s="62" t="s">
        <v>93</v>
      </c>
      <c r="E79" s="62"/>
      <c r="F79" s="47" t="s">
        <v>161</v>
      </c>
      <c r="G79" s="16">
        <v>2.29</v>
      </c>
      <c r="H79" s="56"/>
      <c r="I79" s="16">
        <f>G79*AO79</f>
        <v>0</v>
      </c>
      <c r="J79" s="16">
        <f>G79*AP79</f>
        <v>0</v>
      </c>
      <c r="K79" s="16">
        <f>G79*H79</f>
        <v>0</v>
      </c>
      <c r="L79" s="16">
        <v>0</v>
      </c>
      <c r="M79" s="16">
        <f>G79*L79</f>
        <v>0</v>
      </c>
      <c r="N79" s="43" t="s">
        <v>399</v>
      </c>
      <c r="Z79" s="16">
        <f>IF(AQ79="5",BJ79,0)</f>
        <v>0</v>
      </c>
      <c r="AB79" s="16">
        <f>IF(AQ79="1",BH79,0)</f>
        <v>0</v>
      </c>
      <c r="AC79" s="16">
        <f>IF(AQ79="1",BI79,0)</f>
        <v>0</v>
      </c>
      <c r="AD79" s="16">
        <f>IF(AQ79="7",BH79,0)</f>
        <v>0</v>
      </c>
      <c r="AE79" s="16">
        <f>IF(AQ79="7",BI79,0)</f>
        <v>0</v>
      </c>
      <c r="AF79" s="16">
        <f>IF(AQ79="2",BH79,0)</f>
        <v>0</v>
      </c>
      <c r="AG79" s="16">
        <f>IF(AQ79="2",BI79,0)</f>
        <v>0</v>
      </c>
      <c r="AH79" s="16">
        <f>IF(AQ79="0",BJ79,0)</f>
        <v>0</v>
      </c>
      <c r="AI79" s="24" t="s">
        <v>235</v>
      </c>
      <c r="AJ79" s="16">
        <f>IF(AN79=0,K79,0)</f>
        <v>0</v>
      </c>
      <c r="AK79" s="16">
        <f>IF(AN79=15,K79,0)</f>
        <v>0</v>
      </c>
      <c r="AL79" s="16">
        <f>IF(AN79=21,K79,0)</f>
        <v>0</v>
      </c>
      <c r="AN79" s="16">
        <v>15</v>
      </c>
      <c r="AO79" s="16">
        <f>H79*0</f>
        <v>0</v>
      </c>
      <c r="AP79" s="16">
        <f>H79*(1-0)</f>
        <v>0</v>
      </c>
      <c r="AQ79" s="37" t="s">
        <v>180</v>
      </c>
      <c r="AV79" s="16">
        <f>AW79+AX79</f>
        <v>0</v>
      </c>
      <c r="AW79" s="16">
        <f>G79*AO79</f>
        <v>0</v>
      </c>
      <c r="AX79" s="16">
        <f>G79*AP79</f>
        <v>0</v>
      </c>
      <c r="AY79" s="37" t="s">
        <v>352</v>
      </c>
      <c r="AZ79" s="37" t="s">
        <v>126</v>
      </c>
      <c r="BA79" s="24" t="s">
        <v>259</v>
      </c>
      <c r="BC79" s="16">
        <f>AW79+AX79</f>
        <v>0</v>
      </c>
      <c r="BD79" s="16">
        <f>H79/(100-BE79)*100</f>
        <v>0</v>
      </c>
      <c r="BE79" s="16">
        <v>0</v>
      </c>
      <c r="BF79" s="16">
        <f>M79</f>
        <v>0</v>
      </c>
      <c r="BH79" s="16">
        <f>G79*AO79</f>
        <v>0</v>
      </c>
      <c r="BI79" s="16">
        <f>G79*AP79</f>
        <v>0</v>
      </c>
      <c r="BJ79" s="16">
        <f>G79*H79</f>
        <v>0</v>
      </c>
      <c r="BK79" s="16"/>
      <c r="BL79" s="16"/>
    </row>
    <row r="80" spans="1:64" ht="15" customHeight="1">
      <c r="A80" s="46" t="s">
        <v>223</v>
      </c>
      <c r="B80" s="47" t="s">
        <v>235</v>
      </c>
      <c r="C80" s="47" t="s">
        <v>16</v>
      </c>
      <c r="D80" s="62" t="s">
        <v>213</v>
      </c>
      <c r="E80" s="62"/>
      <c r="F80" s="47" t="s">
        <v>161</v>
      </c>
      <c r="G80" s="16">
        <v>11.45</v>
      </c>
      <c r="H80" s="56"/>
      <c r="I80" s="16">
        <f>G80*AO80</f>
        <v>0</v>
      </c>
      <c r="J80" s="16">
        <f>G80*AP80</f>
        <v>0</v>
      </c>
      <c r="K80" s="16">
        <f>G80*H80</f>
        <v>0</v>
      </c>
      <c r="L80" s="16">
        <v>0</v>
      </c>
      <c r="M80" s="16">
        <f>G80*L80</f>
        <v>0</v>
      </c>
      <c r="N80" s="43" t="s">
        <v>399</v>
      </c>
      <c r="Z80" s="16">
        <f>IF(AQ80="5",BJ80,0)</f>
        <v>0</v>
      </c>
      <c r="AB80" s="16">
        <f>IF(AQ80="1",BH80,0)</f>
        <v>0</v>
      </c>
      <c r="AC80" s="16">
        <f>IF(AQ80="1",BI80,0)</f>
        <v>0</v>
      </c>
      <c r="AD80" s="16">
        <f>IF(AQ80="7",BH80,0)</f>
        <v>0</v>
      </c>
      <c r="AE80" s="16">
        <f>IF(AQ80="7",BI80,0)</f>
        <v>0</v>
      </c>
      <c r="AF80" s="16">
        <f>IF(AQ80="2",BH80,0)</f>
        <v>0</v>
      </c>
      <c r="AG80" s="16">
        <f>IF(AQ80="2",BI80,0)</f>
        <v>0</v>
      </c>
      <c r="AH80" s="16">
        <f>IF(AQ80="0",BJ80,0)</f>
        <v>0</v>
      </c>
      <c r="AI80" s="24" t="s">
        <v>235</v>
      </c>
      <c r="AJ80" s="16">
        <f>IF(AN80=0,K80,0)</f>
        <v>0</v>
      </c>
      <c r="AK80" s="16">
        <f>IF(AN80=15,K80,0)</f>
        <v>0</v>
      </c>
      <c r="AL80" s="16">
        <f>IF(AN80=21,K80,0)</f>
        <v>0</v>
      </c>
      <c r="AN80" s="16">
        <v>15</v>
      </c>
      <c r="AO80" s="16">
        <f>H80*0</f>
        <v>0</v>
      </c>
      <c r="AP80" s="16">
        <f>H80*(1-0)</f>
        <v>0</v>
      </c>
      <c r="AQ80" s="37" t="s">
        <v>180</v>
      </c>
      <c r="AV80" s="16">
        <f>AW80+AX80</f>
        <v>0</v>
      </c>
      <c r="AW80" s="16">
        <f>G80*AO80</f>
        <v>0</v>
      </c>
      <c r="AX80" s="16">
        <f>G80*AP80</f>
        <v>0</v>
      </c>
      <c r="AY80" s="37" t="s">
        <v>352</v>
      </c>
      <c r="AZ80" s="37" t="s">
        <v>126</v>
      </c>
      <c r="BA80" s="24" t="s">
        <v>259</v>
      </c>
      <c r="BC80" s="16">
        <f>AW80+AX80</f>
        <v>0</v>
      </c>
      <c r="BD80" s="16">
        <f>H80/(100-BE80)*100</f>
        <v>0</v>
      </c>
      <c r="BE80" s="16">
        <v>0</v>
      </c>
      <c r="BF80" s="16">
        <f>M80</f>
        <v>0</v>
      </c>
      <c r="BH80" s="16">
        <f>G80*AO80</f>
        <v>0</v>
      </c>
      <c r="BI80" s="16">
        <f>G80*AP80</f>
        <v>0</v>
      </c>
      <c r="BJ80" s="16">
        <f>G80*H80</f>
        <v>0</v>
      </c>
      <c r="BK80" s="16"/>
      <c r="BL80" s="16"/>
    </row>
    <row r="81" spans="1:47" ht="15" customHeight="1">
      <c r="A81" s="9" t="s">
        <v>235</v>
      </c>
      <c r="B81" s="49" t="s">
        <v>235</v>
      </c>
      <c r="C81" s="49" t="s">
        <v>54</v>
      </c>
      <c r="D81" s="78" t="s">
        <v>256</v>
      </c>
      <c r="E81" s="78"/>
      <c r="F81" s="23" t="s">
        <v>315</v>
      </c>
      <c r="G81" s="23" t="s">
        <v>315</v>
      </c>
      <c r="H81" s="23" t="s">
        <v>315</v>
      </c>
      <c r="I81" s="4">
        <f>SUM(I82:I97)</f>
        <v>0</v>
      </c>
      <c r="J81" s="4">
        <f>SUM(J82:J97)</f>
        <v>0</v>
      </c>
      <c r="K81" s="4">
        <f>SUM(K82:K97)</f>
        <v>0</v>
      </c>
      <c r="L81" s="34" t="s">
        <v>235</v>
      </c>
      <c r="M81" s="4">
        <f>SUM(M82:M97)</f>
        <v>5E-05</v>
      </c>
      <c r="N81" s="22" t="s">
        <v>235</v>
      </c>
      <c r="AI81" s="24" t="s">
        <v>235</v>
      </c>
      <c r="AS81" s="4">
        <f>SUM(AJ82:AJ97)</f>
        <v>0</v>
      </c>
      <c r="AT81" s="4">
        <f>SUM(AK82:AK97)</f>
        <v>0</v>
      </c>
      <c r="AU81" s="4">
        <f>SUM(AL82:AL97)</f>
        <v>0</v>
      </c>
    </row>
    <row r="82" spans="1:64" ht="15" customHeight="1">
      <c r="A82" s="46" t="s">
        <v>210</v>
      </c>
      <c r="B82" s="47" t="s">
        <v>235</v>
      </c>
      <c r="C82" s="47" t="s">
        <v>319</v>
      </c>
      <c r="D82" s="62" t="s">
        <v>125</v>
      </c>
      <c r="E82" s="62"/>
      <c r="F82" s="47" t="s">
        <v>92</v>
      </c>
      <c r="G82" s="16">
        <v>1</v>
      </c>
      <c r="H82" s="56"/>
      <c r="I82" s="16">
        <f aca="true" t="shared" si="76" ref="I82:I97">G82*AO82</f>
        <v>0</v>
      </c>
      <c r="J82" s="16">
        <f aca="true" t="shared" si="77" ref="J82:J97">G82*AP82</f>
        <v>0</v>
      </c>
      <c r="K82" s="16">
        <f aca="true" t="shared" si="78" ref="K82:K97">G82*H82</f>
        <v>0</v>
      </c>
      <c r="L82" s="16">
        <v>0</v>
      </c>
      <c r="M82" s="16">
        <f aca="true" t="shared" si="79" ref="M82:M97">G82*L82</f>
        <v>0</v>
      </c>
      <c r="N82" s="43" t="s">
        <v>399</v>
      </c>
      <c r="Z82" s="16">
        <f aca="true" t="shared" si="80" ref="Z82:Z97">IF(AQ82="5",BJ82,0)</f>
        <v>0</v>
      </c>
      <c r="AB82" s="16">
        <f aca="true" t="shared" si="81" ref="AB82:AB97">IF(AQ82="1",BH82,0)</f>
        <v>0</v>
      </c>
      <c r="AC82" s="16">
        <f aca="true" t="shared" si="82" ref="AC82:AC97">IF(AQ82="1",BI82,0)</f>
        <v>0</v>
      </c>
      <c r="AD82" s="16">
        <f aca="true" t="shared" si="83" ref="AD82:AD97">IF(AQ82="7",BH82,0)</f>
        <v>0</v>
      </c>
      <c r="AE82" s="16">
        <f aca="true" t="shared" si="84" ref="AE82:AE97">IF(AQ82="7",BI82,0)</f>
        <v>0</v>
      </c>
      <c r="AF82" s="16">
        <f aca="true" t="shared" si="85" ref="AF82:AF97">IF(AQ82="2",BH82,0)</f>
        <v>0</v>
      </c>
      <c r="AG82" s="16">
        <f aca="true" t="shared" si="86" ref="AG82:AG97">IF(AQ82="2",BI82,0)</f>
        <v>0</v>
      </c>
      <c r="AH82" s="16">
        <f aca="true" t="shared" si="87" ref="AH82:AH97">IF(AQ82="0",BJ82,0)</f>
        <v>0</v>
      </c>
      <c r="AI82" s="24" t="s">
        <v>235</v>
      </c>
      <c r="AJ82" s="16">
        <f aca="true" t="shared" si="88" ref="AJ82:AJ97">IF(AN82=0,K82,0)</f>
        <v>0</v>
      </c>
      <c r="AK82" s="16">
        <f aca="true" t="shared" si="89" ref="AK82:AK97">IF(AN82=15,K82,0)</f>
        <v>0</v>
      </c>
      <c r="AL82" s="16">
        <f aca="true" t="shared" si="90" ref="AL82:AL97">IF(AN82=21,K82,0)</f>
        <v>0</v>
      </c>
      <c r="AN82" s="16">
        <v>15</v>
      </c>
      <c r="AO82" s="16">
        <f aca="true" t="shared" si="91" ref="AO82:AO96">H82*0</f>
        <v>0</v>
      </c>
      <c r="AP82" s="16">
        <f aca="true" t="shared" si="92" ref="AP82:AP96">H82*(1-0)</f>
        <v>0</v>
      </c>
      <c r="AQ82" s="37" t="s">
        <v>233</v>
      </c>
      <c r="AV82" s="16">
        <f aca="true" t="shared" si="93" ref="AV82:AV97">AW82+AX82</f>
        <v>0</v>
      </c>
      <c r="AW82" s="16">
        <f aca="true" t="shared" si="94" ref="AW82:AW97">G82*AO82</f>
        <v>0</v>
      </c>
      <c r="AX82" s="16">
        <f aca="true" t="shared" si="95" ref="AX82:AX97">G82*AP82</f>
        <v>0</v>
      </c>
      <c r="AY82" s="37" t="s">
        <v>359</v>
      </c>
      <c r="AZ82" s="37" t="s">
        <v>126</v>
      </c>
      <c r="BA82" s="24" t="s">
        <v>259</v>
      </c>
      <c r="BC82" s="16">
        <f aca="true" t="shared" si="96" ref="BC82:BC97">AW82+AX82</f>
        <v>0</v>
      </c>
      <c r="BD82" s="16">
        <f aca="true" t="shared" si="97" ref="BD82:BD97">H82/(100-BE82)*100</f>
        <v>0</v>
      </c>
      <c r="BE82" s="16">
        <v>0</v>
      </c>
      <c r="BF82" s="16">
        <f aca="true" t="shared" si="98" ref="BF82:BF97">M82</f>
        <v>0</v>
      </c>
      <c r="BH82" s="16">
        <f aca="true" t="shared" si="99" ref="BH82:BH97">G82*AO82</f>
        <v>0</v>
      </c>
      <c r="BI82" s="16">
        <f aca="true" t="shared" si="100" ref="BI82:BI97">G82*AP82</f>
        <v>0</v>
      </c>
      <c r="BJ82" s="16">
        <f aca="true" t="shared" si="101" ref="BJ82:BJ97">G82*H82</f>
        <v>0</v>
      </c>
      <c r="BK82" s="16"/>
      <c r="BL82" s="16"/>
    </row>
    <row r="83" spans="1:64" ht="15" customHeight="1">
      <c r="A83" s="46" t="s">
        <v>322</v>
      </c>
      <c r="B83" s="47" t="s">
        <v>235</v>
      </c>
      <c r="C83" s="47" t="s">
        <v>397</v>
      </c>
      <c r="D83" s="62" t="s">
        <v>343</v>
      </c>
      <c r="E83" s="62"/>
      <c r="F83" s="47" t="s">
        <v>92</v>
      </c>
      <c r="G83" s="16">
        <v>20</v>
      </c>
      <c r="H83" s="56"/>
      <c r="I83" s="16">
        <f t="shared" si="76"/>
        <v>0</v>
      </c>
      <c r="J83" s="16">
        <f t="shared" si="77"/>
        <v>0</v>
      </c>
      <c r="K83" s="16">
        <f t="shared" si="78"/>
        <v>0</v>
      </c>
      <c r="L83" s="16">
        <v>0</v>
      </c>
      <c r="M83" s="16">
        <f t="shared" si="79"/>
        <v>0</v>
      </c>
      <c r="N83" s="43" t="s">
        <v>399</v>
      </c>
      <c r="Z83" s="16">
        <f t="shared" si="80"/>
        <v>0</v>
      </c>
      <c r="AB83" s="16">
        <f t="shared" si="81"/>
        <v>0</v>
      </c>
      <c r="AC83" s="16">
        <f t="shared" si="82"/>
        <v>0</v>
      </c>
      <c r="AD83" s="16">
        <f t="shared" si="83"/>
        <v>0</v>
      </c>
      <c r="AE83" s="16">
        <f t="shared" si="84"/>
        <v>0</v>
      </c>
      <c r="AF83" s="16">
        <f t="shared" si="85"/>
        <v>0</v>
      </c>
      <c r="AG83" s="16">
        <f t="shared" si="86"/>
        <v>0</v>
      </c>
      <c r="AH83" s="16">
        <f t="shared" si="87"/>
        <v>0</v>
      </c>
      <c r="AI83" s="24" t="s">
        <v>235</v>
      </c>
      <c r="AJ83" s="16">
        <f t="shared" si="88"/>
        <v>0</v>
      </c>
      <c r="AK83" s="16">
        <f t="shared" si="89"/>
        <v>0</v>
      </c>
      <c r="AL83" s="16">
        <f t="shared" si="90"/>
        <v>0</v>
      </c>
      <c r="AN83" s="16">
        <v>15</v>
      </c>
      <c r="AO83" s="16">
        <f t="shared" si="91"/>
        <v>0</v>
      </c>
      <c r="AP83" s="16">
        <f t="shared" si="92"/>
        <v>0</v>
      </c>
      <c r="AQ83" s="37" t="s">
        <v>233</v>
      </c>
      <c r="AV83" s="16">
        <f t="shared" si="93"/>
        <v>0</v>
      </c>
      <c r="AW83" s="16">
        <f t="shared" si="94"/>
        <v>0</v>
      </c>
      <c r="AX83" s="16">
        <f t="shared" si="95"/>
        <v>0</v>
      </c>
      <c r="AY83" s="37" t="s">
        <v>359</v>
      </c>
      <c r="AZ83" s="37" t="s">
        <v>126</v>
      </c>
      <c r="BA83" s="24" t="s">
        <v>259</v>
      </c>
      <c r="BC83" s="16">
        <f t="shared" si="96"/>
        <v>0</v>
      </c>
      <c r="BD83" s="16">
        <f t="shared" si="97"/>
        <v>0</v>
      </c>
      <c r="BE83" s="16">
        <v>0</v>
      </c>
      <c r="BF83" s="16">
        <f t="shared" si="98"/>
        <v>0</v>
      </c>
      <c r="BH83" s="16">
        <f t="shared" si="99"/>
        <v>0</v>
      </c>
      <c r="BI83" s="16">
        <f t="shared" si="100"/>
        <v>0</v>
      </c>
      <c r="BJ83" s="16">
        <f t="shared" si="101"/>
        <v>0</v>
      </c>
      <c r="BK83" s="16"/>
      <c r="BL83" s="16"/>
    </row>
    <row r="84" spans="1:64" ht="15" customHeight="1">
      <c r="A84" s="46" t="s">
        <v>190</v>
      </c>
      <c r="B84" s="47" t="s">
        <v>235</v>
      </c>
      <c r="C84" s="47" t="s">
        <v>53</v>
      </c>
      <c r="D84" s="62" t="s">
        <v>325</v>
      </c>
      <c r="E84" s="62"/>
      <c r="F84" s="47" t="s">
        <v>92</v>
      </c>
      <c r="G84" s="16">
        <v>23</v>
      </c>
      <c r="H84" s="56"/>
      <c r="I84" s="16">
        <f t="shared" si="76"/>
        <v>0</v>
      </c>
      <c r="J84" s="16">
        <f t="shared" si="77"/>
        <v>0</v>
      </c>
      <c r="K84" s="16">
        <f t="shared" si="78"/>
        <v>0</v>
      </c>
      <c r="L84" s="16">
        <v>0</v>
      </c>
      <c r="M84" s="16">
        <f t="shared" si="79"/>
        <v>0</v>
      </c>
      <c r="N84" s="43" t="s">
        <v>399</v>
      </c>
      <c r="Z84" s="16">
        <f t="shared" si="80"/>
        <v>0</v>
      </c>
      <c r="AB84" s="16">
        <f t="shared" si="81"/>
        <v>0</v>
      </c>
      <c r="AC84" s="16">
        <f t="shared" si="82"/>
        <v>0</v>
      </c>
      <c r="AD84" s="16">
        <f t="shared" si="83"/>
        <v>0</v>
      </c>
      <c r="AE84" s="16">
        <f t="shared" si="84"/>
        <v>0</v>
      </c>
      <c r="AF84" s="16">
        <f t="shared" si="85"/>
        <v>0</v>
      </c>
      <c r="AG84" s="16">
        <f t="shared" si="86"/>
        <v>0</v>
      </c>
      <c r="AH84" s="16">
        <f t="shared" si="87"/>
        <v>0</v>
      </c>
      <c r="AI84" s="24" t="s">
        <v>235</v>
      </c>
      <c r="AJ84" s="16">
        <f t="shared" si="88"/>
        <v>0</v>
      </c>
      <c r="AK84" s="16">
        <f t="shared" si="89"/>
        <v>0</v>
      </c>
      <c r="AL84" s="16">
        <f t="shared" si="90"/>
        <v>0</v>
      </c>
      <c r="AN84" s="16">
        <v>15</v>
      </c>
      <c r="AO84" s="16">
        <f t="shared" si="91"/>
        <v>0</v>
      </c>
      <c r="AP84" s="16">
        <f t="shared" si="92"/>
        <v>0</v>
      </c>
      <c r="AQ84" s="37" t="s">
        <v>233</v>
      </c>
      <c r="AV84" s="16">
        <f t="shared" si="93"/>
        <v>0</v>
      </c>
      <c r="AW84" s="16">
        <f t="shared" si="94"/>
        <v>0</v>
      </c>
      <c r="AX84" s="16">
        <f t="shared" si="95"/>
        <v>0</v>
      </c>
      <c r="AY84" s="37" t="s">
        <v>359</v>
      </c>
      <c r="AZ84" s="37" t="s">
        <v>126</v>
      </c>
      <c r="BA84" s="24" t="s">
        <v>259</v>
      </c>
      <c r="BC84" s="16">
        <f t="shared" si="96"/>
        <v>0</v>
      </c>
      <c r="BD84" s="16">
        <f t="shared" si="97"/>
        <v>0</v>
      </c>
      <c r="BE84" s="16">
        <v>0</v>
      </c>
      <c r="BF84" s="16">
        <f t="shared" si="98"/>
        <v>0</v>
      </c>
      <c r="BH84" s="16">
        <f t="shared" si="99"/>
        <v>0</v>
      </c>
      <c r="BI84" s="16">
        <f t="shared" si="100"/>
        <v>0</v>
      </c>
      <c r="BJ84" s="16">
        <f t="shared" si="101"/>
        <v>0</v>
      </c>
      <c r="BK84" s="16"/>
      <c r="BL84" s="16"/>
    </row>
    <row r="85" spans="1:64" ht="15" customHeight="1">
      <c r="A85" s="46" t="s">
        <v>160</v>
      </c>
      <c r="B85" s="47" t="s">
        <v>235</v>
      </c>
      <c r="C85" s="47" t="s">
        <v>17</v>
      </c>
      <c r="D85" s="62" t="s">
        <v>270</v>
      </c>
      <c r="E85" s="62"/>
      <c r="F85" s="47" t="s">
        <v>92</v>
      </c>
      <c r="G85" s="16">
        <v>1</v>
      </c>
      <c r="H85" s="56"/>
      <c r="I85" s="16">
        <f t="shared" si="76"/>
        <v>0</v>
      </c>
      <c r="J85" s="16">
        <f t="shared" si="77"/>
        <v>0</v>
      </c>
      <c r="K85" s="16">
        <f t="shared" si="78"/>
        <v>0</v>
      </c>
      <c r="L85" s="16">
        <v>0</v>
      </c>
      <c r="M85" s="16">
        <f t="shared" si="79"/>
        <v>0</v>
      </c>
      <c r="N85" s="43" t="s">
        <v>399</v>
      </c>
      <c r="Z85" s="16">
        <f t="shared" si="80"/>
        <v>0</v>
      </c>
      <c r="AB85" s="16">
        <f t="shared" si="81"/>
        <v>0</v>
      </c>
      <c r="AC85" s="16">
        <f t="shared" si="82"/>
        <v>0</v>
      </c>
      <c r="AD85" s="16">
        <f t="shared" si="83"/>
        <v>0</v>
      </c>
      <c r="AE85" s="16">
        <f t="shared" si="84"/>
        <v>0</v>
      </c>
      <c r="AF85" s="16">
        <f t="shared" si="85"/>
        <v>0</v>
      </c>
      <c r="AG85" s="16">
        <f t="shared" si="86"/>
        <v>0</v>
      </c>
      <c r="AH85" s="16">
        <f t="shared" si="87"/>
        <v>0</v>
      </c>
      <c r="AI85" s="24" t="s">
        <v>235</v>
      </c>
      <c r="AJ85" s="16">
        <f t="shared" si="88"/>
        <v>0</v>
      </c>
      <c r="AK85" s="16">
        <f t="shared" si="89"/>
        <v>0</v>
      </c>
      <c r="AL85" s="16">
        <f t="shared" si="90"/>
        <v>0</v>
      </c>
      <c r="AN85" s="16">
        <v>15</v>
      </c>
      <c r="AO85" s="16">
        <f t="shared" si="91"/>
        <v>0</v>
      </c>
      <c r="AP85" s="16">
        <f t="shared" si="92"/>
        <v>0</v>
      </c>
      <c r="AQ85" s="37" t="s">
        <v>233</v>
      </c>
      <c r="AV85" s="16">
        <f t="shared" si="93"/>
        <v>0</v>
      </c>
      <c r="AW85" s="16">
        <f t="shared" si="94"/>
        <v>0</v>
      </c>
      <c r="AX85" s="16">
        <f t="shared" si="95"/>
        <v>0</v>
      </c>
      <c r="AY85" s="37" t="s">
        <v>359</v>
      </c>
      <c r="AZ85" s="37" t="s">
        <v>126</v>
      </c>
      <c r="BA85" s="24" t="s">
        <v>259</v>
      </c>
      <c r="BC85" s="16">
        <f t="shared" si="96"/>
        <v>0</v>
      </c>
      <c r="BD85" s="16">
        <f t="shared" si="97"/>
        <v>0</v>
      </c>
      <c r="BE85" s="16">
        <v>0</v>
      </c>
      <c r="BF85" s="16">
        <f t="shared" si="98"/>
        <v>0</v>
      </c>
      <c r="BH85" s="16">
        <f t="shared" si="99"/>
        <v>0</v>
      </c>
      <c r="BI85" s="16">
        <f t="shared" si="100"/>
        <v>0</v>
      </c>
      <c r="BJ85" s="16">
        <f t="shared" si="101"/>
        <v>0</v>
      </c>
      <c r="BK85" s="16"/>
      <c r="BL85" s="16"/>
    </row>
    <row r="86" spans="1:64" ht="15" customHeight="1">
      <c r="A86" s="46" t="s">
        <v>44</v>
      </c>
      <c r="B86" s="47" t="s">
        <v>235</v>
      </c>
      <c r="C86" s="47" t="s">
        <v>172</v>
      </c>
      <c r="D86" s="62" t="s">
        <v>267</v>
      </c>
      <c r="E86" s="62"/>
      <c r="F86" s="47" t="s">
        <v>92</v>
      </c>
      <c r="G86" s="16">
        <v>35</v>
      </c>
      <c r="H86" s="56"/>
      <c r="I86" s="16">
        <f t="shared" si="76"/>
        <v>0</v>
      </c>
      <c r="J86" s="16">
        <f t="shared" si="77"/>
        <v>0</v>
      </c>
      <c r="K86" s="16">
        <f t="shared" si="78"/>
        <v>0</v>
      </c>
      <c r="L86" s="16">
        <v>0</v>
      </c>
      <c r="M86" s="16">
        <f t="shared" si="79"/>
        <v>0</v>
      </c>
      <c r="N86" s="43" t="s">
        <v>399</v>
      </c>
      <c r="Z86" s="16">
        <f t="shared" si="80"/>
        <v>0</v>
      </c>
      <c r="AB86" s="16">
        <f t="shared" si="81"/>
        <v>0</v>
      </c>
      <c r="AC86" s="16">
        <f t="shared" si="82"/>
        <v>0</v>
      </c>
      <c r="AD86" s="16">
        <f t="shared" si="83"/>
        <v>0</v>
      </c>
      <c r="AE86" s="16">
        <f t="shared" si="84"/>
        <v>0</v>
      </c>
      <c r="AF86" s="16">
        <f t="shared" si="85"/>
        <v>0</v>
      </c>
      <c r="AG86" s="16">
        <f t="shared" si="86"/>
        <v>0</v>
      </c>
      <c r="AH86" s="16">
        <f t="shared" si="87"/>
        <v>0</v>
      </c>
      <c r="AI86" s="24" t="s">
        <v>235</v>
      </c>
      <c r="AJ86" s="16">
        <f t="shared" si="88"/>
        <v>0</v>
      </c>
      <c r="AK86" s="16">
        <f t="shared" si="89"/>
        <v>0</v>
      </c>
      <c r="AL86" s="16">
        <f t="shared" si="90"/>
        <v>0</v>
      </c>
      <c r="AN86" s="16">
        <v>15</v>
      </c>
      <c r="AO86" s="16">
        <f t="shared" si="91"/>
        <v>0</v>
      </c>
      <c r="AP86" s="16">
        <f t="shared" si="92"/>
        <v>0</v>
      </c>
      <c r="AQ86" s="37" t="s">
        <v>233</v>
      </c>
      <c r="AV86" s="16">
        <f t="shared" si="93"/>
        <v>0</v>
      </c>
      <c r="AW86" s="16">
        <f t="shared" si="94"/>
        <v>0</v>
      </c>
      <c r="AX86" s="16">
        <f t="shared" si="95"/>
        <v>0</v>
      </c>
      <c r="AY86" s="37" t="s">
        <v>359</v>
      </c>
      <c r="AZ86" s="37" t="s">
        <v>126</v>
      </c>
      <c r="BA86" s="24" t="s">
        <v>259</v>
      </c>
      <c r="BC86" s="16">
        <f t="shared" si="96"/>
        <v>0</v>
      </c>
      <c r="BD86" s="16">
        <f t="shared" si="97"/>
        <v>0</v>
      </c>
      <c r="BE86" s="16">
        <v>0</v>
      </c>
      <c r="BF86" s="16">
        <f t="shared" si="98"/>
        <v>0</v>
      </c>
      <c r="BH86" s="16">
        <f t="shared" si="99"/>
        <v>0</v>
      </c>
      <c r="BI86" s="16">
        <f t="shared" si="100"/>
        <v>0</v>
      </c>
      <c r="BJ86" s="16">
        <f t="shared" si="101"/>
        <v>0</v>
      </c>
      <c r="BK86" s="16"/>
      <c r="BL86" s="16"/>
    </row>
    <row r="87" spans="1:64" ht="15" customHeight="1">
      <c r="A87" s="46" t="s">
        <v>244</v>
      </c>
      <c r="B87" s="47" t="s">
        <v>235</v>
      </c>
      <c r="C87" s="47" t="s">
        <v>50</v>
      </c>
      <c r="D87" s="62" t="s">
        <v>39</v>
      </c>
      <c r="E87" s="62"/>
      <c r="F87" s="47" t="s">
        <v>286</v>
      </c>
      <c r="G87" s="16">
        <v>10</v>
      </c>
      <c r="H87" s="56"/>
      <c r="I87" s="16">
        <f t="shared" si="76"/>
        <v>0</v>
      </c>
      <c r="J87" s="16">
        <f t="shared" si="77"/>
        <v>0</v>
      </c>
      <c r="K87" s="16">
        <f t="shared" si="78"/>
        <v>0</v>
      </c>
      <c r="L87" s="16">
        <v>0</v>
      </c>
      <c r="M87" s="16">
        <f t="shared" si="79"/>
        <v>0</v>
      </c>
      <c r="N87" s="43" t="s">
        <v>399</v>
      </c>
      <c r="Z87" s="16">
        <f t="shared" si="80"/>
        <v>0</v>
      </c>
      <c r="AB87" s="16">
        <f t="shared" si="81"/>
        <v>0</v>
      </c>
      <c r="AC87" s="16">
        <f t="shared" si="82"/>
        <v>0</v>
      </c>
      <c r="AD87" s="16">
        <f t="shared" si="83"/>
        <v>0</v>
      </c>
      <c r="AE87" s="16">
        <f t="shared" si="84"/>
        <v>0</v>
      </c>
      <c r="AF87" s="16">
        <f t="shared" si="85"/>
        <v>0</v>
      </c>
      <c r="AG87" s="16">
        <f t="shared" si="86"/>
        <v>0</v>
      </c>
      <c r="AH87" s="16">
        <f t="shared" si="87"/>
        <v>0</v>
      </c>
      <c r="AI87" s="24" t="s">
        <v>235</v>
      </c>
      <c r="AJ87" s="16">
        <f t="shared" si="88"/>
        <v>0</v>
      </c>
      <c r="AK87" s="16">
        <f t="shared" si="89"/>
        <v>0</v>
      </c>
      <c r="AL87" s="16">
        <f t="shared" si="90"/>
        <v>0</v>
      </c>
      <c r="AN87" s="16">
        <v>15</v>
      </c>
      <c r="AO87" s="16">
        <f t="shared" si="91"/>
        <v>0</v>
      </c>
      <c r="AP87" s="16">
        <f t="shared" si="92"/>
        <v>0</v>
      </c>
      <c r="AQ87" s="37" t="s">
        <v>233</v>
      </c>
      <c r="AV87" s="16">
        <f t="shared" si="93"/>
        <v>0</v>
      </c>
      <c r="AW87" s="16">
        <f t="shared" si="94"/>
        <v>0</v>
      </c>
      <c r="AX87" s="16">
        <f t="shared" si="95"/>
        <v>0</v>
      </c>
      <c r="AY87" s="37" t="s">
        <v>359</v>
      </c>
      <c r="AZ87" s="37" t="s">
        <v>126</v>
      </c>
      <c r="BA87" s="24" t="s">
        <v>259</v>
      </c>
      <c r="BC87" s="16">
        <f t="shared" si="96"/>
        <v>0</v>
      </c>
      <c r="BD87" s="16">
        <f t="shared" si="97"/>
        <v>0</v>
      </c>
      <c r="BE87" s="16">
        <v>0</v>
      </c>
      <c r="BF87" s="16">
        <f t="shared" si="98"/>
        <v>0</v>
      </c>
      <c r="BH87" s="16">
        <f t="shared" si="99"/>
        <v>0</v>
      </c>
      <c r="BI87" s="16">
        <f t="shared" si="100"/>
        <v>0</v>
      </c>
      <c r="BJ87" s="16">
        <f t="shared" si="101"/>
        <v>0</v>
      </c>
      <c r="BK87" s="16"/>
      <c r="BL87" s="16"/>
    </row>
    <row r="88" spans="1:64" ht="15" customHeight="1">
      <c r="A88" s="46" t="s">
        <v>390</v>
      </c>
      <c r="B88" s="47" t="s">
        <v>235</v>
      </c>
      <c r="C88" s="47" t="s">
        <v>24</v>
      </c>
      <c r="D88" s="62" t="s">
        <v>257</v>
      </c>
      <c r="E88" s="62"/>
      <c r="F88" s="47" t="s">
        <v>286</v>
      </c>
      <c r="G88" s="16">
        <v>110</v>
      </c>
      <c r="H88" s="56"/>
      <c r="I88" s="16">
        <f t="shared" si="76"/>
        <v>0</v>
      </c>
      <c r="J88" s="16">
        <f t="shared" si="77"/>
        <v>0</v>
      </c>
      <c r="K88" s="16">
        <f t="shared" si="78"/>
        <v>0</v>
      </c>
      <c r="L88" s="16">
        <v>0</v>
      </c>
      <c r="M88" s="16">
        <f t="shared" si="79"/>
        <v>0</v>
      </c>
      <c r="N88" s="43" t="s">
        <v>399</v>
      </c>
      <c r="Z88" s="16">
        <f t="shared" si="80"/>
        <v>0</v>
      </c>
      <c r="AB88" s="16">
        <f t="shared" si="81"/>
        <v>0</v>
      </c>
      <c r="AC88" s="16">
        <f t="shared" si="82"/>
        <v>0</v>
      </c>
      <c r="AD88" s="16">
        <f t="shared" si="83"/>
        <v>0</v>
      </c>
      <c r="AE88" s="16">
        <f t="shared" si="84"/>
        <v>0</v>
      </c>
      <c r="AF88" s="16">
        <f t="shared" si="85"/>
        <v>0</v>
      </c>
      <c r="AG88" s="16">
        <f t="shared" si="86"/>
        <v>0</v>
      </c>
      <c r="AH88" s="16">
        <f t="shared" si="87"/>
        <v>0</v>
      </c>
      <c r="AI88" s="24" t="s">
        <v>235</v>
      </c>
      <c r="AJ88" s="16">
        <f t="shared" si="88"/>
        <v>0</v>
      </c>
      <c r="AK88" s="16">
        <f t="shared" si="89"/>
        <v>0</v>
      </c>
      <c r="AL88" s="16">
        <f t="shared" si="90"/>
        <v>0</v>
      </c>
      <c r="AN88" s="16">
        <v>15</v>
      </c>
      <c r="AO88" s="16">
        <f t="shared" si="91"/>
        <v>0</v>
      </c>
      <c r="AP88" s="16">
        <f t="shared" si="92"/>
        <v>0</v>
      </c>
      <c r="AQ88" s="37" t="s">
        <v>233</v>
      </c>
      <c r="AV88" s="16">
        <f t="shared" si="93"/>
        <v>0</v>
      </c>
      <c r="AW88" s="16">
        <f t="shared" si="94"/>
        <v>0</v>
      </c>
      <c r="AX88" s="16">
        <f t="shared" si="95"/>
        <v>0</v>
      </c>
      <c r="AY88" s="37" t="s">
        <v>359</v>
      </c>
      <c r="AZ88" s="37" t="s">
        <v>126</v>
      </c>
      <c r="BA88" s="24" t="s">
        <v>259</v>
      </c>
      <c r="BC88" s="16">
        <f t="shared" si="96"/>
        <v>0</v>
      </c>
      <c r="BD88" s="16">
        <f t="shared" si="97"/>
        <v>0</v>
      </c>
      <c r="BE88" s="16">
        <v>0</v>
      </c>
      <c r="BF88" s="16">
        <f t="shared" si="98"/>
        <v>0</v>
      </c>
      <c r="BH88" s="16">
        <f t="shared" si="99"/>
        <v>0</v>
      </c>
      <c r="BI88" s="16">
        <f t="shared" si="100"/>
        <v>0</v>
      </c>
      <c r="BJ88" s="16">
        <f t="shared" si="101"/>
        <v>0</v>
      </c>
      <c r="BK88" s="16"/>
      <c r="BL88" s="16"/>
    </row>
    <row r="89" spans="1:64" ht="15" customHeight="1">
      <c r="A89" s="46" t="s">
        <v>84</v>
      </c>
      <c r="B89" s="47" t="s">
        <v>235</v>
      </c>
      <c r="C89" s="47" t="s">
        <v>200</v>
      </c>
      <c r="D89" s="62" t="s">
        <v>156</v>
      </c>
      <c r="E89" s="62"/>
      <c r="F89" s="47" t="s">
        <v>286</v>
      </c>
      <c r="G89" s="16">
        <v>7.5</v>
      </c>
      <c r="H89" s="56"/>
      <c r="I89" s="16">
        <f t="shared" si="76"/>
        <v>0</v>
      </c>
      <c r="J89" s="16">
        <f t="shared" si="77"/>
        <v>0</v>
      </c>
      <c r="K89" s="16">
        <f t="shared" si="78"/>
        <v>0</v>
      </c>
      <c r="L89" s="16">
        <v>0</v>
      </c>
      <c r="M89" s="16">
        <f t="shared" si="79"/>
        <v>0</v>
      </c>
      <c r="N89" s="43" t="s">
        <v>399</v>
      </c>
      <c r="Z89" s="16">
        <f t="shared" si="80"/>
        <v>0</v>
      </c>
      <c r="AB89" s="16">
        <f t="shared" si="81"/>
        <v>0</v>
      </c>
      <c r="AC89" s="16">
        <f t="shared" si="82"/>
        <v>0</v>
      </c>
      <c r="AD89" s="16">
        <f t="shared" si="83"/>
        <v>0</v>
      </c>
      <c r="AE89" s="16">
        <f t="shared" si="84"/>
        <v>0</v>
      </c>
      <c r="AF89" s="16">
        <f t="shared" si="85"/>
        <v>0</v>
      </c>
      <c r="AG89" s="16">
        <f t="shared" si="86"/>
        <v>0</v>
      </c>
      <c r="AH89" s="16">
        <f t="shared" si="87"/>
        <v>0</v>
      </c>
      <c r="AI89" s="24" t="s">
        <v>235</v>
      </c>
      <c r="AJ89" s="16">
        <f t="shared" si="88"/>
        <v>0</v>
      </c>
      <c r="AK89" s="16">
        <f t="shared" si="89"/>
        <v>0</v>
      </c>
      <c r="AL89" s="16">
        <f t="shared" si="90"/>
        <v>0</v>
      </c>
      <c r="AN89" s="16">
        <v>15</v>
      </c>
      <c r="AO89" s="16">
        <f t="shared" si="91"/>
        <v>0</v>
      </c>
      <c r="AP89" s="16">
        <f t="shared" si="92"/>
        <v>0</v>
      </c>
      <c r="AQ89" s="37" t="s">
        <v>233</v>
      </c>
      <c r="AV89" s="16">
        <f t="shared" si="93"/>
        <v>0</v>
      </c>
      <c r="AW89" s="16">
        <f t="shared" si="94"/>
        <v>0</v>
      </c>
      <c r="AX89" s="16">
        <f t="shared" si="95"/>
        <v>0</v>
      </c>
      <c r="AY89" s="37" t="s">
        <v>359</v>
      </c>
      <c r="AZ89" s="37" t="s">
        <v>126</v>
      </c>
      <c r="BA89" s="24" t="s">
        <v>259</v>
      </c>
      <c r="BC89" s="16">
        <f t="shared" si="96"/>
        <v>0</v>
      </c>
      <c r="BD89" s="16">
        <f t="shared" si="97"/>
        <v>0</v>
      </c>
      <c r="BE89" s="16">
        <v>0</v>
      </c>
      <c r="BF89" s="16">
        <f t="shared" si="98"/>
        <v>0</v>
      </c>
      <c r="BH89" s="16">
        <f t="shared" si="99"/>
        <v>0</v>
      </c>
      <c r="BI89" s="16">
        <f t="shared" si="100"/>
        <v>0</v>
      </c>
      <c r="BJ89" s="16">
        <f t="shared" si="101"/>
        <v>0</v>
      </c>
      <c r="BK89" s="16"/>
      <c r="BL89" s="16"/>
    </row>
    <row r="90" spans="1:64" ht="15" customHeight="1">
      <c r="A90" s="46" t="s">
        <v>170</v>
      </c>
      <c r="B90" s="47" t="s">
        <v>235</v>
      </c>
      <c r="C90" s="47" t="s">
        <v>199</v>
      </c>
      <c r="D90" s="62" t="s">
        <v>287</v>
      </c>
      <c r="E90" s="62"/>
      <c r="F90" s="47" t="s">
        <v>92</v>
      </c>
      <c r="G90" s="16">
        <v>1</v>
      </c>
      <c r="H90" s="56"/>
      <c r="I90" s="16">
        <f t="shared" si="76"/>
        <v>0</v>
      </c>
      <c r="J90" s="16">
        <f t="shared" si="77"/>
        <v>0</v>
      </c>
      <c r="K90" s="16">
        <f t="shared" si="78"/>
        <v>0</v>
      </c>
      <c r="L90" s="16">
        <v>0</v>
      </c>
      <c r="M90" s="16">
        <f t="shared" si="79"/>
        <v>0</v>
      </c>
      <c r="N90" s="43" t="s">
        <v>399</v>
      </c>
      <c r="Z90" s="16">
        <f t="shared" si="80"/>
        <v>0</v>
      </c>
      <c r="AB90" s="16">
        <f t="shared" si="81"/>
        <v>0</v>
      </c>
      <c r="AC90" s="16">
        <f t="shared" si="82"/>
        <v>0</v>
      </c>
      <c r="AD90" s="16">
        <f t="shared" si="83"/>
        <v>0</v>
      </c>
      <c r="AE90" s="16">
        <f t="shared" si="84"/>
        <v>0</v>
      </c>
      <c r="AF90" s="16">
        <f t="shared" si="85"/>
        <v>0</v>
      </c>
      <c r="AG90" s="16">
        <f t="shared" si="86"/>
        <v>0</v>
      </c>
      <c r="AH90" s="16">
        <f t="shared" si="87"/>
        <v>0</v>
      </c>
      <c r="AI90" s="24" t="s">
        <v>235</v>
      </c>
      <c r="AJ90" s="16">
        <f t="shared" si="88"/>
        <v>0</v>
      </c>
      <c r="AK90" s="16">
        <f t="shared" si="89"/>
        <v>0</v>
      </c>
      <c r="AL90" s="16">
        <f t="shared" si="90"/>
        <v>0</v>
      </c>
      <c r="AN90" s="16">
        <v>15</v>
      </c>
      <c r="AO90" s="16">
        <f t="shared" si="91"/>
        <v>0</v>
      </c>
      <c r="AP90" s="16">
        <f t="shared" si="92"/>
        <v>0</v>
      </c>
      <c r="AQ90" s="37" t="s">
        <v>233</v>
      </c>
      <c r="AV90" s="16">
        <f t="shared" si="93"/>
        <v>0</v>
      </c>
      <c r="AW90" s="16">
        <f t="shared" si="94"/>
        <v>0</v>
      </c>
      <c r="AX90" s="16">
        <f t="shared" si="95"/>
        <v>0</v>
      </c>
      <c r="AY90" s="37" t="s">
        <v>359</v>
      </c>
      <c r="AZ90" s="37" t="s">
        <v>126</v>
      </c>
      <c r="BA90" s="24" t="s">
        <v>259</v>
      </c>
      <c r="BC90" s="16">
        <f t="shared" si="96"/>
        <v>0</v>
      </c>
      <c r="BD90" s="16">
        <f t="shared" si="97"/>
        <v>0</v>
      </c>
      <c r="BE90" s="16">
        <v>0</v>
      </c>
      <c r="BF90" s="16">
        <f t="shared" si="98"/>
        <v>0</v>
      </c>
      <c r="BH90" s="16">
        <f t="shared" si="99"/>
        <v>0</v>
      </c>
      <c r="BI90" s="16">
        <f t="shared" si="100"/>
        <v>0</v>
      </c>
      <c r="BJ90" s="16">
        <f t="shared" si="101"/>
        <v>0</v>
      </c>
      <c r="BK90" s="16"/>
      <c r="BL90" s="16"/>
    </row>
    <row r="91" spans="1:64" ht="15" customHeight="1">
      <c r="A91" s="46" t="s">
        <v>386</v>
      </c>
      <c r="B91" s="47" t="s">
        <v>235</v>
      </c>
      <c r="C91" s="47" t="s">
        <v>61</v>
      </c>
      <c r="D91" s="62" t="s">
        <v>7</v>
      </c>
      <c r="E91" s="62"/>
      <c r="F91" s="47" t="s">
        <v>92</v>
      </c>
      <c r="G91" s="16">
        <v>4</v>
      </c>
      <c r="H91" s="56"/>
      <c r="I91" s="16">
        <f t="shared" si="76"/>
        <v>0</v>
      </c>
      <c r="J91" s="16">
        <f t="shared" si="77"/>
        <v>0</v>
      </c>
      <c r="K91" s="16">
        <f t="shared" si="78"/>
        <v>0</v>
      </c>
      <c r="L91" s="16">
        <v>0</v>
      </c>
      <c r="M91" s="16">
        <f t="shared" si="79"/>
        <v>0</v>
      </c>
      <c r="N91" s="43" t="s">
        <v>399</v>
      </c>
      <c r="Z91" s="16">
        <f t="shared" si="80"/>
        <v>0</v>
      </c>
      <c r="AB91" s="16">
        <f t="shared" si="81"/>
        <v>0</v>
      </c>
      <c r="AC91" s="16">
        <f t="shared" si="82"/>
        <v>0</v>
      </c>
      <c r="AD91" s="16">
        <f t="shared" si="83"/>
        <v>0</v>
      </c>
      <c r="AE91" s="16">
        <f t="shared" si="84"/>
        <v>0</v>
      </c>
      <c r="AF91" s="16">
        <f t="shared" si="85"/>
        <v>0</v>
      </c>
      <c r="AG91" s="16">
        <f t="shared" si="86"/>
        <v>0</v>
      </c>
      <c r="AH91" s="16">
        <f t="shared" si="87"/>
        <v>0</v>
      </c>
      <c r="AI91" s="24" t="s">
        <v>235</v>
      </c>
      <c r="AJ91" s="16">
        <f t="shared" si="88"/>
        <v>0</v>
      </c>
      <c r="AK91" s="16">
        <f t="shared" si="89"/>
        <v>0</v>
      </c>
      <c r="AL91" s="16">
        <f t="shared" si="90"/>
        <v>0</v>
      </c>
      <c r="AN91" s="16">
        <v>15</v>
      </c>
      <c r="AO91" s="16">
        <f t="shared" si="91"/>
        <v>0</v>
      </c>
      <c r="AP91" s="16">
        <f t="shared" si="92"/>
        <v>0</v>
      </c>
      <c r="AQ91" s="37" t="s">
        <v>233</v>
      </c>
      <c r="AV91" s="16">
        <f t="shared" si="93"/>
        <v>0</v>
      </c>
      <c r="AW91" s="16">
        <f t="shared" si="94"/>
        <v>0</v>
      </c>
      <c r="AX91" s="16">
        <f t="shared" si="95"/>
        <v>0</v>
      </c>
      <c r="AY91" s="37" t="s">
        <v>359</v>
      </c>
      <c r="AZ91" s="37" t="s">
        <v>126</v>
      </c>
      <c r="BA91" s="24" t="s">
        <v>259</v>
      </c>
      <c r="BC91" s="16">
        <f t="shared" si="96"/>
        <v>0</v>
      </c>
      <c r="BD91" s="16">
        <f t="shared" si="97"/>
        <v>0</v>
      </c>
      <c r="BE91" s="16">
        <v>0</v>
      </c>
      <c r="BF91" s="16">
        <f t="shared" si="98"/>
        <v>0</v>
      </c>
      <c r="BH91" s="16">
        <f t="shared" si="99"/>
        <v>0</v>
      </c>
      <c r="BI91" s="16">
        <f t="shared" si="100"/>
        <v>0</v>
      </c>
      <c r="BJ91" s="16">
        <f t="shared" si="101"/>
        <v>0</v>
      </c>
      <c r="BK91" s="16"/>
      <c r="BL91" s="16"/>
    </row>
    <row r="92" spans="1:64" ht="15" customHeight="1">
      <c r="A92" s="46" t="s">
        <v>361</v>
      </c>
      <c r="B92" s="47" t="s">
        <v>235</v>
      </c>
      <c r="C92" s="47" t="s">
        <v>230</v>
      </c>
      <c r="D92" s="62" t="s">
        <v>171</v>
      </c>
      <c r="E92" s="62"/>
      <c r="F92" s="47" t="s">
        <v>92</v>
      </c>
      <c r="G92" s="16">
        <v>9</v>
      </c>
      <c r="H92" s="56"/>
      <c r="I92" s="16">
        <f t="shared" si="76"/>
        <v>0</v>
      </c>
      <c r="J92" s="16">
        <f t="shared" si="77"/>
        <v>0</v>
      </c>
      <c r="K92" s="16">
        <f t="shared" si="78"/>
        <v>0</v>
      </c>
      <c r="L92" s="16">
        <v>0</v>
      </c>
      <c r="M92" s="16">
        <f t="shared" si="79"/>
        <v>0</v>
      </c>
      <c r="N92" s="43" t="s">
        <v>399</v>
      </c>
      <c r="Z92" s="16">
        <f t="shared" si="80"/>
        <v>0</v>
      </c>
      <c r="AB92" s="16">
        <f t="shared" si="81"/>
        <v>0</v>
      </c>
      <c r="AC92" s="16">
        <f t="shared" si="82"/>
        <v>0</v>
      </c>
      <c r="AD92" s="16">
        <f t="shared" si="83"/>
        <v>0</v>
      </c>
      <c r="AE92" s="16">
        <f t="shared" si="84"/>
        <v>0</v>
      </c>
      <c r="AF92" s="16">
        <f t="shared" si="85"/>
        <v>0</v>
      </c>
      <c r="AG92" s="16">
        <f t="shared" si="86"/>
        <v>0</v>
      </c>
      <c r="AH92" s="16">
        <f t="shared" si="87"/>
        <v>0</v>
      </c>
      <c r="AI92" s="24" t="s">
        <v>235</v>
      </c>
      <c r="AJ92" s="16">
        <f t="shared" si="88"/>
        <v>0</v>
      </c>
      <c r="AK92" s="16">
        <f t="shared" si="89"/>
        <v>0</v>
      </c>
      <c r="AL92" s="16">
        <f t="shared" si="90"/>
        <v>0</v>
      </c>
      <c r="AN92" s="16">
        <v>15</v>
      </c>
      <c r="AO92" s="16">
        <f t="shared" si="91"/>
        <v>0</v>
      </c>
      <c r="AP92" s="16">
        <f t="shared" si="92"/>
        <v>0</v>
      </c>
      <c r="AQ92" s="37" t="s">
        <v>233</v>
      </c>
      <c r="AV92" s="16">
        <f t="shared" si="93"/>
        <v>0</v>
      </c>
      <c r="AW92" s="16">
        <f t="shared" si="94"/>
        <v>0</v>
      </c>
      <c r="AX92" s="16">
        <f t="shared" si="95"/>
        <v>0</v>
      </c>
      <c r="AY92" s="37" t="s">
        <v>359</v>
      </c>
      <c r="AZ92" s="37" t="s">
        <v>126</v>
      </c>
      <c r="BA92" s="24" t="s">
        <v>259</v>
      </c>
      <c r="BC92" s="16">
        <f t="shared" si="96"/>
        <v>0</v>
      </c>
      <c r="BD92" s="16">
        <f t="shared" si="97"/>
        <v>0</v>
      </c>
      <c r="BE92" s="16">
        <v>0</v>
      </c>
      <c r="BF92" s="16">
        <f t="shared" si="98"/>
        <v>0</v>
      </c>
      <c r="BH92" s="16">
        <f t="shared" si="99"/>
        <v>0</v>
      </c>
      <c r="BI92" s="16">
        <f t="shared" si="100"/>
        <v>0</v>
      </c>
      <c r="BJ92" s="16">
        <f t="shared" si="101"/>
        <v>0</v>
      </c>
      <c r="BK92" s="16"/>
      <c r="BL92" s="16"/>
    </row>
    <row r="93" spans="1:64" ht="15" customHeight="1">
      <c r="A93" s="46" t="s">
        <v>2</v>
      </c>
      <c r="B93" s="47" t="s">
        <v>235</v>
      </c>
      <c r="C93" s="47" t="s">
        <v>243</v>
      </c>
      <c r="D93" s="62" t="s">
        <v>209</v>
      </c>
      <c r="E93" s="62"/>
      <c r="F93" s="47" t="s">
        <v>92</v>
      </c>
      <c r="G93" s="16">
        <v>5</v>
      </c>
      <c r="H93" s="56"/>
      <c r="I93" s="16">
        <f t="shared" si="76"/>
        <v>0</v>
      </c>
      <c r="J93" s="16">
        <f t="shared" si="77"/>
        <v>0</v>
      </c>
      <c r="K93" s="16">
        <f t="shared" si="78"/>
        <v>0</v>
      </c>
      <c r="L93" s="16">
        <v>0</v>
      </c>
      <c r="M93" s="16">
        <f t="shared" si="79"/>
        <v>0</v>
      </c>
      <c r="N93" s="43" t="s">
        <v>399</v>
      </c>
      <c r="Z93" s="16">
        <f t="shared" si="80"/>
        <v>0</v>
      </c>
      <c r="AB93" s="16">
        <f t="shared" si="81"/>
        <v>0</v>
      </c>
      <c r="AC93" s="16">
        <f t="shared" si="82"/>
        <v>0</v>
      </c>
      <c r="AD93" s="16">
        <f t="shared" si="83"/>
        <v>0</v>
      </c>
      <c r="AE93" s="16">
        <f t="shared" si="84"/>
        <v>0</v>
      </c>
      <c r="AF93" s="16">
        <f t="shared" si="85"/>
        <v>0</v>
      </c>
      <c r="AG93" s="16">
        <f t="shared" si="86"/>
        <v>0</v>
      </c>
      <c r="AH93" s="16">
        <f t="shared" si="87"/>
        <v>0</v>
      </c>
      <c r="AI93" s="24" t="s">
        <v>235</v>
      </c>
      <c r="AJ93" s="16">
        <f t="shared" si="88"/>
        <v>0</v>
      </c>
      <c r="AK93" s="16">
        <f t="shared" si="89"/>
        <v>0</v>
      </c>
      <c r="AL93" s="16">
        <f t="shared" si="90"/>
        <v>0</v>
      </c>
      <c r="AN93" s="16">
        <v>15</v>
      </c>
      <c r="AO93" s="16">
        <f t="shared" si="91"/>
        <v>0</v>
      </c>
      <c r="AP93" s="16">
        <f t="shared" si="92"/>
        <v>0</v>
      </c>
      <c r="AQ93" s="37" t="s">
        <v>233</v>
      </c>
      <c r="AV93" s="16">
        <f t="shared" si="93"/>
        <v>0</v>
      </c>
      <c r="AW93" s="16">
        <f t="shared" si="94"/>
        <v>0</v>
      </c>
      <c r="AX93" s="16">
        <f t="shared" si="95"/>
        <v>0</v>
      </c>
      <c r="AY93" s="37" t="s">
        <v>359</v>
      </c>
      <c r="AZ93" s="37" t="s">
        <v>126</v>
      </c>
      <c r="BA93" s="24" t="s">
        <v>259</v>
      </c>
      <c r="BC93" s="16">
        <f t="shared" si="96"/>
        <v>0</v>
      </c>
      <c r="BD93" s="16">
        <f t="shared" si="97"/>
        <v>0</v>
      </c>
      <c r="BE93" s="16">
        <v>0</v>
      </c>
      <c r="BF93" s="16">
        <f t="shared" si="98"/>
        <v>0</v>
      </c>
      <c r="BH93" s="16">
        <f t="shared" si="99"/>
        <v>0</v>
      </c>
      <c r="BI93" s="16">
        <f t="shared" si="100"/>
        <v>0</v>
      </c>
      <c r="BJ93" s="16">
        <f t="shared" si="101"/>
        <v>0</v>
      </c>
      <c r="BK93" s="16"/>
      <c r="BL93" s="16"/>
    </row>
    <row r="94" spans="1:64" ht="15" customHeight="1">
      <c r="A94" s="46" t="s">
        <v>59</v>
      </c>
      <c r="B94" s="47" t="s">
        <v>235</v>
      </c>
      <c r="C94" s="47" t="s">
        <v>100</v>
      </c>
      <c r="D94" s="62" t="s">
        <v>33</v>
      </c>
      <c r="E94" s="62"/>
      <c r="F94" s="47" t="s">
        <v>92</v>
      </c>
      <c r="G94" s="16">
        <v>21</v>
      </c>
      <c r="H94" s="56"/>
      <c r="I94" s="16">
        <f t="shared" si="76"/>
        <v>0</v>
      </c>
      <c r="J94" s="16">
        <f t="shared" si="77"/>
        <v>0</v>
      </c>
      <c r="K94" s="16">
        <f t="shared" si="78"/>
        <v>0</v>
      </c>
      <c r="L94" s="16">
        <v>0</v>
      </c>
      <c r="M94" s="16">
        <f t="shared" si="79"/>
        <v>0</v>
      </c>
      <c r="N94" s="43" t="s">
        <v>399</v>
      </c>
      <c r="Z94" s="16">
        <f t="shared" si="80"/>
        <v>0</v>
      </c>
      <c r="AB94" s="16">
        <f t="shared" si="81"/>
        <v>0</v>
      </c>
      <c r="AC94" s="16">
        <f t="shared" si="82"/>
        <v>0</v>
      </c>
      <c r="AD94" s="16">
        <f t="shared" si="83"/>
        <v>0</v>
      </c>
      <c r="AE94" s="16">
        <f t="shared" si="84"/>
        <v>0</v>
      </c>
      <c r="AF94" s="16">
        <f t="shared" si="85"/>
        <v>0</v>
      </c>
      <c r="AG94" s="16">
        <f t="shared" si="86"/>
        <v>0</v>
      </c>
      <c r="AH94" s="16">
        <f t="shared" si="87"/>
        <v>0</v>
      </c>
      <c r="AI94" s="24" t="s">
        <v>235</v>
      </c>
      <c r="AJ94" s="16">
        <f t="shared" si="88"/>
        <v>0</v>
      </c>
      <c r="AK94" s="16">
        <f t="shared" si="89"/>
        <v>0</v>
      </c>
      <c r="AL94" s="16">
        <f t="shared" si="90"/>
        <v>0</v>
      </c>
      <c r="AN94" s="16">
        <v>15</v>
      </c>
      <c r="AO94" s="16">
        <f t="shared" si="91"/>
        <v>0</v>
      </c>
      <c r="AP94" s="16">
        <f t="shared" si="92"/>
        <v>0</v>
      </c>
      <c r="AQ94" s="37" t="s">
        <v>233</v>
      </c>
      <c r="AV94" s="16">
        <f t="shared" si="93"/>
        <v>0</v>
      </c>
      <c r="AW94" s="16">
        <f t="shared" si="94"/>
        <v>0</v>
      </c>
      <c r="AX94" s="16">
        <f t="shared" si="95"/>
        <v>0</v>
      </c>
      <c r="AY94" s="37" t="s">
        <v>359</v>
      </c>
      <c r="AZ94" s="37" t="s">
        <v>126</v>
      </c>
      <c r="BA94" s="24" t="s">
        <v>259</v>
      </c>
      <c r="BC94" s="16">
        <f t="shared" si="96"/>
        <v>0</v>
      </c>
      <c r="BD94" s="16">
        <f t="shared" si="97"/>
        <v>0</v>
      </c>
      <c r="BE94" s="16">
        <v>0</v>
      </c>
      <c r="BF94" s="16">
        <f t="shared" si="98"/>
        <v>0</v>
      </c>
      <c r="BH94" s="16">
        <f t="shared" si="99"/>
        <v>0</v>
      </c>
      <c r="BI94" s="16">
        <f t="shared" si="100"/>
        <v>0</v>
      </c>
      <c r="BJ94" s="16">
        <f t="shared" si="101"/>
        <v>0</v>
      </c>
      <c r="BK94" s="16"/>
      <c r="BL94" s="16"/>
    </row>
    <row r="95" spans="1:64" ht="15" customHeight="1">
      <c r="A95" s="46" t="s">
        <v>77</v>
      </c>
      <c r="B95" s="47" t="s">
        <v>235</v>
      </c>
      <c r="C95" s="47" t="s">
        <v>100</v>
      </c>
      <c r="D95" s="62" t="s">
        <v>261</v>
      </c>
      <c r="E95" s="62"/>
      <c r="F95" s="47" t="s">
        <v>286</v>
      </c>
      <c r="G95" s="16">
        <v>30</v>
      </c>
      <c r="H95" s="56"/>
      <c r="I95" s="16">
        <f t="shared" si="76"/>
        <v>0</v>
      </c>
      <c r="J95" s="16">
        <f t="shared" si="77"/>
        <v>0</v>
      </c>
      <c r="K95" s="16">
        <f t="shared" si="78"/>
        <v>0</v>
      </c>
      <c r="L95" s="16">
        <v>0</v>
      </c>
      <c r="M95" s="16">
        <f t="shared" si="79"/>
        <v>0</v>
      </c>
      <c r="N95" s="43" t="s">
        <v>399</v>
      </c>
      <c r="Z95" s="16">
        <f t="shared" si="80"/>
        <v>0</v>
      </c>
      <c r="AB95" s="16">
        <f t="shared" si="81"/>
        <v>0</v>
      </c>
      <c r="AC95" s="16">
        <f t="shared" si="82"/>
        <v>0</v>
      </c>
      <c r="AD95" s="16">
        <f t="shared" si="83"/>
        <v>0</v>
      </c>
      <c r="AE95" s="16">
        <f t="shared" si="84"/>
        <v>0</v>
      </c>
      <c r="AF95" s="16">
        <f t="shared" si="85"/>
        <v>0</v>
      </c>
      <c r="AG95" s="16">
        <f t="shared" si="86"/>
        <v>0</v>
      </c>
      <c r="AH95" s="16">
        <f t="shared" si="87"/>
        <v>0</v>
      </c>
      <c r="AI95" s="24" t="s">
        <v>235</v>
      </c>
      <c r="AJ95" s="16">
        <f t="shared" si="88"/>
        <v>0</v>
      </c>
      <c r="AK95" s="16">
        <f t="shared" si="89"/>
        <v>0</v>
      </c>
      <c r="AL95" s="16">
        <f t="shared" si="90"/>
        <v>0</v>
      </c>
      <c r="AN95" s="16">
        <v>15</v>
      </c>
      <c r="AO95" s="16">
        <f t="shared" si="91"/>
        <v>0</v>
      </c>
      <c r="AP95" s="16">
        <f t="shared" si="92"/>
        <v>0</v>
      </c>
      <c r="AQ95" s="37" t="s">
        <v>233</v>
      </c>
      <c r="AV95" s="16">
        <f t="shared" si="93"/>
        <v>0</v>
      </c>
      <c r="AW95" s="16">
        <f t="shared" si="94"/>
        <v>0</v>
      </c>
      <c r="AX95" s="16">
        <f t="shared" si="95"/>
        <v>0</v>
      </c>
      <c r="AY95" s="37" t="s">
        <v>359</v>
      </c>
      <c r="AZ95" s="37" t="s">
        <v>126</v>
      </c>
      <c r="BA95" s="24" t="s">
        <v>259</v>
      </c>
      <c r="BC95" s="16">
        <f t="shared" si="96"/>
        <v>0</v>
      </c>
      <c r="BD95" s="16">
        <f t="shared" si="97"/>
        <v>0</v>
      </c>
      <c r="BE95" s="16">
        <v>0</v>
      </c>
      <c r="BF95" s="16">
        <f t="shared" si="98"/>
        <v>0</v>
      </c>
      <c r="BH95" s="16">
        <f t="shared" si="99"/>
        <v>0</v>
      </c>
      <c r="BI95" s="16">
        <f t="shared" si="100"/>
        <v>0</v>
      </c>
      <c r="BJ95" s="16">
        <f t="shared" si="101"/>
        <v>0</v>
      </c>
      <c r="BK95" s="16"/>
      <c r="BL95" s="16"/>
    </row>
    <row r="96" spans="1:64" ht="15" customHeight="1">
      <c r="A96" s="46" t="s">
        <v>272</v>
      </c>
      <c r="B96" s="47" t="s">
        <v>235</v>
      </c>
      <c r="C96" s="47" t="s">
        <v>403</v>
      </c>
      <c r="D96" s="62" t="s">
        <v>402</v>
      </c>
      <c r="E96" s="62"/>
      <c r="F96" s="47" t="s">
        <v>260</v>
      </c>
      <c r="G96" s="16">
        <v>1</v>
      </c>
      <c r="H96" s="56"/>
      <c r="I96" s="16">
        <f t="shared" si="76"/>
        <v>0</v>
      </c>
      <c r="J96" s="16">
        <f t="shared" si="77"/>
        <v>0</v>
      </c>
      <c r="K96" s="16">
        <f t="shared" si="78"/>
        <v>0</v>
      </c>
      <c r="L96" s="16">
        <v>0</v>
      </c>
      <c r="M96" s="16">
        <f t="shared" si="79"/>
        <v>0</v>
      </c>
      <c r="N96" s="43" t="s">
        <v>399</v>
      </c>
      <c r="Z96" s="16">
        <f t="shared" si="80"/>
        <v>0</v>
      </c>
      <c r="AB96" s="16">
        <f t="shared" si="81"/>
        <v>0</v>
      </c>
      <c r="AC96" s="16">
        <f t="shared" si="82"/>
        <v>0</v>
      </c>
      <c r="AD96" s="16">
        <f t="shared" si="83"/>
        <v>0</v>
      </c>
      <c r="AE96" s="16">
        <f t="shared" si="84"/>
        <v>0</v>
      </c>
      <c r="AF96" s="16">
        <f t="shared" si="85"/>
        <v>0</v>
      </c>
      <c r="AG96" s="16">
        <f t="shared" si="86"/>
        <v>0</v>
      </c>
      <c r="AH96" s="16">
        <f t="shared" si="87"/>
        <v>0</v>
      </c>
      <c r="AI96" s="24" t="s">
        <v>235</v>
      </c>
      <c r="AJ96" s="16">
        <f t="shared" si="88"/>
        <v>0</v>
      </c>
      <c r="AK96" s="16">
        <f t="shared" si="89"/>
        <v>0</v>
      </c>
      <c r="AL96" s="16">
        <f t="shared" si="90"/>
        <v>0</v>
      </c>
      <c r="AN96" s="16">
        <v>15</v>
      </c>
      <c r="AO96" s="16">
        <f t="shared" si="91"/>
        <v>0</v>
      </c>
      <c r="AP96" s="16">
        <f t="shared" si="92"/>
        <v>0</v>
      </c>
      <c r="AQ96" s="37" t="s">
        <v>233</v>
      </c>
      <c r="AV96" s="16">
        <f t="shared" si="93"/>
        <v>0</v>
      </c>
      <c r="AW96" s="16">
        <f t="shared" si="94"/>
        <v>0</v>
      </c>
      <c r="AX96" s="16">
        <f t="shared" si="95"/>
        <v>0</v>
      </c>
      <c r="AY96" s="37" t="s">
        <v>359</v>
      </c>
      <c r="AZ96" s="37" t="s">
        <v>126</v>
      </c>
      <c r="BA96" s="24" t="s">
        <v>259</v>
      </c>
      <c r="BC96" s="16">
        <f t="shared" si="96"/>
        <v>0</v>
      </c>
      <c r="BD96" s="16">
        <f t="shared" si="97"/>
        <v>0</v>
      </c>
      <c r="BE96" s="16">
        <v>0</v>
      </c>
      <c r="BF96" s="16">
        <f t="shared" si="98"/>
        <v>0</v>
      </c>
      <c r="BH96" s="16">
        <f t="shared" si="99"/>
        <v>0</v>
      </c>
      <c r="BI96" s="16">
        <f t="shared" si="100"/>
        <v>0</v>
      </c>
      <c r="BJ96" s="16">
        <f t="shared" si="101"/>
        <v>0</v>
      </c>
      <c r="BK96" s="16"/>
      <c r="BL96" s="16"/>
    </row>
    <row r="97" spans="1:64" ht="15" customHeight="1">
      <c r="A97" s="46" t="s">
        <v>29</v>
      </c>
      <c r="B97" s="47" t="s">
        <v>235</v>
      </c>
      <c r="C97" s="47" t="s">
        <v>403</v>
      </c>
      <c r="D97" s="62" t="s">
        <v>217</v>
      </c>
      <c r="E97" s="62"/>
      <c r="F97" s="47" t="s">
        <v>260</v>
      </c>
      <c r="G97" s="16">
        <v>1</v>
      </c>
      <c r="H97" s="56"/>
      <c r="I97" s="16">
        <f t="shared" si="76"/>
        <v>0</v>
      </c>
      <c r="J97" s="16">
        <f t="shared" si="77"/>
        <v>0</v>
      </c>
      <c r="K97" s="16">
        <f t="shared" si="78"/>
        <v>0</v>
      </c>
      <c r="L97" s="16">
        <v>5E-05</v>
      </c>
      <c r="M97" s="16">
        <f t="shared" si="79"/>
        <v>5E-05</v>
      </c>
      <c r="N97" s="43" t="s">
        <v>399</v>
      </c>
      <c r="Z97" s="16">
        <f t="shared" si="80"/>
        <v>0</v>
      </c>
      <c r="AB97" s="16">
        <f t="shared" si="81"/>
        <v>0</v>
      </c>
      <c r="AC97" s="16">
        <f t="shared" si="82"/>
        <v>0</v>
      </c>
      <c r="AD97" s="16">
        <f t="shared" si="83"/>
        <v>0</v>
      </c>
      <c r="AE97" s="16">
        <f t="shared" si="84"/>
        <v>0</v>
      </c>
      <c r="AF97" s="16">
        <f t="shared" si="85"/>
        <v>0</v>
      </c>
      <c r="AG97" s="16">
        <f t="shared" si="86"/>
        <v>0</v>
      </c>
      <c r="AH97" s="16">
        <f t="shared" si="87"/>
        <v>0</v>
      </c>
      <c r="AI97" s="24" t="s">
        <v>235</v>
      </c>
      <c r="AJ97" s="16">
        <f t="shared" si="88"/>
        <v>0</v>
      </c>
      <c r="AK97" s="16">
        <f t="shared" si="89"/>
        <v>0</v>
      </c>
      <c r="AL97" s="16">
        <f t="shared" si="90"/>
        <v>0</v>
      </c>
      <c r="AN97" s="16">
        <v>15</v>
      </c>
      <c r="AO97" s="16">
        <f>H97*0.11652719665272</f>
        <v>0</v>
      </c>
      <c r="AP97" s="16">
        <f>H97*(1-0.11652719665272)</f>
        <v>0</v>
      </c>
      <c r="AQ97" s="37" t="s">
        <v>233</v>
      </c>
      <c r="AV97" s="16">
        <f t="shared" si="93"/>
        <v>0</v>
      </c>
      <c r="AW97" s="16">
        <f t="shared" si="94"/>
        <v>0</v>
      </c>
      <c r="AX97" s="16">
        <f t="shared" si="95"/>
        <v>0</v>
      </c>
      <c r="AY97" s="37" t="s">
        <v>359</v>
      </c>
      <c r="AZ97" s="37" t="s">
        <v>126</v>
      </c>
      <c r="BA97" s="24" t="s">
        <v>259</v>
      </c>
      <c r="BC97" s="16">
        <f t="shared" si="96"/>
        <v>0</v>
      </c>
      <c r="BD97" s="16">
        <f t="shared" si="97"/>
        <v>0</v>
      </c>
      <c r="BE97" s="16">
        <v>0</v>
      </c>
      <c r="BF97" s="16">
        <f t="shared" si="98"/>
        <v>5E-05</v>
      </c>
      <c r="BH97" s="16">
        <f t="shared" si="99"/>
        <v>0</v>
      </c>
      <c r="BI97" s="16">
        <f t="shared" si="100"/>
        <v>0</v>
      </c>
      <c r="BJ97" s="16">
        <f t="shared" si="101"/>
        <v>0</v>
      </c>
      <c r="BK97" s="16"/>
      <c r="BL97" s="16"/>
    </row>
    <row r="98" spans="1:47" ht="16.5" customHeight="1">
      <c r="A98" s="9" t="s">
        <v>235</v>
      </c>
      <c r="B98" s="49" t="s">
        <v>235</v>
      </c>
      <c r="C98" s="49" t="s">
        <v>439</v>
      </c>
      <c r="D98" s="78" t="s">
        <v>438</v>
      </c>
      <c r="E98" s="78"/>
      <c r="F98" s="23" t="s">
        <v>315</v>
      </c>
      <c r="G98" s="23" t="s">
        <v>315</v>
      </c>
      <c r="H98" s="23" t="s">
        <v>315</v>
      </c>
      <c r="I98" s="4">
        <f>SUM(I101:I105)</f>
        <v>0</v>
      </c>
      <c r="J98" s="4">
        <f>J99</f>
        <v>0</v>
      </c>
      <c r="K98" s="4">
        <f>SUM(K99)</f>
        <v>0</v>
      </c>
      <c r="L98" s="34" t="s">
        <v>235</v>
      </c>
      <c r="M98" s="4">
        <f>SUM(M101:M105)</f>
        <v>0</v>
      </c>
      <c r="N98" s="22" t="s">
        <v>235</v>
      </c>
      <c r="AI98" s="24" t="s">
        <v>235</v>
      </c>
      <c r="AS98" s="4">
        <f>SUM(AJ101:AJ105)</f>
        <v>0</v>
      </c>
      <c r="AT98" s="4">
        <f>SUM(AK101:AK105)</f>
        <v>0</v>
      </c>
      <c r="AU98" s="4">
        <f>SUM(AL101:AL105)</f>
        <v>0</v>
      </c>
    </row>
    <row r="99" spans="1:64" ht="36" customHeight="1">
      <c r="A99" s="46" t="s">
        <v>440</v>
      </c>
      <c r="B99" s="47" t="s">
        <v>235</v>
      </c>
      <c r="C99" s="47"/>
      <c r="D99" s="65" t="s">
        <v>441</v>
      </c>
      <c r="E99" s="62"/>
      <c r="F99" s="47" t="s">
        <v>238</v>
      </c>
      <c r="G99" s="16">
        <v>1</v>
      </c>
      <c r="H99" s="56"/>
      <c r="I99" s="16">
        <f aca="true" t="shared" si="102" ref="I99">G99*AO99</f>
        <v>0</v>
      </c>
      <c r="J99" s="16">
        <f aca="true" t="shared" si="103" ref="J99">G99*AP99</f>
        <v>0</v>
      </c>
      <c r="K99" s="16">
        <f aca="true" t="shared" si="104" ref="K99">G99*H99</f>
        <v>0</v>
      </c>
      <c r="L99" s="16">
        <v>5E-05</v>
      </c>
      <c r="M99" s="16">
        <f aca="true" t="shared" si="105" ref="M99">G99*L99</f>
        <v>5E-05</v>
      </c>
      <c r="N99" s="43"/>
      <c r="Z99" s="16">
        <f aca="true" t="shared" si="106" ref="Z99">IF(AQ99="5",BJ99,0)</f>
        <v>0</v>
      </c>
      <c r="AB99" s="16">
        <f aca="true" t="shared" si="107" ref="AB99">IF(AQ99="1",BH99,0)</f>
        <v>0</v>
      </c>
      <c r="AC99" s="16">
        <f aca="true" t="shared" si="108" ref="AC99">IF(AQ99="1",BI99,0)</f>
        <v>0</v>
      </c>
      <c r="AD99" s="16">
        <f aca="true" t="shared" si="109" ref="AD99">IF(AQ99="7",BH99,0)</f>
        <v>0</v>
      </c>
      <c r="AE99" s="16">
        <f aca="true" t="shared" si="110" ref="AE99">IF(AQ99="7",BI99,0)</f>
        <v>0</v>
      </c>
      <c r="AF99" s="16">
        <f aca="true" t="shared" si="111" ref="AF99">IF(AQ99="2",BH99,0)</f>
        <v>0</v>
      </c>
      <c r="AG99" s="16">
        <f aca="true" t="shared" si="112" ref="AG99">IF(AQ99="2",BI99,0)</f>
        <v>0</v>
      </c>
      <c r="AH99" s="16">
        <f aca="true" t="shared" si="113" ref="AH99">IF(AQ99="0",BJ99,0)</f>
        <v>0</v>
      </c>
      <c r="AI99" s="34" t="s">
        <v>235</v>
      </c>
      <c r="AJ99" s="16">
        <f aca="true" t="shared" si="114" ref="AJ99">IF(AN99=0,K99,0)</f>
        <v>0</v>
      </c>
      <c r="AK99" s="16">
        <f aca="true" t="shared" si="115" ref="AK99">IF(AN99=15,K99,0)</f>
        <v>0</v>
      </c>
      <c r="AL99" s="16">
        <f aca="true" t="shared" si="116" ref="AL99">IF(AN99=21,K99,0)</f>
        <v>0</v>
      </c>
      <c r="AN99" s="16">
        <v>15</v>
      </c>
      <c r="AO99" s="16">
        <f>H99*0.11652719665272</f>
        <v>0</v>
      </c>
      <c r="AP99" s="16">
        <f>H99*(1-0.11652719665272)</f>
        <v>0</v>
      </c>
      <c r="AQ99" s="37" t="s">
        <v>233</v>
      </c>
      <c r="AV99" s="16">
        <f aca="true" t="shared" si="117" ref="AV99">AW99+AX99</f>
        <v>0</v>
      </c>
      <c r="AW99" s="16">
        <f aca="true" t="shared" si="118" ref="AW99">G99*AO99</f>
        <v>0</v>
      </c>
      <c r="AX99" s="16">
        <f aca="true" t="shared" si="119" ref="AX99">G99*AP99</f>
        <v>0</v>
      </c>
      <c r="AY99" s="37" t="s">
        <v>359</v>
      </c>
      <c r="AZ99" s="37" t="s">
        <v>126</v>
      </c>
      <c r="BA99" s="34" t="s">
        <v>259</v>
      </c>
      <c r="BC99" s="16">
        <f aca="true" t="shared" si="120" ref="BC99">AW99+AX99</f>
        <v>0</v>
      </c>
      <c r="BD99" s="16">
        <f aca="true" t="shared" si="121" ref="BD99">H99/(100-BE99)*100</f>
        <v>0</v>
      </c>
      <c r="BE99" s="16">
        <v>0</v>
      </c>
      <c r="BF99" s="16">
        <f aca="true" t="shared" si="122" ref="BF99">M99</f>
        <v>5E-05</v>
      </c>
      <c r="BH99" s="16">
        <f aca="true" t="shared" si="123" ref="BH99">G99*AO99</f>
        <v>0</v>
      </c>
      <c r="BI99" s="16">
        <f aca="true" t="shared" si="124" ref="BI99">G99*AP99</f>
        <v>0</v>
      </c>
      <c r="BJ99" s="16">
        <f aca="true" t="shared" si="125" ref="BJ99">G99*H99</f>
        <v>0</v>
      </c>
      <c r="BK99" s="16"/>
      <c r="BL99" s="16"/>
    </row>
    <row r="100" spans="1:47" ht="15" customHeight="1">
      <c r="A100" s="9"/>
      <c r="B100" s="49"/>
      <c r="C100" s="49" t="s">
        <v>117</v>
      </c>
      <c r="D100" s="78" t="s">
        <v>150</v>
      </c>
      <c r="E100" s="78"/>
      <c r="F100" s="23" t="s">
        <v>315</v>
      </c>
      <c r="G100" s="23" t="s">
        <v>315</v>
      </c>
      <c r="H100" s="23" t="s">
        <v>315</v>
      </c>
      <c r="I100" s="4">
        <f>SUM(I102:I106)</f>
        <v>0</v>
      </c>
      <c r="J100" s="4">
        <f>SUM(J101:J105)</f>
        <v>0</v>
      </c>
      <c r="K100" s="4">
        <f>SUM(K101:K105)</f>
        <v>0</v>
      </c>
      <c r="L100" s="34" t="s">
        <v>235</v>
      </c>
      <c r="M100" s="4">
        <f>SUM(M102:M106)</f>
        <v>0</v>
      </c>
      <c r="N100" s="22" t="s">
        <v>235</v>
      </c>
      <c r="AI100" s="34"/>
      <c r="AS100" s="4"/>
      <c r="AT100" s="4"/>
      <c r="AU100" s="4"/>
    </row>
    <row r="101" spans="1:64" ht="15" customHeight="1">
      <c r="A101" s="46" t="s">
        <v>265</v>
      </c>
      <c r="B101" s="47" t="s">
        <v>235</v>
      </c>
      <c r="C101" s="47" t="s">
        <v>182</v>
      </c>
      <c r="D101" s="62" t="s">
        <v>18</v>
      </c>
      <c r="E101" s="62"/>
      <c r="F101" s="47" t="s">
        <v>329</v>
      </c>
      <c r="G101" s="16">
        <v>0.94</v>
      </c>
      <c r="H101" s="56"/>
      <c r="I101" s="16">
        <f>G101*AO101</f>
        <v>0</v>
      </c>
      <c r="J101" s="16">
        <f>G101*AP101</f>
        <v>0</v>
      </c>
      <c r="K101" s="16">
        <f>G101*H101</f>
        <v>0</v>
      </c>
      <c r="L101" s="16">
        <v>0</v>
      </c>
      <c r="M101" s="16">
        <f>G101*L101</f>
        <v>0</v>
      </c>
      <c r="N101" s="43" t="s">
        <v>399</v>
      </c>
      <c r="Z101" s="16">
        <f>IF(AQ101="5",BJ101,0)</f>
        <v>0</v>
      </c>
      <c r="AB101" s="16">
        <f>IF(AQ101="1",BH101,0)</f>
        <v>0</v>
      </c>
      <c r="AC101" s="16">
        <f>IF(AQ101="1",BI101,0)</f>
        <v>0</v>
      </c>
      <c r="AD101" s="16">
        <f>IF(AQ101="7",BH101,0)</f>
        <v>0</v>
      </c>
      <c r="AE101" s="16">
        <f>IF(AQ101="7",BI101,0)</f>
        <v>0</v>
      </c>
      <c r="AF101" s="16">
        <f>IF(AQ101="2",BH101,0)</f>
        <v>0</v>
      </c>
      <c r="AG101" s="16">
        <f>IF(AQ101="2",BI101,0)</f>
        <v>0</v>
      </c>
      <c r="AH101" s="16">
        <f>IF(AQ101="0",BJ101,0)</f>
        <v>0</v>
      </c>
      <c r="AI101" s="24" t="s">
        <v>235</v>
      </c>
      <c r="AJ101" s="16">
        <f>IF(AN101=0,K101,0)</f>
        <v>0</v>
      </c>
      <c r="AK101" s="16">
        <f>IF(AN101=15,K101,0)</f>
        <v>0</v>
      </c>
      <c r="AL101" s="16">
        <f>IF(AN101=21,K101,0)</f>
        <v>0</v>
      </c>
      <c r="AN101" s="16">
        <v>15</v>
      </c>
      <c r="AO101" s="16">
        <f>H101*0</f>
        <v>0</v>
      </c>
      <c r="AP101" s="16">
        <f>H101*(1-0)</f>
        <v>0</v>
      </c>
      <c r="AQ101" s="37" t="s">
        <v>180</v>
      </c>
      <c r="AV101" s="16">
        <f>AW101+AX101</f>
        <v>0</v>
      </c>
      <c r="AW101" s="16">
        <f>G101*AO101</f>
        <v>0</v>
      </c>
      <c r="AX101" s="16">
        <f>G101*AP101</f>
        <v>0</v>
      </c>
      <c r="AY101" s="37" t="s">
        <v>144</v>
      </c>
      <c r="AZ101" s="37" t="s">
        <v>126</v>
      </c>
      <c r="BA101" s="24" t="s">
        <v>259</v>
      </c>
      <c r="BC101" s="16">
        <f>AW101+AX101</f>
        <v>0</v>
      </c>
      <c r="BD101" s="16">
        <f>H101/(100-BE101)*100</f>
        <v>0</v>
      </c>
      <c r="BE101" s="16">
        <v>0</v>
      </c>
      <c r="BF101" s="16">
        <f>M101</f>
        <v>0</v>
      </c>
      <c r="BH101" s="16">
        <f>G101*AO101</f>
        <v>0</v>
      </c>
      <c r="BI101" s="16">
        <f>G101*AP101</f>
        <v>0</v>
      </c>
      <c r="BJ101" s="16">
        <f>G101*H101</f>
        <v>0</v>
      </c>
      <c r="BK101" s="16"/>
      <c r="BL101" s="16"/>
    </row>
    <row r="102" spans="1:64" ht="15" customHeight="1">
      <c r="A102" s="46" t="s">
        <v>204</v>
      </c>
      <c r="B102" s="47" t="s">
        <v>235</v>
      </c>
      <c r="C102" s="47" t="s">
        <v>369</v>
      </c>
      <c r="D102" s="62" t="s">
        <v>298</v>
      </c>
      <c r="E102" s="62"/>
      <c r="F102" s="47" t="s">
        <v>161</v>
      </c>
      <c r="G102" s="16">
        <v>19.78</v>
      </c>
      <c r="H102" s="56"/>
      <c r="I102" s="16">
        <f>G102*AO102</f>
        <v>0</v>
      </c>
      <c r="J102" s="16">
        <f>G102*AP102</f>
        <v>0</v>
      </c>
      <c r="K102" s="16">
        <f>G102*H102</f>
        <v>0</v>
      </c>
      <c r="L102" s="16">
        <v>0</v>
      </c>
      <c r="M102" s="16">
        <f>G102*L102</f>
        <v>0</v>
      </c>
      <c r="N102" s="43" t="s">
        <v>399</v>
      </c>
      <c r="Z102" s="16">
        <f>IF(AQ102="5",BJ102,0)</f>
        <v>0</v>
      </c>
      <c r="AB102" s="16">
        <f>IF(AQ102="1",BH102,0)</f>
        <v>0</v>
      </c>
      <c r="AC102" s="16">
        <f>IF(AQ102="1",BI102,0)</f>
        <v>0</v>
      </c>
      <c r="AD102" s="16">
        <f>IF(AQ102="7",BH102,0)</f>
        <v>0</v>
      </c>
      <c r="AE102" s="16">
        <f>IF(AQ102="7",BI102,0)</f>
        <v>0</v>
      </c>
      <c r="AF102" s="16">
        <f>IF(AQ102="2",BH102,0)</f>
        <v>0</v>
      </c>
      <c r="AG102" s="16">
        <f>IF(AQ102="2",BI102,0)</f>
        <v>0</v>
      </c>
      <c r="AH102" s="16">
        <f>IF(AQ102="0",BJ102,0)</f>
        <v>0</v>
      </c>
      <c r="AI102" s="24" t="s">
        <v>235</v>
      </c>
      <c r="AJ102" s="16">
        <f>IF(AN102=0,K102,0)</f>
        <v>0</v>
      </c>
      <c r="AK102" s="16">
        <f>IF(AN102=15,K102,0)</f>
        <v>0</v>
      </c>
      <c r="AL102" s="16">
        <f>IF(AN102=21,K102,0)</f>
        <v>0</v>
      </c>
      <c r="AN102" s="16">
        <v>15</v>
      </c>
      <c r="AO102" s="16">
        <f>H102*0</f>
        <v>0</v>
      </c>
      <c r="AP102" s="16">
        <f>H102*(1-0)</f>
        <v>0</v>
      </c>
      <c r="AQ102" s="37" t="s">
        <v>180</v>
      </c>
      <c r="AV102" s="16">
        <f>AW102+AX102</f>
        <v>0</v>
      </c>
      <c r="AW102" s="16">
        <f>G102*AO102</f>
        <v>0</v>
      </c>
      <c r="AX102" s="16">
        <f>G102*AP102</f>
        <v>0</v>
      </c>
      <c r="AY102" s="37" t="s">
        <v>144</v>
      </c>
      <c r="AZ102" s="37" t="s">
        <v>126</v>
      </c>
      <c r="BA102" s="24" t="s">
        <v>259</v>
      </c>
      <c r="BC102" s="16">
        <f>AW102+AX102</f>
        <v>0</v>
      </c>
      <c r="BD102" s="16">
        <f>H102/(100-BE102)*100</f>
        <v>0</v>
      </c>
      <c r="BE102" s="16">
        <v>0</v>
      </c>
      <c r="BF102" s="16">
        <f>M102</f>
        <v>0</v>
      </c>
      <c r="BH102" s="16">
        <f>G102*AO102</f>
        <v>0</v>
      </c>
      <c r="BI102" s="16">
        <f>G102*AP102</f>
        <v>0</v>
      </c>
      <c r="BJ102" s="16">
        <f>G102*H102</f>
        <v>0</v>
      </c>
      <c r="BK102" s="16"/>
      <c r="BL102" s="16"/>
    </row>
    <row r="103" spans="1:64" ht="15" customHeight="1">
      <c r="A103" s="46" t="s">
        <v>347</v>
      </c>
      <c r="B103" s="47" t="s">
        <v>235</v>
      </c>
      <c r="C103" s="47" t="s">
        <v>372</v>
      </c>
      <c r="D103" s="62" t="s">
        <v>72</v>
      </c>
      <c r="E103" s="62"/>
      <c r="F103" s="47" t="s">
        <v>161</v>
      </c>
      <c r="G103" s="16">
        <v>19.78</v>
      </c>
      <c r="H103" s="56"/>
      <c r="I103" s="16">
        <f>G103*AO103</f>
        <v>0</v>
      </c>
      <c r="J103" s="16">
        <f>G103*AP103</f>
        <v>0</v>
      </c>
      <c r="K103" s="16">
        <f>G103*H103</f>
        <v>0</v>
      </c>
      <c r="L103" s="16">
        <v>0</v>
      </c>
      <c r="M103" s="16">
        <f>G103*L103</f>
        <v>0</v>
      </c>
      <c r="N103" s="43" t="s">
        <v>399</v>
      </c>
      <c r="Z103" s="16">
        <f>IF(AQ103="5",BJ103,0)</f>
        <v>0</v>
      </c>
      <c r="AB103" s="16">
        <f>IF(AQ103="1",BH103,0)</f>
        <v>0</v>
      </c>
      <c r="AC103" s="16">
        <f>IF(AQ103="1",BI103,0)</f>
        <v>0</v>
      </c>
      <c r="AD103" s="16">
        <f>IF(AQ103="7",BH103,0)</f>
        <v>0</v>
      </c>
      <c r="AE103" s="16">
        <f>IF(AQ103="7",BI103,0)</f>
        <v>0</v>
      </c>
      <c r="AF103" s="16">
        <f>IF(AQ103="2",BH103,0)</f>
        <v>0</v>
      </c>
      <c r="AG103" s="16">
        <f>IF(AQ103="2",BI103,0)</f>
        <v>0</v>
      </c>
      <c r="AH103" s="16">
        <f>IF(AQ103="0",BJ103,0)</f>
        <v>0</v>
      </c>
      <c r="AI103" s="24" t="s">
        <v>235</v>
      </c>
      <c r="AJ103" s="16">
        <f>IF(AN103=0,K103,0)</f>
        <v>0</v>
      </c>
      <c r="AK103" s="16">
        <f>IF(AN103=15,K103,0)</f>
        <v>0</v>
      </c>
      <c r="AL103" s="16">
        <f>IF(AN103=21,K103,0)</f>
        <v>0</v>
      </c>
      <c r="AN103" s="16">
        <v>15</v>
      </c>
      <c r="AO103" s="16">
        <f>H103*0</f>
        <v>0</v>
      </c>
      <c r="AP103" s="16">
        <f>H103*(1-0)</f>
        <v>0</v>
      </c>
      <c r="AQ103" s="37" t="s">
        <v>180</v>
      </c>
      <c r="AV103" s="16">
        <f>AW103+AX103</f>
        <v>0</v>
      </c>
      <c r="AW103" s="16">
        <f>G103*AO103</f>
        <v>0</v>
      </c>
      <c r="AX103" s="16">
        <f>G103*AP103</f>
        <v>0</v>
      </c>
      <c r="AY103" s="37" t="s">
        <v>144</v>
      </c>
      <c r="AZ103" s="37" t="s">
        <v>126</v>
      </c>
      <c r="BA103" s="24" t="s">
        <v>259</v>
      </c>
      <c r="BC103" s="16">
        <f>AW103+AX103</f>
        <v>0</v>
      </c>
      <c r="BD103" s="16">
        <f>H103/(100-BE103)*100</f>
        <v>0</v>
      </c>
      <c r="BE103" s="16">
        <v>0</v>
      </c>
      <c r="BF103" s="16">
        <f>M103</f>
        <v>0</v>
      </c>
      <c r="BH103" s="16">
        <f>G103*AO103</f>
        <v>0</v>
      </c>
      <c r="BI103" s="16">
        <f>G103*AP103</f>
        <v>0</v>
      </c>
      <c r="BJ103" s="16">
        <f>G103*H103</f>
        <v>0</v>
      </c>
      <c r="BK103" s="16"/>
      <c r="BL103" s="16"/>
    </row>
    <row r="104" spans="1:64" ht="15" customHeight="1">
      <c r="A104" s="46" t="s">
        <v>312</v>
      </c>
      <c r="B104" s="47" t="s">
        <v>235</v>
      </c>
      <c r="C104" s="47" t="s">
        <v>142</v>
      </c>
      <c r="D104" s="62" t="s">
        <v>231</v>
      </c>
      <c r="E104" s="62"/>
      <c r="F104" s="47" t="s">
        <v>161</v>
      </c>
      <c r="G104" s="16">
        <v>19.78</v>
      </c>
      <c r="H104" s="56"/>
      <c r="I104" s="16">
        <f>G104*AO104</f>
        <v>0</v>
      </c>
      <c r="J104" s="16">
        <f>G104*AP104</f>
        <v>0</v>
      </c>
      <c r="K104" s="16">
        <f>G104*H104</f>
        <v>0</v>
      </c>
      <c r="L104" s="16">
        <v>0</v>
      </c>
      <c r="M104" s="16">
        <f>G104*L104</f>
        <v>0</v>
      </c>
      <c r="N104" s="43" t="s">
        <v>399</v>
      </c>
      <c r="Z104" s="16">
        <f>IF(AQ104="5",BJ104,0)</f>
        <v>0</v>
      </c>
      <c r="AB104" s="16">
        <f>IF(AQ104="1",BH104,0)</f>
        <v>0</v>
      </c>
      <c r="AC104" s="16">
        <f>IF(AQ104="1",BI104,0)</f>
        <v>0</v>
      </c>
      <c r="AD104" s="16">
        <f>IF(AQ104="7",BH104,0)</f>
        <v>0</v>
      </c>
      <c r="AE104" s="16">
        <f>IF(AQ104="7",BI104,0)</f>
        <v>0</v>
      </c>
      <c r="AF104" s="16">
        <f>IF(AQ104="2",BH104,0)</f>
        <v>0</v>
      </c>
      <c r="AG104" s="16">
        <f>IF(AQ104="2",BI104,0)</f>
        <v>0</v>
      </c>
      <c r="AH104" s="16">
        <f>IF(AQ104="0",BJ104,0)</f>
        <v>0</v>
      </c>
      <c r="AI104" s="24" t="s">
        <v>235</v>
      </c>
      <c r="AJ104" s="16">
        <f>IF(AN104=0,K104,0)</f>
        <v>0</v>
      </c>
      <c r="AK104" s="16">
        <f>IF(AN104=15,K104,0)</f>
        <v>0</v>
      </c>
      <c r="AL104" s="16">
        <f>IF(AN104=21,K104,0)</f>
        <v>0</v>
      </c>
      <c r="AN104" s="16">
        <v>15</v>
      </c>
      <c r="AO104" s="16">
        <f>H104*0</f>
        <v>0</v>
      </c>
      <c r="AP104" s="16">
        <f>H104*(1-0)</f>
        <v>0</v>
      </c>
      <c r="AQ104" s="37" t="s">
        <v>180</v>
      </c>
      <c r="AV104" s="16">
        <f>AW104+AX104</f>
        <v>0</v>
      </c>
      <c r="AW104" s="16">
        <f>G104*AO104</f>
        <v>0</v>
      </c>
      <c r="AX104" s="16">
        <f>G104*AP104</f>
        <v>0</v>
      </c>
      <c r="AY104" s="37" t="s">
        <v>144</v>
      </c>
      <c r="AZ104" s="37" t="s">
        <v>126</v>
      </c>
      <c r="BA104" s="24" t="s">
        <v>259</v>
      </c>
      <c r="BC104" s="16">
        <f>AW104+AX104</f>
        <v>0</v>
      </c>
      <c r="BD104" s="16">
        <f>H104/(100-BE104)*100</f>
        <v>0</v>
      </c>
      <c r="BE104" s="16">
        <v>0</v>
      </c>
      <c r="BF104" s="16">
        <f>M104</f>
        <v>0</v>
      </c>
      <c r="BH104" s="16">
        <f>G104*AO104</f>
        <v>0</v>
      </c>
      <c r="BI104" s="16">
        <f>G104*AP104</f>
        <v>0</v>
      </c>
      <c r="BJ104" s="16">
        <f>G104*H104</f>
        <v>0</v>
      </c>
      <c r="BK104" s="16"/>
      <c r="BL104" s="16"/>
    </row>
    <row r="105" spans="1:64" ht="15" customHeight="1">
      <c r="A105" s="46" t="s">
        <v>229</v>
      </c>
      <c r="B105" s="47" t="s">
        <v>235</v>
      </c>
      <c r="C105" s="47" t="s">
        <v>129</v>
      </c>
      <c r="D105" s="62" t="s">
        <v>401</v>
      </c>
      <c r="E105" s="62"/>
      <c r="F105" s="47" t="s">
        <v>161</v>
      </c>
      <c r="G105" s="16">
        <v>16.81</v>
      </c>
      <c r="H105" s="56"/>
      <c r="I105" s="16">
        <f>G105*AO105</f>
        <v>0</v>
      </c>
      <c r="J105" s="16">
        <f>G105*AP105</f>
        <v>0</v>
      </c>
      <c r="K105" s="16">
        <f>G105*H105</f>
        <v>0</v>
      </c>
      <c r="L105" s="16">
        <v>0</v>
      </c>
      <c r="M105" s="16">
        <f>G105*L105</f>
        <v>0</v>
      </c>
      <c r="N105" s="43" t="s">
        <v>399</v>
      </c>
      <c r="Z105" s="16">
        <f>IF(AQ105="5",BJ105,0)</f>
        <v>0</v>
      </c>
      <c r="AB105" s="16">
        <f>IF(AQ105="1",BH105,0)</f>
        <v>0</v>
      </c>
      <c r="AC105" s="16">
        <f>IF(AQ105="1",BI105,0)</f>
        <v>0</v>
      </c>
      <c r="AD105" s="16">
        <f>IF(AQ105="7",BH105,0)</f>
        <v>0</v>
      </c>
      <c r="AE105" s="16">
        <f>IF(AQ105="7",BI105,0)</f>
        <v>0</v>
      </c>
      <c r="AF105" s="16">
        <f>IF(AQ105="2",BH105,0)</f>
        <v>0</v>
      </c>
      <c r="AG105" s="16">
        <f>IF(AQ105="2",BI105,0)</f>
        <v>0</v>
      </c>
      <c r="AH105" s="16">
        <f>IF(AQ105="0",BJ105,0)</f>
        <v>0</v>
      </c>
      <c r="AI105" s="24" t="s">
        <v>235</v>
      </c>
      <c r="AJ105" s="16">
        <f>IF(AN105=0,K105,0)</f>
        <v>0</v>
      </c>
      <c r="AK105" s="16">
        <f>IF(AN105=15,K105,0)</f>
        <v>0</v>
      </c>
      <c r="AL105" s="16">
        <f>IF(AN105=21,K105,0)</f>
        <v>0</v>
      </c>
      <c r="AN105" s="16">
        <v>15</v>
      </c>
      <c r="AO105" s="16">
        <f>H105*0</f>
        <v>0</v>
      </c>
      <c r="AP105" s="16">
        <f>H105*(1-0)</f>
        <v>0</v>
      </c>
      <c r="AQ105" s="37" t="s">
        <v>180</v>
      </c>
      <c r="AV105" s="16">
        <f>AW105+AX105</f>
        <v>0</v>
      </c>
      <c r="AW105" s="16">
        <f>G105*AO105</f>
        <v>0</v>
      </c>
      <c r="AX105" s="16">
        <f>G105*AP105</f>
        <v>0</v>
      </c>
      <c r="AY105" s="37" t="s">
        <v>144</v>
      </c>
      <c r="AZ105" s="37" t="s">
        <v>126</v>
      </c>
      <c r="BA105" s="24" t="s">
        <v>259</v>
      </c>
      <c r="BC105" s="16">
        <f>AW105+AX105</f>
        <v>0</v>
      </c>
      <c r="BD105" s="16">
        <f>H105/(100-BE105)*100</f>
        <v>0</v>
      </c>
      <c r="BE105" s="16">
        <v>0</v>
      </c>
      <c r="BF105" s="16">
        <f>M105</f>
        <v>0</v>
      </c>
      <c r="BH105" s="16">
        <f>G105*AO105</f>
        <v>0</v>
      </c>
      <c r="BI105" s="16">
        <f>G105*AP105</f>
        <v>0</v>
      </c>
      <c r="BJ105" s="16">
        <f>G105*H105</f>
        <v>0</v>
      </c>
      <c r="BK105" s="16"/>
      <c r="BL105" s="16"/>
    </row>
    <row r="106" spans="1:47" ht="15" customHeight="1">
      <c r="A106" s="81" t="s">
        <v>436</v>
      </c>
      <c r="B106" s="82"/>
      <c r="C106" s="49" t="s">
        <v>235</v>
      </c>
      <c r="D106" s="78" t="s">
        <v>404</v>
      </c>
      <c r="E106" s="78"/>
      <c r="F106" s="23" t="s">
        <v>315</v>
      </c>
      <c r="G106" s="23" t="s">
        <v>315</v>
      </c>
      <c r="H106" s="23" t="s">
        <v>315</v>
      </c>
      <c r="I106" s="4">
        <f>SUM(I107:I118)</f>
        <v>0</v>
      </c>
      <c r="J106" s="4">
        <f>SUM(J107:J118)</f>
        <v>0</v>
      </c>
      <c r="K106" s="4">
        <f>SUM(K107:K118)</f>
        <v>0</v>
      </c>
      <c r="L106" s="34" t="s">
        <v>235</v>
      </c>
      <c r="M106" s="4">
        <f>SUM(M107:M118)</f>
        <v>0</v>
      </c>
      <c r="N106" s="22" t="s">
        <v>235</v>
      </c>
      <c r="AI106" s="24" t="s">
        <v>235</v>
      </c>
      <c r="AS106" s="4">
        <f>SUM(AJ107:AJ118)</f>
        <v>0</v>
      </c>
      <c r="AT106" s="4">
        <f>SUM(AK107:AK118)</f>
        <v>0</v>
      </c>
      <c r="AU106" s="4">
        <f>SUM(AL107:AL118)</f>
        <v>0</v>
      </c>
    </row>
    <row r="107" spans="1:64" ht="15" customHeight="1">
      <c r="A107" s="46" t="s">
        <v>176</v>
      </c>
      <c r="B107" s="47" t="s">
        <v>235</v>
      </c>
      <c r="C107" s="47" t="s">
        <v>406</v>
      </c>
      <c r="D107" s="62" t="s">
        <v>405</v>
      </c>
      <c r="E107" s="62"/>
      <c r="F107" s="47" t="s">
        <v>238</v>
      </c>
      <c r="G107" s="16">
        <v>1</v>
      </c>
      <c r="H107" s="56"/>
      <c r="I107" s="16">
        <f aca="true" t="shared" si="126" ref="I107:I118">G107*AO107</f>
        <v>0</v>
      </c>
      <c r="J107" s="16">
        <f aca="true" t="shared" si="127" ref="J107:J118">G107*AP107</f>
        <v>0</v>
      </c>
      <c r="K107" s="16">
        <f aca="true" t="shared" si="128" ref="K107:K118">G107*H107</f>
        <v>0</v>
      </c>
      <c r="L107" s="16">
        <v>0</v>
      </c>
      <c r="M107" s="16">
        <f aca="true" t="shared" si="129" ref="M107:M118">G107*L107</f>
        <v>0</v>
      </c>
      <c r="N107" s="43" t="s">
        <v>399</v>
      </c>
      <c r="Z107" s="16">
        <f aca="true" t="shared" si="130" ref="Z107:Z118">IF(AQ107="5",BJ107,0)</f>
        <v>0</v>
      </c>
      <c r="AB107" s="16">
        <f aca="true" t="shared" si="131" ref="AB107:AB118">IF(AQ107="1",BH107,0)</f>
        <v>0</v>
      </c>
      <c r="AC107" s="16">
        <f aca="true" t="shared" si="132" ref="AC107:AC118">IF(AQ107="1",BI107,0)</f>
        <v>0</v>
      </c>
      <c r="AD107" s="16">
        <f aca="true" t="shared" si="133" ref="AD107:AD118">IF(AQ107="7",BH107,0)</f>
        <v>0</v>
      </c>
      <c r="AE107" s="16">
        <f aca="true" t="shared" si="134" ref="AE107:AE118">IF(AQ107="7",BI107,0)</f>
        <v>0</v>
      </c>
      <c r="AF107" s="16">
        <f aca="true" t="shared" si="135" ref="AF107:AF118">IF(AQ107="2",BH107,0)</f>
        <v>0</v>
      </c>
      <c r="AG107" s="16">
        <f aca="true" t="shared" si="136" ref="AG107:AG118">IF(AQ107="2",BI107,0)</f>
        <v>0</v>
      </c>
      <c r="AH107" s="16">
        <f aca="true" t="shared" si="137" ref="AH107:AH118">IF(AQ107="0",BJ107,0)</f>
        <v>0</v>
      </c>
      <c r="AI107" s="24" t="s">
        <v>235</v>
      </c>
      <c r="AJ107" s="16">
        <f aca="true" t="shared" si="138" ref="AJ107:AJ118">IF(AN107=0,K107,0)</f>
        <v>0</v>
      </c>
      <c r="AK107" s="16">
        <f aca="true" t="shared" si="139" ref="AK107:AK118">IF(AN107=15,K107,0)</f>
        <v>0</v>
      </c>
      <c r="AL107" s="16">
        <f aca="true" t="shared" si="140" ref="AL107:AL118">IF(AN107=21,K107,0)</f>
        <v>0</v>
      </c>
      <c r="AN107" s="16">
        <v>15</v>
      </c>
      <c r="AO107" s="16">
        <f aca="true" t="shared" si="141" ref="AO107:AO118">H107*0</f>
        <v>0</v>
      </c>
      <c r="AP107" s="16">
        <f aca="true" t="shared" si="142" ref="AP107:AP118">H107*(1-0)</f>
        <v>0</v>
      </c>
      <c r="AQ107" s="37" t="s">
        <v>341</v>
      </c>
      <c r="AV107" s="16">
        <f aca="true" t="shared" si="143" ref="AV107:AV118">AW107+AX107</f>
        <v>0</v>
      </c>
      <c r="AW107" s="16">
        <f aca="true" t="shared" si="144" ref="AW107:AW118">G107*AO107</f>
        <v>0</v>
      </c>
      <c r="AX107" s="16">
        <f aca="true" t="shared" si="145" ref="AX107:AX118">G107*AP107</f>
        <v>0</v>
      </c>
      <c r="AY107" s="37" t="s">
        <v>264</v>
      </c>
      <c r="AZ107" s="37" t="s">
        <v>314</v>
      </c>
      <c r="BA107" s="24" t="s">
        <v>259</v>
      </c>
      <c r="BC107" s="16">
        <f aca="true" t="shared" si="146" ref="BC107:BC118">AW107+AX107</f>
        <v>0</v>
      </c>
      <c r="BD107" s="16">
        <f aca="true" t="shared" si="147" ref="BD107:BD118">H107/(100-BE107)*100</f>
        <v>0</v>
      </c>
      <c r="BE107" s="16">
        <v>0</v>
      </c>
      <c r="BF107" s="16">
        <f aca="true" t="shared" si="148" ref="BF107:BF118">M107</f>
        <v>0</v>
      </c>
      <c r="BH107" s="16">
        <f aca="true" t="shared" si="149" ref="BH107:BH118">G107*AO107</f>
        <v>0</v>
      </c>
      <c r="BI107" s="16">
        <f aca="true" t="shared" si="150" ref="BI107:BI118">G107*AP107</f>
        <v>0</v>
      </c>
      <c r="BJ107" s="16">
        <f aca="true" t="shared" si="151" ref="BJ107:BJ118">G107*H107</f>
        <v>0</v>
      </c>
      <c r="BK107" s="16"/>
      <c r="BL107" s="16"/>
    </row>
    <row r="108" spans="1:64" ht="15" customHeight="1">
      <c r="A108" s="46" t="s">
        <v>82</v>
      </c>
      <c r="B108" s="47" t="s">
        <v>235</v>
      </c>
      <c r="C108" s="47" t="s">
        <v>407</v>
      </c>
      <c r="D108" s="62" t="s">
        <v>408</v>
      </c>
      <c r="E108" s="62"/>
      <c r="F108" s="47" t="s">
        <v>286</v>
      </c>
      <c r="G108" s="16">
        <v>8</v>
      </c>
      <c r="H108" s="56"/>
      <c r="I108" s="16">
        <f t="shared" si="126"/>
        <v>0</v>
      </c>
      <c r="J108" s="16">
        <f t="shared" si="127"/>
        <v>0</v>
      </c>
      <c r="K108" s="16">
        <f t="shared" si="128"/>
        <v>0</v>
      </c>
      <c r="L108" s="16">
        <v>0</v>
      </c>
      <c r="M108" s="16">
        <f t="shared" si="129"/>
        <v>0</v>
      </c>
      <c r="N108" s="43" t="s">
        <v>399</v>
      </c>
      <c r="Z108" s="16">
        <f t="shared" si="130"/>
        <v>0</v>
      </c>
      <c r="AB108" s="16">
        <f t="shared" si="131"/>
        <v>0</v>
      </c>
      <c r="AC108" s="16">
        <f t="shared" si="132"/>
        <v>0</v>
      </c>
      <c r="AD108" s="16">
        <f t="shared" si="133"/>
        <v>0</v>
      </c>
      <c r="AE108" s="16">
        <f t="shared" si="134"/>
        <v>0</v>
      </c>
      <c r="AF108" s="16">
        <f t="shared" si="135"/>
        <v>0</v>
      </c>
      <c r="AG108" s="16">
        <f t="shared" si="136"/>
        <v>0</v>
      </c>
      <c r="AH108" s="16">
        <f t="shared" si="137"/>
        <v>0</v>
      </c>
      <c r="AI108" s="24" t="s">
        <v>235</v>
      </c>
      <c r="AJ108" s="16">
        <f t="shared" si="138"/>
        <v>0</v>
      </c>
      <c r="AK108" s="16">
        <f t="shared" si="139"/>
        <v>0</v>
      </c>
      <c r="AL108" s="16">
        <f t="shared" si="140"/>
        <v>0</v>
      </c>
      <c r="AN108" s="16">
        <v>15</v>
      </c>
      <c r="AO108" s="16">
        <f t="shared" si="141"/>
        <v>0</v>
      </c>
      <c r="AP108" s="16">
        <f t="shared" si="142"/>
        <v>0</v>
      </c>
      <c r="AQ108" s="37" t="s">
        <v>341</v>
      </c>
      <c r="AV108" s="16">
        <f t="shared" si="143"/>
        <v>0</v>
      </c>
      <c r="AW108" s="16">
        <f t="shared" si="144"/>
        <v>0</v>
      </c>
      <c r="AX108" s="16">
        <f t="shared" si="145"/>
        <v>0</v>
      </c>
      <c r="AY108" s="37" t="s">
        <v>264</v>
      </c>
      <c r="AZ108" s="37" t="s">
        <v>314</v>
      </c>
      <c r="BA108" s="24" t="s">
        <v>259</v>
      </c>
      <c r="BC108" s="16">
        <f t="shared" si="146"/>
        <v>0</v>
      </c>
      <c r="BD108" s="16">
        <f t="shared" si="147"/>
        <v>0</v>
      </c>
      <c r="BE108" s="16">
        <v>0</v>
      </c>
      <c r="BF108" s="16">
        <f t="shared" si="148"/>
        <v>0</v>
      </c>
      <c r="BH108" s="16">
        <f t="shared" si="149"/>
        <v>0</v>
      </c>
      <c r="BI108" s="16">
        <f t="shared" si="150"/>
        <v>0</v>
      </c>
      <c r="BJ108" s="16">
        <f t="shared" si="151"/>
        <v>0</v>
      </c>
      <c r="BK108" s="16"/>
      <c r="BL108" s="16"/>
    </row>
    <row r="109" spans="1:64" ht="15" customHeight="1">
      <c r="A109" s="46" t="s">
        <v>28</v>
      </c>
      <c r="B109" s="47" t="s">
        <v>235</v>
      </c>
      <c r="C109" s="47" t="s">
        <v>409</v>
      </c>
      <c r="D109" s="62" t="s">
        <v>411</v>
      </c>
      <c r="E109" s="62"/>
      <c r="F109" s="47" t="s">
        <v>286</v>
      </c>
      <c r="G109" s="16">
        <v>8</v>
      </c>
      <c r="H109" s="56"/>
      <c r="I109" s="16">
        <f t="shared" si="126"/>
        <v>0</v>
      </c>
      <c r="J109" s="16">
        <f t="shared" si="127"/>
        <v>0</v>
      </c>
      <c r="K109" s="16">
        <f t="shared" si="128"/>
        <v>0</v>
      </c>
      <c r="L109" s="16">
        <v>0</v>
      </c>
      <c r="M109" s="16">
        <f t="shared" si="129"/>
        <v>0</v>
      </c>
      <c r="N109" s="43" t="s">
        <v>399</v>
      </c>
      <c r="Z109" s="16">
        <f t="shared" si="130"/>
        <v>0</v>
      </c>
      <c r="AB109" s="16">
        <f t="shared" si="131"/>
        <v>0</v>
      </c>
      <c r="AC109" s="16">
        <f t="shared" si="132"/>
        <v>0</v>
      </c>
      <c r="AD109" s="16">
        <f t="shared" si="133"/>
        <v>0</v>
      </c>
      <c r="AE109" s="16">
        <f t="shared" si="134"/>
        <v>0</v>
      </c>
      <c r="AF109" s="16">
        <f t="shared" si="135"/>
        <v>0</v>
      </c>
      <c r="AG109" s="16">
        <f t="shared" si="136"/>
        <v>0</v>
      </c>
      <c r="AH109" s="16">
        <f t="shared" si="137"/>
        <v>0</v>
      </c>
      <c r="AI109" s="24" t="s">
        <v>235</v>
      </c>
      <c r="AJ109" s="16">
        <f t="shared" si="138"/>
        <v>0</v>
      </c>
      <c r="AK109" s="16">
        <f t="shared" si="139"/>
        <v>0</v>
      </c>
      <c r="AL109" s="16">
        <f t="shared" si="140"/>
        <v>0</v>
      </c>
      <c r="AN109" s="16">
        <v>15</v>
      </c>
      <c r="AO109" s="16">
        <f t="shared" si="141"/>
        <v>0</v>
      </c>
      <c r="AP109" s="16">
        <f t="shared" si="142"/>
        <v>0</v>
      </c>
      <c r="AQ109" s="37" t="s">
        <v>341</v>
      </c>
      <c r="AV109" s="16">
        <f t="shared" si="143"/>
        <v>0</v>
      </c>
      <c r="AW109" s="16">
        <f t="shared" si="144"/>
        <v>0</v>
      </c>
      <c r="AX109" s="16">
        <f t="shared" si="145"/>
        <v>0</v>
      </c>
      <c r="AY109" s="37" t="s">
        <v>264</v>
      </c>
      <c r="AZ109" s="37" t="s">
        <v>314</v>
      </c>
      <c r="BA109" s="24" t="s">
        <v>259</v>
      </c>
      <c r="BC109" s="16">
        <f t="shared" si="146"/>
        <v>0</v>
      </c>
      <c r="BD109" s="16">
        <f t="shared" si="147"/>
        <v>0</v>
      </c>
      <c r="BE109" s="16">
        <v>0</v>
      </c>
      <c r="BF109" s="16">
        <f t="shared" si="148"/>
        <v>0</v>
      </c>
      <c r="BH109" s="16">
        <f t="shared" si="149"/>
        <v>0</v>
      </c>
      <c r="BI109" s="16">
        <f t="shared" si="150"/>
        <v>0</v>
      </c>
      <c r="BJ109" s="16">
        <f t="shared" si="151"/>
        <v>0</v>
      </c>
      <c r="BK109" s="16"/>
      <c r="BL109" s="16"/>
    </row>
    <row r="110" spans="1:64" ht="15" customHeight="1">
      <c r="A110" s="46" t="s">
        <v>335</v>
      </c>
      <c r="B110" s="47" t="s">
        <v>235</v>
      </c>
      <c r="C110" s="47" t="s">
        <v>410</v>
      </c>
      <c r="D110" s="62" t="s">
        <v>412</v>
      </c>
      <c r="E110" s="62"/>
      <c r="F110" s="47" t="s">
        <v>238</v>
      </c>
      <c r="G110" s="16">
        <v>1</v>
      </c>
      <c r="H110" s="56"/>
      <c r="I110" s="16">
        <f t="shared" si="126"/>
        <v>0</v>
      </c>
      <c r="J110" s="16">
        <f t="shared" si="127"/>
        <v>0</v>
      </c>
      <c r="K110" s="16">
        <f t="shared" si="128"/>
        <v>0</v>
      </c>
      <c r="L110" s="16">
        <v>0</v>
      </c>
      <c r="M110" s="16">
        <f t="shared" si="129"/>
        <v>0</v>
      </c>
      <c r="N110" s="43" t="s">
        <v>399</v>
      </c>
      <c r="Z110" s="16">
        <f t="shared" si="130"/>
        <v>0</v>
      </c>
      <c r="AB110" s="16">
        <f t="shared" si="131"/>
        <v>0</v>
      </c>
      <c r="AC110" s="16">
        <f t="shared" si="132"/>
        <v>0</v>
      </c>
      <c r="AD110" s="16">
        <f t="shared" si="133"/>
        <v>0</v>
      </c>
      <c r="AE110" s="16">
        <f t="shared" si="134"/>
        <v>0</v>
      </c>
      <c r="AF110" s="16">
        <f t="shared" si="135"/>
        <v>0</v>
      </c>
      <c r="AG110" s="16">
        <f t="shared" si="136"/>
        <v>0</v>
      </c>
      <c r="AH110" s="16">
        <f t="shared" si="137"/>
        <v>0</v>
      </c>
      <c r="AI110" s="24" t="s">
        <v>235</v>
      </c>
      <c r="AJ110" s="16">
        <f t="shared" si="138"/>
        <v>0</v>
      </c>
      <c r="AK110" s="16">
        <f t="shared" si="139"/>
        <v>0</v>
      </c>
      <c r="AL110" s="16">
        <f t="shared" si="140"/>
        <v>0</v>
      </c>
      <c r="AN110" s="16">
        <v>15</v>
      </c>
      <c r="AO110" s="16">
        <f t="shared" si="141"/>
        <v>0</v>
      </c>
      <c r="AP110" s="16">
        <f t="shared" si="142"/>
        <v>0</v>
      </c>
      <c r="AQ110" s="37" t="s">
        <v>341</v>
      </c>
      <c r="AV110" s="16">
        <f t="shared" si="143"/>
        <v>0</v>
      </c>
      <c r="AW110" s="16">
        <f t="shared" si="144"/>
        <v>0</v>
      </c>
      <c r="AX110" s="16">
        <f t="shared" si="145"/>
        <v>0</v>
      </c>
      <c r="AY110" s="37" t="s">
        <v>264</v>
      </c>
      <c r="AZ110" s="37" t="s">
        <v>314</v>
      </c>
      <c r="BA110" s="24" t="s">
        <v>259</v>
      </c>
      <c r="BC110" s="16">
        <f t="shared" si="146"/>
        <v>0</v>
      </c>
      <c r="BD110" s="16">
        <f t="shared" si="147"/>
        <v>0</v>
      </c>
      <c r="BE110" s="16">
        <v>0</v>
      </c>
      <c r="BF110" s="16">
        <f t="shared" si="148"/>
        <v>0</v>
      </c>
      <c r="BH110" s="16">
        <f t="shared" si="149"/>
        <v>0</v>
      </c>
      <c r="BI110" s="16">
        <f t="shared" si="150"/>
        <v>0</v>
      </c>
      <c r="BJ110" s="16">
        <f t="shared" si="151"/>
        <v>0</v>
      </c>
      <c r="BK110" s="16"/>
      <c r="BL110" s="16"/>
    </row>
    <row r="111" spans="1:64" ht="15" customHeight="1">
      <c r="A111" s="46" t="s">
        <v>60</v>
      </c>
      <c r="B111" s="47" t="s">
        <v>235</v>
      </c>
      <c r="C111" s="47" t="s">
        <v>414</v>
      </c>
      <c r="D111" s="62" t="s">
        <v>413</v>
      </c>
      <c r="E111" s="62"/>
      <c r="F111" s="47" t="s">
        <v>238</v>
      </c>
      <c r="G111" s="16">
        <v>1</v>
      </c>
      <c r="H111" s="56"/>
      <c r="I111" s="16">
        <f t="shared" si="126"/>
        <v>0</v>
      </c>
      <c r="J111" s="16">
        <f t="shared" si="127"/>
        <v>0</v>
      </c>
      <c r="K111" s="16">
        <f t="shared" si="128"/>
        <v>0</v>
      </c>
      <c r="L111" s="16">
        <v>0</v>
      </c>
      <c r="M111" s="16">
        <f t="shared" si="129"/>
        <v>0</v>
      </c>
      <c r="N111" s="43" t="s">
        <v>399</v>
      </c>
      <c r="Z111" s="16">
        <f t="shared" si="130"/>
        <v>0</v>
      </c>
      <c r="AB111" s="16">
        <f t="shared" si="131"/>
        <v>0</v>
      </c>
      <c r="AC111" s="16">
        <f t="shared" si="132"/>
        <v>0</v>
      </c>
      <c r="AD111" s="16">
        <f t="shared" si="133"/>
        <v>0</v>
      </c>
      <c r="AE111" s="16">
        <f t="shared" si="134"/>
        <v>0</v>
      </c>
      <c r="AF111" s="16">
        <f t="shared" si="135"/>
        <v>0</v>
      </c>
      <c r="AG111" s="16">
        <f t="shared" si="136"/>
        <v>0</v>
      </c>
      <c r="AH111" s="16">
        <f t="shared" si="137"/>
        <v>0</v>
      </c>
      <c r="AI111" s="24" t="s">
        <v>235</v>
      </c>
      <c r="AJ111" s="16">
        <f t="shared" si="138"/>
        <v>0</v>
      </c>
      <c r="AK111" s="16">
        <f t="shared" si="139"/>
        <v>0</v>
      </c>
      <c r="AL111" s="16">
        <f t="shared" si="140"/>
        <v>0</v>
      </c>
      <c r="AN111" s="16">
        <v>15</v>
      </c>
      <c r="AO111" s="16">
        <f t="shared" si="141"/>
        <v>0</v>
      </c>
      <c r="AP111" s="16">
        <f t="shared" si="142"/>
        <v>0</v>
      </c>
      <c r="AQ111" s="37" t="s">
        <v>341</v>
      </c>
      <c r="AV111" s="16">
        <f t="shared" si="143"/>
        <v>0</v>
      </c>
      <c r="AW111" s="16">
        <f t="shared" si="144"/>
        <v>0</v>
      </c>
      <c r="AX111" s="16">
        <f t="shared" si="145"/>
        <v>0</v>
      </c>
      <c r="AY111" s="37" t="s">
        <v>264</v>
      </c>
      <c r="AZ111" s="37" t="s">
        <v>314</v>
      </c>
      <c r="BA111" s="24" t="s">
        <v>259</v>
      </c>
      <c r="BC111" s="16">
        <f t="shared" si="146"/>
        <v>0</v>
      </c>
      <c r="BD111" s="16">
        <f t="shared" si="147"/>
        <v>0</v>
      </c>
      <c r="BE111" s="16">
        <v>0</v>
      </c>
      <c r="BF111" s="16">
        <f t="shared" si="148"/>
        <v>0</v>
      </c>
      <c r="BH111" s="16">
        <f t="shared" si="149"/>
        <v>0</v>
      </c>
      <c r="BI111" s="16">
        <f t="shared" si="150"/>
        <v>0</v>
      </c>
      <c r="BJ111" s="16">
        <f t="shared" si="151"/>
        <v>0</v>
      </c>
      <c r="BK111" s="16"/>
      <c r="BL111" s="16"/>
    </row>
    <row r="112" spans="1:64" ht="15" customHeight="1">
      <c r="A112" s="46" t="s">
        <v>65</v>
      </c>
      <c r="B112" s="47" t="s">
        <v>235</v>
      </c>
      <c r="C112" s="47" t="s">
        <v>416</v>
      </c>
      <c r="D112" s="62" t="s">
        <v>415</v>
      </c>
      <c r="E112" s="62"/>
      <c r="F112" s="47" t="s">
        <v>286</v>
      </c>
      <c r="G112" s="16">
        <v>8</v>
      </c>
      <c r="H112" s="56"/>
      <c r="I112" s="16">
        <f t="shared" si="126"/>
        <v>0</v>
      </c>
      <c r="J112" s="16">
        <f t="shared" si="127"/>
        <v>0</v>
      </c>
      <c r="K112" s="16">
        <f t="shared" si="128"/>
        <v>0</v>
      </c>
      <c r="L112" s="16">
        <v>0</v>
      </c>
      <c r="M112" s="16">
        <f t="shared" si="129"/>
        <v>0</v>
      </c>
      <c r="N112" s="43" t="s">
        <v>399</v>
      </c>
      <c r="Z112" s="16">
        <f t="shared" si="130"/>
        <v>0</v>
      </c>
      <c r="AB112" s="16">
        <f t="shared" si="131"/>
        <v>0</v>
      </c>
      <c r="AC112" s="16">
        <f t="shared" si="132"/>
        <v>0</v>
      </c>
      <c r="AD112" s="16">
        <f t="shared" si="133"/>
        <v>0</v>
      </c>
      <c r="AE112" s="16">
        <f t="shared" si="134"/>
        <v>0</v>
      </c>
      <c r="AF112" s="16">
        <f t="shared" si="135"/>
        <v>0</v>
      </c>
      <c r="AG112" s="16">
        <f t="shared" si="136"/>
        <v>0</v>
      </c>
      <c r="AH112" s="16">
        <f t="shared" si="137"/>
        <v>0</v>
      </c>
      <c r="AI112" s="24" t="s">
        <v>235</v>
      </c>
      <c r="AJ112" s="16">
        <f t="shared" si="138"/>
        <v>0</v>
      </c>
      <c r="AK112" s="16">
        <f t="shared" si="139"/>
        <v>0</v>
      </c>
      <c r="AL112" s="16">
        <f t="shared" si="140"/>
        <v>0</v>
      </c>
      <c r="AN112" s="16">
        <v>15</v>
      </c>
      <c r="AO112" s="16">
        <f t="shared" si="141"/>
        <v>0</v>
      </c>
      <c r="AP112" s="16">
        <f t="shared" si="142"/>
        <v>0</v>
      </c>
      <c r="AQ112" s="37" t="s">
        <v>341</v>
      </c>
      <c r="AV112" s="16">
        <f t="shared" si="143"/>
        <v>0</v>
      </c>
      <c r="AW112" s="16">
        <f t="shared" si="144"/>
        <v>0</v>
      </c>
      <c r="AX112" s="16">
        <f t="shared" si="145"/>
        <v>0</v>
      </c>
      <c r="AY112" s="37" t="s">
        <v>264</v>
      </c>
      <c r="AZ112" s="37" t="s">
        <v>314</v>
      </c>
      <c r="BA112" s="24" t="s">
        <v>259</v>
      </c>
      <c r="BC112" s="16">
        <f t="shared" si="146"/>
        <v>0</v>
      </c>
      <c r="BD112" s="16">
        <f t="shared" si="147"/>
        <v>0</v>
      </c>
      <c r="BE112" s="16">
        <v>0</v>
      </c>
      <c r="BF112" s="16">
        <f t="shared" si="148"/>
        <v>0</v>
      </c>
      <c r="BH112" s="16">
        <f t="shared" si="149"/>
        <v>0</v>
      </c>
      <c r="BI112" s="16">
        <f t="shared" si="150"/>
        <v>0</v>
      </c>
      <c r="BJ112" s="16">
        <f t="shared" si="151"/>
        <v>0</v>
      </c>
      <c r="BK112" s="16"/>
      <c r="BL112" s="16"/>
    </row>
    <row r="113" spans="1:64" ht="15" customHeight="1">
      <c r="A113" s="46" t="s">
        <v>195</v>
      </c>
      <c r="B113" s="47" t="s">
        <v>235</v>
      </c>
      <c r="C113" s="47" t="s">
        <v>417</v>
      </c>
      <c r="D113" s="62" t="s">
        <v>419</v>
      </c>
      <c r="E113" s="62"/>
      <c r="F113" s="47" t="s">
        <v>260</v>
      </c>
      <c r="G113" s="16">
        <v>1</v>
      </c>
      <c r="H113" s="56"/>
      <c r="I113" s="16">
        <f t="shared" si="126"/>
        <v>0</v>
      </c>
      <c r="J113" s="16">
        <f t="shared" si="127"/>
        <v>0</v>
      </c>
      <c r="K113" s="16">
        <f t="shared" si="128"/>
        <v>0</v>
      </c>
      <c r="L113" s="16">
        <v>0</v>
      </c>
      <c r="M113" s="16">
        <f t="shared" si="129"/>
        <v>0</v>
      </c>
      <c r="N113" s="43" t="s">
        <v>399</v>
      </c>
      <c r="Z113" s="16">
        <f t="shared" si="130"/>
        <v>0</v>
      </c>
      <c r="AB113" s="16">
        <f t="shared" si="131"/>
        <v>0</v>
      </c>
      <c r="AC113" s="16">
        <f t="shared" si="132"/>
        <v>0</v>
      </c>
      <c r="AD113" s="16">
        <f t="shared" si="133"/>
        <v>0</v>
      </c>
      <c r="AE113" s="16">
        <f t="shared" si="134"/>
        <v>0</v>
      </c>
      <c r="AF113" s="16">
        <f t="shared" si="135"/>
        <v>0</v>
      </c>
      <c r="AG113" s="16">
        <f t="shared" si="136"/>
        <v>0</v>
      </c>
      <c r="AH113" s="16">
        <f t="shared" si="137"/>
        <v>0</v>
      </c>
      <c r="AI113" s="24" t="s">
        <v>235</v>
      </c>
      <c r="AJ113" s="16">
        <f t="shared" si="138"/>
        <v>0</v>
      </c>
      <c r="AK113" s="16">
        <f t="shared" si="139"/>
        <v>0</v>
      </c>
      <c r="AL113" s="16">
        <f t="shared" si="140"/>
        <v>0</v>
      </c>
      <c r="AN113" s="16">
        <v>15</v>
      </c>
      <c r="AO113" s="16">
        <f t="shared" si="141"/>
        <v>0</v>
      </c>
      <c r="AP113" s="16">
        <f t="shared" si="142"/>
        <v>0</v>
      </c>
      <c r="AQ113" s="37" t="s">
        <v>341</v>
      </c>
      <c r="AV113" s="16">
        <f t="shared" si="143"/>
        <v>0</v>
      </c>
      <c r="AW113" s="16">
        <f t="shared" si="144"/>
        <v>0</v>
      </c>
      <c r="AX113" s="16">
        <f t="shared" si="145"/>
        <v>0</v>
      </c>
      <c r="AY113" s="37" t="s">
        <v>264</v>
      </c>
      <c r="AZ113" s="37" t="s">
        <v>314</v>
      </c>
      <c r="BA113" s="24" t="s">
        <v>259</v>
      </c>
      <c r="BC113" s="16">
        <f t="shared" si="146"/>
        <v>0</v>
      </c>
      <c r="BD113" s="16">
        <f t="shared" si="147"/>
        <v>0</v>
      </c>
      <c r="BE113" s="16">
        <v>0</v>
      </c>
      <c r="BF113" s="16">
        <f t="shared" si="148"/>
        <v>0</v>
      </c>
      <c r="BH113" s="16">
        <f t="shared" si="149"/>
        <v>0</v>
      </c>
      <c r="BI113" s="16">
        <f t="shared" si="150"/>
        <v>0</v>
      </c>
      <c r="BJ113" s="16">
        <f t="shared" si="151"/>
        <v>0</v>
      </c>
      <c r="BK113" s="16"/>
      <c r="BL113" s="16"/>
    </row>
    <row r="114" spans="1:64" ht="15" customHeight="1">
      <c r="A114" s="46" t="s">
        <v>169</v>
      </c>
      <c r="B114" s="47" t="s">
        <v>235</v>
      </c>
      <c r="C114" s="47" t="s">
        <v>418</v>
      </c>
      <c r="D114" s="62" t="s">
        <v>424</v>
      </c>
      <c r="E114" s="62"/>
      <c r="F114" s="47" t="s">
        <v>260</v>
      </c>
      <c r="G114" s="16">
        <v>1</v>
      </c>
      <c r="H114" s="56"/>
      <c r="I114" s="16">
        <f t="shared" si="126"/>
        <v>0</v>
      </c>
      <c r="J114" s="16">
        <f t="shared" si="127"/>
        <v>0</v>
      </c>
      <c r="K114" s="16">
        <f t="shared" si="128"/>
        <v>0</v>
      </c>
      <c r="L114" s="16">
        <v>0</v>
      </c>
      <c r="M114" s="16">
        <f t="shared" si="129"/>
        <v>0</v>
      </c>
      <c r="N114" s="43" t="s">
        <v>399</v>
      </c>
      <c r="Z114" s="16">
        <f t="shared" si="130"/>
        <v>0</v>
      </c>
      <c r="AB114" s="16">
        <f t="shared" si="131"/>
        <v>0</v>
      </c>
      <c r="AC114" s="16">
        <f t="shared" si="132"/>
        <v>0</v>
      </c>
      <c r="AD114" s="16">
        <f t="shared" si="133"/>
        <v>0</v>
      </c>
      <c r="AE114" s="16">
        <f t="shared" si="134"/>
        <v>0</v>
      </c>
      <c r="AF114" s="16">
        <f t="shared" si="135"/>
        <v>0</v>
      </c>
      <c r="AG114" s="16">
        <f t="shared" si="136"/>
        <v>0</v>
      </c>
      <c r="AH114" s="16">
        <f t="shared" si="137"/>
        <v>0</v>
      </c>
      <c r="AI114" s="24" t="s">
        <v>235</v>
      </c>
      <c r="AJ114" s="16">
        <f t="shared" si="138"/>
        <v>0</v>
      </c>
      <c r="AK114" s="16">
        <f t="shared" si="139"/>
        <v>0</v>
      </c>
      <c r="AL114" s="16">
        <f t="shared" si="140"/>
        <v>0</v>
      </c>
      <c r="AN114" s="16">
        <v>15</v>
      </c>
      <c r="AO114" s="16">
        <f t="shared" si="141"/>
        <v>0</v>
      </c>
      <c r="AP114" s="16">
        <f t="shared" si="142"/>
        <v>0</v>
      </c>
      <c r="AQ114" s="37" t="s">
        <v>341</v>
      </c>
      <c r="AV114" s="16">
        <f t="shared" si="143"/>
        <v>0</v>
      </c>
      <c r="AW114" s="16">
        <f t="shared" si="144"/>
        <v>0</v>
      </c>
      <c r="AX114" s="16">
        <f t="shared" si="145"/>
        <v>0</v>
      </c>
      <c r="AY114" s="37" t="s">
        <v>264</v>
      </c>
      <c r="AZ114" s="37" t="s">
        <v>314</v>
      </c>
      <c r="BA114" s="24" t="s">
        <v>259</v>
      </c>
      <c r="BC114" s="16">
        <f t="shared" si="146"/>
        <v>0</v>
      </c>
      <c r="BD114" s="16">
        <f t="shared" si="147"/>
        <v>0</v>
      </c>
      <c r="BE114" s="16">
        <v>0</v>
      </c>
      <c r="BF114" s="16">
        <f t="shared" si="148"/>
        <v>0</v>
      </c>
      <c r="BH114" s="16">
        <f t="shared" si="149"/>
        <v>0</v>
      </c>
      <c r="BI114" s="16">
        <f t="shared" si="150"/>
        <v>0</v>
      </c>
      <c r="BJ114" s="16">
        <f t="shared" si="151"/>
        <v>0</v>
      </c>
      <c r="BK114" s="16"/>
      <c r="BL114" s="16"/>
    </row>
    <row r="115" spans="1:64" ht="15" customHeight="1">
      <c r="A115" s="46" t="s">
        <v>222</v>
      </c>
      <c r="B115" s="47" t="s">
        <v>235</v>
      </c>
      <c r="C115" s="47" t="s">
        <v>420</v>
      </c>
      <c r="D115" s="62" t="s">
        <v>425</v>
      </c>
      <c r="E115" s="62"/>
      <c r="F115" s="47" t="s">
        <v>260</v>
      </c>
      <c r="G115" s="16">
        <v>1</v>
      </c>
      <c r="H115" s="56"/>
      <c r="I115" s="16">
        <f t="shared" si="126"/>
        <v>0</v>
      </c>
      <c r="J115" s="16">
        <f t="shared" si="127"/>
        <v>0</v>
      </c>
      <c r="K115" s="16">
        <f t="shared" si="128"/>
        <v>0</v>
      </c>
      <c r="L115" s="16">
        <v>0</v>
      </c>
      <c r="M115" s="16">
        <f t="shared" si="129"/>
        <v>0</v>
      </c>
      <c r="N115" s="43" t="s">
        <v>399</v>
      </c>
      <c r="Z115" s="16">
        <f t="shared" si="130"/>
        <v>0</v>
      </c>
      <c r="AB115" s="16">
        <f t="shared" si="131"/>
        <v>0</v>
      </c>
      <c r="AC115" s="16">
        <f t="shared" si="132"/>
        <v>0</v>
      </c>
      <c r="AD115" s="16">
        <f t="shared" si="133"/>
        <v>0</v>
      </c>
      <c r="AE115" s="16">
        <f t="shared" si="134"/>
        <v>0</v>
      </c>
      <c r="AF115" s="16">
        <f t="shared" si="135"/>
        <v>0</v>
      </c>
      <c r="AG115" s="16">
        <f t="shared" si="136"/>
        <v>0</v>
      </c>
      <c r="AH115" s="16">
        <f t="shared" si="137"/>
        <v>0</v>
      </c>
      <c r="AI115" s="24" t="s">
        <v>235</v>
      </c>
      <c r="AJ115" s="16">
        <f t="shared" si="138"/>
        <v>0</v>
      </c>
      <c r="AK115" s="16">
        <f t="shared" si="139"/>
        <v>0</v>
      </c>
      <c r="AL115" s="16">
        <f t="shared" si="140"/>
        <v>0</v>
      </c>
      <c r="AN115" s="16">
        <v>15</v>
      </c>
      <c r="AO115" s="16">
        <f t="shared" si="141"/>
        <v>0</v>
      </c>
      <c r="AP115" s="16">
        <f t="shared" si="142"/>
        <v>0</v>
      </c>
      <c r="AQ115" s="37" t="s">
        <v>341</v>
      </c>
      <c r="AV115" s="16">
        <f t="shared" si="143"/>
        <v>0</v>
      </c>
      <c r="AW115" s="16">
        <f t="shared" si="144"/>
        <v>0</v>
      </c>
      <c r="AX115" s="16">
        <f t="shared" si="145"/>
        <v>0</v>
      </c>
      <c r="AY115" s="37" t="s">
        <v>264</v>
      </c>
      <c r="AZ115" s="37" t="s">
        <v>314</v>
      </c>
      <c r="BA115" s="24" t="s">
        <v>259</v>
      </c>
      <c r="BC115" s="16">
        <f t="shared" si="146"/>
        <v>0</v>
      </c>
      <c r="BD115" s="16">
        <f t="shared" si="147"/>
        <v>0</v>
      </c>
      <c r="BE115" s="16">
        <v>0</v>
      </c>
      <c r="BF115" s="16">
        <f t="shared" si="148"/>
        <v>0</v>
      </c>
      <c r="BH115" s="16">
        <f t="shared" si="149"/>
        <v>0</v>
      </c>
      <c r="BI115" s="16">
        <f t="shared" si="150"/>
        <v>0</v>
      </c>
      <c r="BJ115" s="16">
        <f t="shared" si="151"/>
        <v>0</v>
      </c>
      <c r="BK115" s="16"/>
      <c r="BL115" s="16"/>
    </row>
    <row r="116" spans="1:64" ht="15" customHeight="1">
      <c r="A116" s="46" t="s">
        <v>10</v>
      </c>
      <c r="B116" s="47" t="s">
        <v>235</v>
      </c>
      <c r="C116" s="47" t="s">
        <v>421</v>
      </c>
      <c r="D116" s="62" t="s">
        <v>426</v>
      </c>
      <c r="E116" s="62"/>
      <c r="F116" s="47" t="s">
        <v>260</v>
      </c>
      <c r="G116" s="16">
        <v>1</v>
      </c>
      <c r="H116" s="56"/>
      <c r="I116" s="16">
        <f t="shared" si="126"/>
        <v>0</v>
      </c>
      <c r="J116" s="16">
        <f t="shared" si="127"/>
        <v>0</v>
      </c>
      <c r="K116" s="16">
        <f t="shared" si="128"/>
        <v>0</v>
      </c>
      <c r="L116" s="16">
        <v>0</v>
      </c>
      <c r="M116" s="16">
        <f t="shared" si="129"/>
        <v>0</v>
      </c>
      <c r="N116" s="43" t="s">
        <v>399</v>
      </c>
      <c r="Z116" s="16">
        <f t="shared" si="130"/>
        <v>0</v>
      </c>
      <c r="AB116" s="16">
        <f t="shared" si="131"/>
        <v>0</v>
      </c>
      <c r="AC116" s="16">
        <f t="shared" si="132"/>
        <v>0</v>
      </c>
      <c r="AD116" s="16">
        <f t="shared" si="133"/>
        <v>0</v>
      </c>
      <c r="AE116" s="16">
        <f t="shared" si="134"/>
        <v>0</v>
      </c>
      <c r="AF116" s="16">
        <f t="shared" si="135"/>
        <v>0</v>
      </c>
      <c r="AG116" s="16">
        <f t="shared" si="136"/>
        <v>0</v>
      </c>
      <c r="AH116" s="16">
        <f t="shared" si="137"/>
        <v>0</v>
      </c>
      <c r="AI116" s="24" t="s">
        <v>235</v>
      </c>
      <c r="AJ116" s="16">
        <f t="shared" si="138"/>
        <v>0</v>
      </c>
      <c r="AK116" s="16">
        <f t="shared" si="139"/>
        <v>0</v>
      </c>
      <c r="AL116" s="16">
        <f t="shared" si="140"/>
        <v>0</v>
      </c>
      <c r="AN116" s="16">
        <v>15</v>
      </c>
      <c r="AO116" s="16">
        <f t="shared" si="141"/>
        <v>0</v>
      </c>
      <c r="AP116" s="16">
        <f t="shared" si="142"/>
        <v>0</v>
      </c>
      <c r="AQ116" s="37" t="s">
        <v>341</v>
      </c>
      <c r="AV116" s="16">
        <f t="shared" si="143"/>
        <v>0</v>
      </c>
      <c r="AW116" s="16">
        <f t="shared" si="144"/>
        <v>0</v>
      </c>
      <c r="AX116" s="16">
        <f t="shared" si="145"/>
        <v>0</v>
      </c>
      <c r="AY116" s="37" t="s">
        <v>264</v>
      </c>
      <c r="AZ116" s="37" t="s">
        <v>314</v>
      </c>
      <c r="BA116" s="24" t="s">
        <v>259</v>
      </c>
      <c r="BC116" s="16">
        <f t="shared" si="146"/>
        <v>0</v>
      </c>
      <c r="BD116" s="16">
        <f t="shared" si="147"/>
        <v>0</v>
      </c>
      <c r="BE116" s="16">
        <v>0</v>
      </c>
      <c r="BF116" s="16">
        <f t="shared" si="148"/>
        <v>0</v>
      </c>
      <c r="BH116" s="16">
        <f t="shared" si="149"/>
        <v>0</v>
      </c>
      <c r="BI116" s="16">
        <f t="shared" si="150"/>
        <v>0</v>
      </c>
      <c r="BJ116" s="16">
        <f t="shared" si="151"/>
        <v>0</v>
      </c>
      <c r="BK116" s="16"/>
      <c r="BL116" s="16"/>
    </row>
    <row r="117" spans="1:64" ht="15" customHeight="1">
      <c r="A117" s="46" t="s">
        <v>375</v>
      </c>
      <c r="B117" s="47" t="s">
        <v>235</v>
      </c>
      <c r="C117" s="47" t="s">
        <v>422</v>
      </c>
      <c r="D117" s="62" t="s">
        <v>427</v>
      </c>
      <c r="E117" s="62"/>
      <c r="F117" s="47" t="s">
        <v>260</v>
      </c>
      <c r="G117" s="16">
        <v>1</v>
      </c>
      <c r="H117" s="56"/>
      <c r="I117" s="16">
        <f t="shared" si="126"/>
        <v>0</v>
      </c>
      <c r="J117" s="16">
        <f t="shared" si="127"/>
        <v>0</v>
      </c>
      <c r="K117" s="16">
        <f t="shared" si="128"/>
        <v>0</v>
      </c>
      <c r="L117" s="16">
        <v>0</v>
      </c>
      <c r="M117" s="16">
        <f t="shared" si="129"/>
        <v>0</v>
      </c>
      <c r="N117" s="43" t="s">
        <v>399</v>
      </c>
      <c r="Z117" s="16">
        <f t="shared" si="130"/>
        <v>0</v>
      </c>
      <c r="AB117" s="16">
        <f t="shared" si="131"/>
        <v>0</v>
      </c>
      <c r="AC117" s="16">
        <f t="shared" si="132"/>
        <v>0</v>
      </c>
      <c r="AD117" s="16">
        <f t="shared" si="133"/>
        <v>0</v>
      </c>
      <c r="AE117" s="16">
        <f t="shared" si="134"/>
        <v>0</v>
      </c>
      <c r="AF117" s="16">
        <f t="shared" si="135"/>
        <v>0</v>
      </c>
      <c r="AG117" s="16">
        <f t="shared" si="136"/>
        <v>0</v>
      </c>
      <c r="AH117" s="16">
        <f t="shared" si="137"/>
        <v>0</v>
      </c>
      <c r="AI117" s="24" t="s">
        <v>235</v>
      </c>
      <c r="AJ117" s="16">
        <f t="shared" si="138"/>
        <v>0</v>
      </c>
      <c r="AK117" s="16">
        <f t="shared" si="139"/>
        <v>0</v>
      </c>
      <c r="AL117" s="16">
        <f t="shared" si="140"/>
        <v>0</v>
      </c>
      <c r="AN117" s="16">
        <v>15</v>
      </c>
      <c r="AO117" s="16">
        <f t="shared" si="141"/>
        <v>0</v>
      </c>
      <c r="AP117" s="16">
        <f t="shared" si="142"/>
        <v>0</v>
      </c>
      <c r="AQ117" s="37" t="s">
        <v>341</v>
      </c>
      <c r="AV117" s="16">
        <f t="shared" si="143"/>
        <v>0</v>
      </c>
      <c r="AW117" s="16">
        <f t="shared" si="144"/>
        <v>0</v>
      </c>
      <c r="AX117" s="16">
        <f t="shared" si="145"/>
        <v>0</v>
      </c>
      <c r="AY117" s="37" t="s">
        <v>264</v>
      </c>
      <c r="AZ117" s="37" t="s">
        <v>314</v>
      </c>
      <c r="BA117" s="24" t="s">
        <v>259</v>
      </c>
      <c r="BC117" s="16">
        <f t="shared" si="146"/>
        <v>0</v>
      </c>
      <c r="BD117" s="16">
        <f t="shared" si="147"/>
        <v>0</v>
      </c>
      <c r="BE117" s="16">
        <v>0</v>
      </c>
      <c r="BF117" s="16">
        <f t="shared" si="148"/>
        <v>0</v>
      </c>
      <c r="BH117" s="16">
        <f t="shared" si="149"/>
        <v>0</v>
      </c>
      <c r="BI117" s="16">
        <f t="shared" si="150"/>
        <v>0</v>
      </c>
      <c r="BJ117" s="16">
        <f t="shared" si="151"/>
        <v>0</v>
      </c>
      <c r="BK117" s="16"/>
      <c r="BL117" s="16"/>
    </row>
    <row r="118" spans="1:64" ht="15" customHeight="1">
      <c r="A118" s="44" t="s">
        <v>366</v>
      </c>
      <c r="B118" s="50" t="s">
        <v>235</v>
      </c>
      <c r="C118" s="50" t="s">
        <v>423</v>
      </c>
      <c r="D118" s="86" t="s">
        <v>428</v>
      </c>
      <c r="E118" s="86"/>
      <c r="F118" s="50" t="s">
        <v>260</v>
      </c>
      <c r="G118" s="45">
        <v>1</v>
      </c>
      <c r="H118" s="57"/>
      <c r="I118" s="45">
        <f t="shared" si="126"/>
        <v>0</v>
      </c>
      <c r="J118" s="45">
        <f t="shared" si="127"/>
        <v>0</v>
      </c>
      <c r="K118" s="45">
        <f t="shared" si="128"/>
        <v>0</v>
      </c>
      <c r="L118" s="45">
        <v>0</v>
      </c>
      <c r="M118" s="45">
        <f t="shared" si="129"/>
        <v>0</v>
      </c>
      <c r="N118" s="43" t="s">
        <v>399</v>
      </c>
      <c r="Z118" s="16">
        <f t="shared" si="130"/>
        <v>0</v>
      </c>
      <c r="AB118" s="16">
        <f t="shared" si="131"/>
        <v>0</v>
      </c>
      <c r="AC118" s="16">
        <f t="shared" si="132"/>
        <v>0</v>
      </c>
      <c r="AD118" s="16">
        <f t="shared" si="133"/>
        <v>0</v>
      </c>
      <c r="AE118" s="16">
        <f t="shared" si="134"/>
        <v>0</v>
      </c>
      <c r="AF118" s="16">
        <f t="shared" si="135"/>
        <v>0</v>
      </c>
      <c r="AG118" s="16">
        <f t="shared" si="136"/>
        <v>0</v>
      </c>
      <c r="AH118" s="16">
        <f t="shared" si="137"/>
        <v>0</v>
      </c>
      <c r="AI118" s="24" t="s">
        <v>235</v>
      </c>
      <c r="AJ118" s="16">
        <f t="shared" si="138"/>
        <v>0</v>
      </c>
      <c r="AK118" s="16">
        <f t="shared" si="139"/>
        <v>0</v>
      </c>
      <c r="AL118" s="16">
        <f t="shared" si="140"/>
        <v>0</v>
      </c>
      <c r="AN118" s="16">
        <v>15</v>
      </c>
      <c r="AO118" s="16">
        <f t="shared" si="141"/>
        <v>0</v>
      </c>
      <c r="AP118" s="16">
        <f t="shared" si="142"/>
        <v>0</v>
      </c>
      <c r="AQ118" s="37" t="s">
        <v>341</v>
      </c>
      <c r="AV118" s="16">
        <f t="shared" si="143"/>
        <v>0</v>
      </c>
      <c r="AW118" s="16">
        <f t="shared" si="144"/>
        <v>0</v>
      </c>
      <c r="AX118" s="16">
        <f t="shared" si="145"/>
        <v>0</v>
      </c>
      <c r="AY118" s="37" t="s">
        <v>264</v>
      </c>
      <c r="AZ118" s="37" t="s">
        <v>314</v>
      </c>
      <c r="BA118" s="24" t="s">
        <v>259</v>
      </c>
      <c r="BC118" s="16">
        <f t="shared" si="146"/>
        <v>0</v>
      </c>
      <c r="BD118" s="16">
        <f t="shared" si="147"/>
        <v>0</v>
      </c>
      <c r="BE118" s="16">
        <v>0</v>
      </c>
      <c r="BF118" s="16">
        <f t="shared" si="148"/>
        <v>0</v>
      </c>
      <c r="BH118" s="16">
        <f t="shared" si="149"/>
        <v>0</v>
      </c>
      <c r="BI118" s="16">
        <f t="shared" si="150"/>
        <v>0</v>
      </c>
      <c r="BJ118" s="16">
        <f t="shared" si="151"/>
        <v>0</v>
      </c>
      <c r="BK118" s="16"/>
      <c r="BL118" s="16"/>
    </row>
    <row r="119" spans="1:47" ht="15" customHeight="1">
      <c r="A119" s="83" t="s">
        <v>437</v>
      </c>
      <c r="B119" s="84"/>
      <c r="C119" s="49" t="s">
        <v>235</v>
      </c>
      <c r="D119" s="78" t="s">
        <v>431</v>
      </c>
      <c r="E119" s="78"/>
      <c r="F119" s="23" t="s">
        <v>315</v>
      </c>
      <c r="G119" s="23" t="s">
        <v>315</v>
      </c>
      <c r="H119" s="23" t="s">
        <v>315</v>
      </c>
      <c r="I119" s="4">
        <f>SUM(I120:I131)</f>
        <v>0</v>
      </c>
      <c r="J119" s="4">
        <f>SUM(J120:J131)</f>
        <v>0</v>
      </c>
      <c r="K119" s="4">
        <f>SUM(K120)</f>
        <v>0</v>
      </c>
      <c r="L119" s="34" t="s">
        <v>235</v>
      </c>
      <c r="M119" s="4">
        <f>SUM(M120:M131)</f>
        <v>0</v>
      </c>
      <c r="N119" s="22" t="s">
        <v>235</v>
      </c>
      <c r="AI119" s="34" t="s">
        <v>235</v>
      </c>
      <c r="AS119" s="4">
        <f>SUM(AJ120:AJ131)</f>
        <v>0</v>
      </c>
      <c r="AT119" s="4">
        <f>SUM(AK120:AK131)</f>
        <v>0</v>
      </c>
      <c r="AU119" s="4">
        <f>SUM(AL120:AL131)</f>
        <v>0</v>
      </c>
    </row>
    <row r="120" spans="1:64" ht="48" customHeight="1">
      <c r="A120" s="46">
        <v>90</v>
      </c>
      <c r="B120" s="47" t="s">
        <v>235</v>
      </c>
      <c r="C120" s="47" t="s">
        <v>432</v>
      </c>
      <c r="D120" s="65" t="s">
        <v>433</v>
      </c>
      <c r="E120" s="65"/>
      <c r="F120" s="47" t="s">
        <v>260</v>
      </c>
      <c r="G120" s="16">
        <v>1</v>
      </c>
      <c r="H120" s="56"/>
      <c r="I120" s="16">
        <f>G120*AO120</f>
        <v>0</v>
      </c>
      <c r="J120" s="16">
        <f>G120*AP120</f>
        <v>0</v>
      </c>
      <c r="K120" s="16">
        <f>G120*H120</f>
        <v>0</v>
      </c>
      <c r="L120" s="16">
        <v>0</v>
      </c>
      <c r="M120" s="16">
        <f>G120*L120</f>
        <v>0</v>
      </c>
      <c r="N120" s="43"/>
      <c r="Z120" s="16">
        <f aca="true" t="shared" si="152" ref="Z120">IF(AQ120="5",BJ120,0)</f>
        <v>0</v>
      </c>
      <c r="AB120" s="16">
        <f aca="true" t="shared" si="153" ref="AB120">IF(AQ120="1",BH120,0)</f>
        <v>0</v>
      </c>
      <c r="AC120" s="16">
        <f aca="true" t="shared" si="154" ref="AC120">IF(AQ120="1",BI120,0)</f>
        <v>0</v>
      </c>
      <c r="AD120" s="16">
        <f aca="true" t="shared" si="155" ref="AD120">IF(AQ120="7",BH120,0)</f>
        <v>0</v>
      </c>
      <c r="AE120" s="16">
        <f aca="true" t="shared" si="156" ref="AE120">IF(AQ120="7",BI120,0)</f>
        <v>0</v>
      </c>
      <c r="AF120" s="16">
        <f aca="true" t="shared" si="157" ref="AF120">IF(AQ120="2",BH120,0)</f>
        <v>0</v>
      </c>
      <c r="AG120" s="16">
        <f aca="true" t="shared" si="158" ref="AG120">IF(AQ120="2",BI120,0)</f>
        <v>0</v>
      </c>
      <c r="AH120" s="16">
        <f aca="true" t="shared" si="159" ref="AH120">IF(AQ120="0",BJ120,0)</f>
        <v>0</v>
      </c>
      <c r="AI120" s="34" t="s">
        <v>235</v>
      </c>
      <c r="AJ120" s="16">
        <f aca="true" t="shared" si="160" ref="AJ120">IF(AN120=0,K120,0)</f>
        <v>0</v>
      </c>
      <c r="AK120" s="16">
        <f aca="true" t="shared" si="161" ref="AK120">IF(AN120=15,K120,0)</f>
        <v>0</v>
      </c>
      <c r="AL120" s="16">
        <f aca="true" t="shared" si="162" ref="AL120">IF(AN120=21,K120,0)</f>
        <v>0</v>
      </c>
      <c r="AN120" s="16">
        <v>15</v>
      </c>
      <c r="AO120" s="16">
        <f>H120*0.11652719665272</f>
        <v>0</v>
      </c>
      <c r="AP120" s="16">
        <f>H120*(1-0.11652719665272)</f>
        <v>0</v>
      </c>
      <c r="AQ120" s="37" t="s">
        <v>233</v>
      </c>
      <c r="AV120" s="16">
        <f aca="true" t="shared" si="163" ref="AV120">AW120+AX120</f>
        <v>0</v>
      </c>
      <c r="AW120" s="16">
        <f aca="true" t="shared" si="164" ref="AW120">G120*AO120</f>
        <v>0</v>
      </c>
      <c r="AX120" s="16">
        <f aca="true" t="shared" si="165" ref="AX120">G120*AP120</f>
        <v>0</v>
      </c>
      <c r="AY120" s="37" t="s">
        <v>359</v>
      </c>
      <c r="AZ120" s="37" t="s">
        <v>126</v>
      </c>
      <c r="BA120" s="34" t="s">
        <v>259</v>
      </c>
      <c r="BC120" s="16">
        <f aca="true" t="shared" si="166" ref="BC120">AW120+AX120</f>
        <v>0</v>
      </c>
      <c r="BD120" s="16">
        <f aca="true" t="shared" si="167" ref="BD120">H120/(100-BE120)*100</f>
        <v>0</v>
      </c>
      <c r="BE120" s="16">
        <v>0</v>
      </c>
      <c r="BF120" s="16">
        <f aca="true" t="shared" si="168" ref="BF120">M120</f>
        <v>0</v>
      </c>
      <c r="BH120" s="16">
        <f>G120*AO120</f>
        <v>0</v>
      </c>
      <c r="BI120" s="16">
        <f>G120*AP120</f>
        <v>0</v>
      </c>
      <c r="BJ120" s="16">
        <f>G120*H120</f>
        <v>0</v>
      </c>
      <c r="BK120" s="16"/>
      <c r="BL120" s="16"/>
    </row>
    <row r="121" spans="9:11" ht="15" customHeight="1">
      <c r="I121" s="85" t="s">
        <v>275</v>
      </c>
      <c r="J121" s="85"/>
      <c r="K121" s="42">
        <f>K13+K42+K44+K46+K49+K51+K53+K56+K58+K60+K67+K71+K73+K75+K77+K81+K98+K106+K119+K100</f>
        <v>0</v>
      </c>
    </row>
    <row r="122" ht="15" customHeight="1">
      <c r="A122" s="3" t="s">
        <v>26</v>
      </c>
    </row>
    <row r="123" spans="1:14" ht="12.75" customHeight="1">
      <c r="A123" s="65" t="s">
        <v>235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</sheetData>
  <sheetProtection password="CB25" sheet="1" objects="1" scenarios="1"/>
  <mergeCells count="142">
    <mergeCell ref="A12:B12"/>
    <mergeCell ref="A106:B106"/>
    <mergeCell ref="A119:B119"/>
    <mergeCell ref="I121:J121"/>
    <mergeCell ref="A123:N123"/>
    <mergeCell ref="D115:E115"/>
    <mergeCell ref="D116:E116"/>
    <mergeCell ref="D117:E117"/>
    <mergeCell ref="D118:E118"/>
    <mergeCell ref="D119:E119"/>
    <mergeCell ref="D105:E105"/>
    <mergeCell ref="D106:E106"/>
    <mergeCell ref="D107:E107"/>
    <mergeCell ref="D108:E108"/>
    <mergeCell ref="D109:E109"/>
    <mergeCell ref="D120:E120"/>
    <mergeCell ref="D110:E110"/>
    <mergeCell ref="D111:E111"/>
    <mergeCell ref="D112:E112"/>
    <mergeCell ref="D113:E113"/>
    <mergeCell ref="D114:E114"/>
    <mergeCell ref="D96:E96"/>
    <mergeCell ref="D97:E97"/>
    <mergeCell ref="D98:E98"/>
    <mergeCell ref="D101:E101"/>
    <mergeCell ref="D102:E102"/>
    <mergeCell ref="D103:E103"/>
    <mergeCell ref="D100:E100"/>
    <mergeCell ref="D99:E99"/>
    <mergeCell ref="D104:E104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31:E31"/>
    <mergeCell ref="D32:E32"/>
    <mergeCell ref="D39:E39"/>
    <mergeCell ref="D40:E40"/>
    <mergeCell ref="D41:E41"/>
    <mergeCell ref="D33:E33"/>
    <mergeCell ref="D34:E34"/>
    <mergeCell ref="D35:E35"/>
    <mergeCell ref="D36:E36"/>
    <mergeCell ref="D37:E37"/>
    <mergeCell ref="D38:E38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I4:I5"/>
    <mergeCell ref="I6:I7"/>
    <mergeCell ref="I8:I9"/>
    <mergeCell ref="D2:E3"/>
    <mergeCell ref="D4:E5"/>
    <mergeCell ref="D11:E11"/>
    <mergeCell ref="I10:K10"/>
    <mergeCell ref="L10:M10"/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6:E7"/>
    <mergeCell ref="D8:E9"/>
    <mergeCell ref="H2:H3"/>
    <mergeCell ref="H4:H5"/>
    <mergeCell ref="H6:H7"/>
    <mergeCell ref="H8:H9"/>
    <mergeCell ref="J2:N3"/>
    <mergeCell ref="J4:N5"/>
    <mergeCell ref="J6:N7"/>
    <mergeCell ref="J8:N9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OutlineSymbols="0" workbookViewId="0" topLeftCell="A1">
      <selection activeCell="F45" sqref="F4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7.75" customHeight="1">
      <c r="A1" s="87" t="s">
        <v>112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20</v>
      </c>
      <c r="B2" s="60"/>
      <c r="C2" s="70" t="str">
        <f>'Stavební rozpočet'!D2</f>
        <v>FAKULTA SOCIÁLNĚ EKONOMICKÁ - BADATELNA</v>
      </c>
      <c r="D2" s="71"/>
      <c r="E2" s="64" t="s">
        <v>290</v>
      </c>
      <c r="F2" s="64" t="str">
        <f>'Stavební rozpočet'!J2</f>
        <v>UJEP - Pasteurova 3544/1, Ústí nad Labem</v>
      </c>
      <c r="G2" s="60"/>
      <c r="H2" s="64" t="s">
        <v>219</v>
      </c>
      <c r="I2" s="66" t="s">
        <v>235</v>
      </c>
    </row>
    <row r="3" spans="1:9" ht="15" customHeight="1">
      <c r="A3" s="61"/>
      <c r="B3" s="62"/>
      <c r="C3" s="72"/>
      <c r="D3" s="72"/>
      <c r="E3" s="62"/>
      <c r="F3" s="62"/>
      <c r="G3" s="62"/>
      <c r="H3" s="62"/>
      <c r="I3" s="67"/>
    </row>
    <row r="4" spans="1:9" ht="15" customHeight="1">
      <c r="A4" s="63" t="s">
        <v>184</v>
      </c>
      <c r="B4" s="62"/>
      <c r="C4" s="65" t="str">
        <f>'Stavební rozpočet'!D4</f>
        <v xml:space="preserve"> </v>
      </c>
      <c r="D4" s="62"/>
      <c r="E4" s="65" t="s">
        <v>234</v>
      </c>
      <c r="F4" s="65" t="str">
        <f>'Stavební rozpočet'!J4</f>
        <v> </v>
      </c>
      <c r="G4" s="62"/>
      <c r="H4" s="65" t="s">
        <v>219</v>
      </c>
      <c r="I4" s="67" t="s">
        <v>235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67"/>
    </row>
    <row r="6" spans="1:9" ht="15" customHeight="1">
      <c r="A6" s="63" t="s">
        <v>27</v>
      </c>
      <c r="B6" s="62"/>
      <c r="C6" s="65" t="str">
        <f>'Stavební rozpočet'!D6</f>
        <v>MOSKEVSKÁ, ÚSTÍ NAD LABEM</v>
      </c>
      <c r="D6" s="62"/>
      <c r="E6" s="65" t="s">
        <v>297</v>
      </c>
      <c r="F6" s="65" t="str">
        <f>'Stavební rozpočet'!J6</f>
        <v> </v>
      </c>
      <c r="G6" s="62"/>
      <c r="H6" s="65" t="s">
        <v>219</v>
      </c>
      <c r="I6" s="67" t="s">
        <v>235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67"/>
    </row>
    <row r="8" spans="1:9" ht="15" customHeight="1">
      <c r="A8" s="63" t="s">
        <v>305</v>
      </c>
      <c r="B8" s="62"/>
      <c r="C8" s="65">
        <f>'Stavební rozpočet'!H4</f>
        <v>0</v>
      </c>
      <c r="D8" s="62"/>
      <c r="E8" s="65" t="s">
        <v>115</v>
      </c>
      <c r="F8" s="65" t="str">
        <f>'Stavební rozpočet'!H6</f>
        <v xml:space="preserve"> </v>
      </c>
      <c r="G8" s="62"/>
      <c r="H8" s="62" t="s">
        <v>348</v>
      </c>
      <c r="I8" s="90">
        <v>90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67"/>
    </row>
    <row r="10" spans="1:9" ht="15" customHeight="1">
      <c r="A10" s="63" t="s">
        <v>168</v>
      </c>
      <c r="B10" s="62"/>
      <c r="C10" s="65" t="str">
        <f>'Stavební rozpočet'!D8</f>
        <v xml:space="preserve"> </v>
      </c>
      <c r="D10" s="62"/>
      <c r="E10" s="65" t="s">
        <v>227</v>
      </c>
      <c r="F10" s="65" t="str">
        <f>'Stavební rozpočet'!J8</f>
        <v> </v>
      </c>
      <c r="G10" s="62"/>
      <c r="H10" s="62" t="s">
        <v>331</v>
      </c>
      <c r="I10" s="91" t="str">
        <f>'Stavební rozpočet'!H8</f>
        <v>07.03.2024</v>
      </c>
    </row>
    <row r="11" spans="1:9" ht="15" customHeight="1">
      <c r="A11" s="88"/>
      <c r="B11" s="89"/>
      <c r="C11" s="89"/>
      <c r="D11" s="89"/>
      <c r="E11" s="89"/>
      <c r="F11" s="89"/>
      <c r="G11" s="89"/>
      <c r="H11" s="89"/>
      <c r="I11" s="92"/>
    </row>
    <row r="12" spans="1:9" ht="22.5" customHeight="1">
      <c r="A12" s="93" t="s">
        <v>58</v>
      </c>
      <c r="B12" s="93"/>
      <c r="C12" s="93"/>
      <c r="D12" s="93"/>
      <c r="E12" s="93"/>
      <c r="F12" s="93"/>
      <c r="G12" s="93"/>
      <c r="H12" s="93"/>
      <c r="I12" s="93"/>
    </row>
    <row r="13" spans="1:9" ht="26.25" customHeight="1">
      <c r="A13" s="35" t="s">
        <v>308</v>
      </c>
      <c r="B13" s="94" t="s">
        <v>45</v>
      </c>
      <c r="C13" s="95"/>
      <c r="D13" s="25" t="s">
        <v>62</v>
      </c>
      <c r="E13" s="94" t="s">
        <v>128</v>
      </c>
      <c r="F13" s="95"/>
      <c r="G13" s="25" t="s">
        <v>214</v>
      </c>
      <c r="H13" s="94" t="s">
        <v>63</v>
      </c>
      <c r="I13" s="95"/>
    </row>
    <row r="14" spans="1:9" ht="15" customHeight="1">
      <c r="A14" s="1" t="s">
        <v>132</v>
      </c>
      <c r="B14" s="27" t="s">
        <v>95</v>
      </c>
      <c r="C14" s="32">
        <f>SUM('Stavební rozpočet'!AB13:AB1120)</f>
        <v>0</v>
      </c>
      <c r="D14" s="102" t="s">
        <v>242</v>
      </c>
      <c r="E14" s="103"/>
      <c r="F14" s="32">
        <f>VORN!I15</f>
        <v>0</v>
      </c>
      <c r="G14" s="102" t="s">
        <v>37</v>
      </c>
      <c r="H14" s="103"/>
      <c r="I14" s="32">
        <f>VORN!I21</f>
        <v>0</v>
      </c>
    </row>
    <row r="15" spans="1:9" ht="15" customHeight="1">
      <c r="A15" s="5" t="s">
        <v>235</v>
      </c>
      <c r="B15" s="27" t="s">
        <v>67</v>
      </c>
      <c r="C15" s="32">
        <f>SUM('Stavební rozpočet'!AC13:AC120)</f>
        <v>0</v>
      </c>
      <c r="D15" s="102" t="s">
        <v>35</v>
      </c>
      <c r="E15" s="103"/>
      <c r="F15" s="32">
        <f>VORN!I16</f>
        <v>0</v>
      </c>
      <c r="G15" s="102" t="s">
        <v>276</v>
      </c>
      <c r="H15" s="103"/>
      <c r="I15" s="32">
        <f>VORN!I22</f>
        <v>0</v>
      </c>
    </row>
    <row r="16" spans="1:9" ht="15" customHeight="1">
      <c r="A16" s="1" t="s">
        <v>32</v>
      </c>
      <c r="B16" s="27" t="s">
        <v>95</v>
      </c>
      <c r="C16" s="32">
        <f>SUM('Stavební rozpočet'!AD13:AD120)</f>
        <v>0</v>
      </c>
      <c r="D16" s="102" t="s">
        <v>247</v>
      </c>
      <c r="E16" s="103"/>
      <c r="F16" s="32">
        <f>VORN!I17</f>
        <v>0</v>
      </c>
      <c r="G16" s="102" t="s">
        <v>327</v>
      </c>
      <c r="H16" s="103"/>
      <c r="I16" s="32">
        <f>VORN!I23</f>
        <v>0</v>
      </c>
    </row>
    <row r="17" spans="1:9" ht="15" customHeight="1">
      <c r="A17" s="5" t="s">
        <v>235</v>
      </c>
      <c r="B17" s="27" t="s">
        <v>67</v>
      </c>
      <c r="C17" s="32">
        <f>SUM('Stavební rozpočet'!AE13:AE120)</f>
        <v>0</v>
      </c>
      <c r="D17" s="102" t="s">
        <v>235</v>
      </c>
      <c r="E17" s="103"/>
      <c r="F17" s="26" t="s">
        <v>235</v>
      </c>
      <c r="G17" s="102" t="s">
        <v>179</v>
      </c>
      <c r="H17" s="103"/>
      <c r="I17" s="32">
        <f>VORN!I24</f>
        <v>0</v>
      </c>
    </row>
    <row r="18" spans="1:9" ht="15" customHeight="1">
      <c r="A18" s="1" t="s">
        <v>107</v>
      </c>
      <c r="B18" s="27" t="s">
        <v>95</v>
      </c>
      <c r="C18" s="32">
        <f>SUM('Stavební rozpočet'!AF13:AF120)</f>
        <v>0</v>
      </c>
      <c r="D18" s="102" t="s">
        <v>235</v>
      </c>
      <c r="E18" s="103"/>
      <c r="F18" s="26" t="s">
        <v>235</v>
      </c>
      <c r="G18" s="102" t="s">
        <v>221</v>
      </c>
      <c r="H18" s="103"/>
      <c r="I18" s="32">
        <f>VORN!I25</f>
        <v>0</v>
      </c>
    </row>
    <row r="19" spans="1:9" ht="15" customHeight="1">
      <c r="A19" s="5" t="s">
        <v>235</v>
      </c>
      <c r="B19" s="27" t="s">
        <v>67</v>
      </c>
      <c r="C19" s="32">
        <f>SUM('Stavební rozpočet'!AG13:AG120)</f>
        <v>0</v>
      </c>
      <c r="D19" s="102" t="s">
        <v>235</v>
      </c>
      <c r="E19" s="103"/>
      <c r="F19" s="26" t="s">
        <v>235</v>
      </c>
      <c r="G19" s="102" t="s">
        <v>340</v>
      </c>
      <c r="H19" s="103"/>
      <c r="I19" s="32">
        <f>VORN!I26</f>
        <v>0</v>
      </c>
    </row>
    <row r="20" spans="1:9" ht="15" customHeight="1">
      <c r="A20" s="96" t="s">
        <v>21</v>
      </c>
      <c r="B20" s="97"/>
      <c r="C20" s="32">
        <f>SUM('Stavební rozpočet'!AH13:AH120)</f>
        <v>0</v>
      </c>
      <c r="D20" s="102" t="s">
        <v>235</v>
      </c>
      <c r="E20" s="103"/>
      <c r="F20" s="26" t="s">
        <v>235</v>
      </c>
      <c r="G20" s="102" t="s">
        <v>235</v>
      </c>
      <c r="H20" s="103"/>
      <c r="I20" s="26" t="s">
        <v>235</v>
      </c>
    </row>
    <row r="21" spans="1:9" ht="15" customHeight="1">
      <c r="A21" s="98" t="s">
        <v>339</v>
      </c>
      <c r="B21" s="99"/>
      <c r="C21" s="17">
        <f>SUM('Stavební rozpočet'!Z13:Z120)</f>
        <v>0</v>
      </c>
      <c r="D21" s="104" t="s">
        <v>235</v>
      </c>
      <c r="E21" s="105"/>
      <c r="F21" s="28" t="s">
        <v>235</v>
      </c>
      <c r="G21" s="104" t="s">
        <v>235</v>
      </c>
      <c r="H21" s="105"/>
      <c r="I21" s="28" t="s">
        <v>235</v>
      </c>
    </row>
    <row r="22" spans="1:9" ht="16.5" customHeight="1">
      <c r="A22" s="100" t="s">
        <v>71</v>
      </c>
      <c r="B22" s="101"/>
      <c r="C22" s="41">
        <f>SUM(C14:C21)</f>
        <v>0</v>
      </c>
      <c r="D22" s="106" t="s">
        <v>177</v>
      </c>
      <c r="E22" s="101"/>
      <c r="F22" s="41">
        <f>SUM(F14:F21)</f>
        <v>0</v>
      </c>
      <c r="G22" s="106" t="s">
        <v>349</v>
      </c>
      <c r="H22" s="101"/>
      <c r="I22" s="41">
        <f>SUM(I14:I21)</f>
        <v>0</v>
      </c>
    </row>
    <row r="23" spans="4:9" ht="15" customHeight="1">
      <c r="D23" s="96" t="s">
        <v>279</v>
      </c>
      <c r="E23" s="97"/>
      <c r="F23" s="10">
        <v>0</v>
      </c>
      <c r="G23" s="107" t="s">
        <v>15</v>
      </c>
      <c r="H23" s="97"/>
      <c r="I23" s="32">
        <v>0</v>
      </c>
    </row>
    <row r="24" spans="7:9" ht="15" customHeight="1">
      <c r="G24" s="96" t="s">
        <v>198</v>
      </c>
      <c r="H24" s="97"/>
      <c r="I24" s="32">
        <f>vorn_sum</f>
        <v>0</v>
      </c>
    </row>
    <row r="25" spans="7:9" ht="15" customHeight="1">
      <c r="G25" s="96" t="s">
        <v>109</v>
      </c>
      <c r="H25" s="97"/>
      <c r="I25" s="32">
        <v>0</v>
      </c>
    </row>
    <row r="27" spans="1:3" ht="15" customHeight="1">
      <c r="A27" s="108" t="s">
        <v>143</v>
      </c>
      <c r="B27" s="109"/>
      <c r="C27" s="29">
        <f>SUM('Stavební rozpočet'!AJ13:AJ118)</f>
        <v>0</v>
      </c>
    </row>
    <row r="28" spans="1:9" ht="15" customHeight="1">
      <c r="A28" s="110" t="s">
        <v>5</v>
      </c>
      <c r="B28" s="111"/>
      <c r="C28" s="2">
        <f>SUM('Stavební rozpočet'!AK13:AK120)+(F22+I22+F23+I23+I24+I25)</f>
        <v>0</v>
      </c>
      <c r="D28" s="109" t="s">
        <v>80</v>
      </c>
      <c r="E28" s="109"/>
      <c r="F28" s="29">
        <f>ROUND(C28*(15/100),2)</f>
        <v>0</v>
      </c>
      <c r="G28" s="109" t="s">
        <v>51</v>
      </c>
      <c r="H28" s="109"/>
      <c r="I28" s="29">
        <f>SUM(C27:C29)</f>
        <v>0</v>
      </c>
    </row>
    <row r="29" spans="1:9" ht="15" customHeight="1">
      <c r="A29" s="110" t="s">
        <v>11</v>
      </c>
      <c r="B29" s="111"/>
      <c r="C29" s="2">
        <f>SUM('Stavební rozpočet'!AL13:AL118)</f>
        <v>0</v>
      </c>
      <c r="D29" s="111" t="s">
        <v>252</v>
      </c>
      <c r="E29" s="111"/>
      <c r="F29" s="2">
        <f>ROUND(C29*(21/100),2)</f>
        <v>0</v>
      </c>
      <c r="G29" s="111" t="s">
        <v>139</v>
      </c>
      <c r="H29" s="111"/>
      <c r="I29" s="2">
        <f>SUM(F28:F29)+I28</f>
        <v>0</v>
      </c>
    </row>
    <row r="31" spans="1:9" ht="15" customHeight="1">
      <c r="A31" s="118" t="s">
        <v>1</v>
      </c>
      <c r="B31" s="115"/>
      <c r="C31" s="116"/>
      <c r="D31" s="115" t="s">
        <v>321</v>
      </c>
      <c r="E31" s="115"/>
      <c r="F31" s="116"/>
      <c r="G31" s="115" t="s">
        <v>232</v>
      </c>
      <c r="H31" s="115"/>
      <c r="I31" s="116"/>
    </row>
    <row r="32" spans="1:9" ht="15" customHeight="1">
      <c r="A32" s="119" t="s">
        <v>235</v>
      </c>
      <c r="B32" s="104"/>
      <c r="C32" s="117"/>
      <c r="D32" s="104" t="s">
        <v>235</v>
      </c>
      <c r="E32" s="104"/>
      <c r="F32" s="117"/>
      <c r="G32" s="104" t="s">
        <v>235</v>
      </c>
      <c r="H32" s="104"/>
      <c r="I32" s="117"/>
    </row>
    <row r="33" spans="1:9" ht="15" customHeight="1">
      <c r="A33" s="119" t="s">
        <v>235</v>
      </c>
      <c r="B33" s="104"/>
      <c r="C33" s="117"/>
      <c r="D33" s="104" t="s">
        <v>235</v>
      </c>
      <c r="E33" s="104"/>
      <c r="F33" s="117"/>
      <c r="G33" s="104" t="s">
        <v>235</v>
      </c>
      <c r="H33" s="104"/>
      <c r="I33" s="117"/>
    </row>
    <row r="34" spans="1:9" ht="15" customHeight="1">
      <c r="A34" s="119" t="s">
        <v>235</v>
      </c>
      <c r="B34" s="104"/>
      <c r="C34" s="117"/>
      <c r="D34" s="104" t="s">
        <v>235</v>
      </c>
      <c r="E34" s="104"/>
      <c r="F34" s="117"/>
      <c r="G34" s="104" t="s">
        <v>235</v>
      </c>
      <c r="H34" s="104"/>
      <c r="I34" s="117"/>
    </row>
    <row r="35" spans="1:9" ht="15" customHeight="1">
      <c r="A35" s="112" t="s">
        <v>69</v>
      </c>
      <c r="B35" s="113"/>
      <c r="C35" s="114"/>
      <c r="D35" s="113" t="s">
        <v>69</v>
      </c>
      <c r="E35" s="113"/>
      <c r="F35" s="114"/>
      <c r="G35" s="113" t="s">
        <v>69</v>
      </c>
      <c r="H35" s="113"/>
      <c r="I35" s="114"/>
    </row>
    <row r="36" ht="15" customHeight="1">
      <c r="A36" s="3" t="s">
        <v>26</v>
      </c>
    </row>
    <row r="37" spans="1:9" ht="12.75" customHeight="1">
      <c r="A37" s="65" t="s">
        <v>235</v>
      </c>
      <c r="B37" s="62"/>
      <c r="C37" s="62"/>
      <c r="D37" s="62"/>
      <c r="E37" s="62"/>
      <c r="F37" s="62"/>
      <c r="G37" s="62"/>
      <c r="H37" s="62"/>
      <c r="I37" s="62"/>
    </row>
  </sheetData>
  <sheetProtection password="CB25" sheet="1" objects="1" scenarios="1"/>
  <mergeCells count="83">
    <mergeCell ref="A37:I37"/>
    <mergeCell ref="A31:C31"/>
    <mergeCell ref="A32:C32"/>
    <mergeCell ref="A33:C33"/>
    <mergeCell ref="A34:C34"/>
    <mergeCell ref="G31:I31"/>
    <mergeCell ref="G32:I32"/>
    <mergeCell ref="G33:I33"/>
    <mergeCell ref="G34:I34"/>
    <mergeCell ref="G35:I35"/>
    <mergeCell ref="A35:C35"/>
    <mergeCell ref="D31:F31"/>
    <mergeCell ref="D32:F32"/>
    <mergeCell ref="D33:F33"/>
    <mergeCell ref="D34:F34"/>
    <mergeCell ref="D35:F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13:C13"/>
    <mergeCell ref="E13:F13"/>
    <mergeCell ref="H13:I13"/>
    <mergeCell ref="A20:B20"/>
    <mergeCell ref="A21:B21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I2:I3"/>
    <mergeCell ref="I4:I5"/>
    <mergeCell ref="I6:I7"/>
    <mergeCell ref="I8:I9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OutlineSymbols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87" t="s">
        <v>52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20</v>
      </c>
      <c r="B2" s="60"/>
      <c r="C2" s="70" t="str">
        <f>'Stavební rozpočet'!D2</f>
        <v>FAKULTA SOCIÁLNĚ EKONOMICKÁ - BADATELNA</v>
      </c>
      <c r="D2" s="71"/>
      <c r="E2" s="64" t="s">
        <v>290</v>
      </c>
      <c r="F2" s="64" t="str">
        <f>'Stavební rozpočet'!J2</f>
        <v>UJEP - Pasteurova 3544/1, Ústí nad Labem</v>
      </c>
      <c r="G2" s="60"/>
      <c r="H2" s="64" t="s">
        <v>219</v>
      </c>
      <c r="I2" s="66" t="s">
        <v>235</v>
      </c>
    </row>
    <row r="3" spans="1:9" ht="15" customHeight="1">
      <c r="A3" s="61"/>
      <c r="B3" s="62"/>
      <c r="C3" s="72"/>
      <c r="D3" s="72"/>
      <c r="E3" s="62"/>
      <c r="F3" s="62"/>
      <c r="G3" s="62"/>
      <c r="H3" s="62"/>
      <c r="I3" s="67"/>
    </row>
    <row r="4" spans="1:9" ht="15" customHeight="1">
      <c r="A4" s="63" t="s">
        <v>184</v>
      </c>
      <c r="B4" s="62"/>
      <c r="C4" s="65" t="str">
        <f>'Stavební rozpočet'!D4</f>
        <v xml:space="preserve"> </v>
      </c>
      <c r="D4" s="62"/>
      <c r="E4" s="65" t="s">
        <v>234</v>
      </c>
      <c r="F4" s="65" t="str">
        <f>'Stavební rozpočet'!J4</f>
        <v> </v>
      </c>
      <c r="G4" s="62"/>
      <c r="H4" s="65" t="s">
        <v>219</v>
      </c>
      <c r="I4" s="67" t="s">
        <v>235</v>
      </c>
    </row>
    <row r="5" spans="1:9" ht="15" customHeight="1">
      <c r="A5" s="61"/>
      <c r="B5" s="62"/>
      <c r="C5" s="62"/>
      <c r="D5" s="62"/>
      <c r="E5" s="62"/>
      <c r="F5" s="62"/>
      <c r="G5" s="62"/>
      <c r="H5" s="62"/>
      <c r="I5" s="67"/>
    </row>
    <row r="6" spans="1:9" ht="15" customHeight="1">
      <c r="A6" s="63" t="s">
        <v>27</v>
      </c>
      <c r="B6" s="62"/>
      <c r="C6" s="65" t="str">
        <f>'Stavební rozpočet'!D6</f>
        <v>MOSKEVSKÁ, ÚSTÍ NAD LABEM</v>
      </c>
      <c r="D6" s="62"/>
      <c r="E6" s="65" t="s">
        <v>297</v>
      </c>
      <c r="F6" s="65" t="str">
        <f>'Stavební rozpočet'!J6</f>
        <v> </v>
      </c>
      <c r="G6" s="62"/>
      <c r="H6" s="65" t="s">
        <v>219</v>
      </c>
      <c r="I6" s="67" t="s">
        <v>235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67"/>
    </row>
    <row r="8" spans="1:9" ht="15" customHeight="1">
      <c r="A8" s="63" t="s">
        <v>305</v>
      </c>
      <c r="B8" s="62"/>
      <c r="C8" s="65">
        <f>'Stavební rozpočet'!H4</f>
        <v>0</v>
      </c>
      <c r="D8" s="62"/>
      <c r="E8" s="65" t="s">
        <v>115</v>
      </c>
      <c r="F8" s="65" t="str">
        <f>'Stavební rozpočet'!H6</f>
        <v xml:space="preserve"> </v>
      </c>
      <c r="G8" s="62"/>
      <c r="H8" s="62" t="s">
        <v>348</v>
      </c>
      <c r="I8" s="90">
        <v>117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67"/>
    </row>
    <row r="10" spans="1:9" ht="15" customHeight="1">
      <c r="A10" s="63" t="s">
        <v>168</v>
      </c>
      <c r="B10" s="62"/>
      <c r="C10" s="65" t="str">
        <f>'Stavební rozpočet'!D8</f>
        <v xml:space="preserve"> </v>
      </c>
      <c r="D10" s="62"/>
      <c r="E10" s="65" t="s">
        <v>227</v>
      </c>
      <c r="F10" s="65" t="str">
        <f>'Stavební rozpočet'!J8</f>
        <v> </v>
      </c>
      <c r="G10" s="62"/>
      <c r="H10" s="62" t="s">
        <v>331</v>
      </c>
      <c r="I10" s="91" t="str">
        <f>'Stavební rozpočet'!H8</f>
        <v>07.03.2024</v>
      </c>
    </row>
    <row r="11" spans="1:9" ht="15" customHeight="1">
      <c r="A11" s="88"/>
      <c r="B11" s="89"/>
      <c r="C11" s="89"/>
      <c r="D11" s="89"/>
      <c r="E11" s="89"/>
      <c r="F11" s="89"/>
      <c r="G11" s="89"/>
      <c r="H11" s="89"/>
      <c r="I11" s="92"/>
    </row>
    <row r="13" spans="1:5" ht="15.75" customHeight="1">
      <c r="A13" s="120" t="s">
        <v>133</v>
      </c>
      <c r="B13" s="120"/>
      <c r="C13" s="120"/>
      <c r="D13" s="120"/>
      <c r="E13" s="120"/>
    </row>
    <row r="14" spans="1:9" ht="15" customHeight="1">
      <c r="A14" s="121" t="s">
        <v>392</v>
      </c>
      <c r="B14" s="122"/>
      <c r="C14" s="122"/>
      <c r="D14" s="122"/>
      <c r="E14" s="123"/>
      <c r="F14" s="13" t="s">
        <v>358</v>
      </c>
      <c r="G14" s="13" t="s">
        <v>299</v>
      </c>
      <c r="H14" s="13" t="s">
        <v>90</v>
      </c>
      <c r="I14" s="13" t="s">
        <v>358</v>
      </c>
    </row>
    <row r="15" spans="1:9" ht="15" customHeight="1">
      <c r="A15" s="88" t="s">
        <v>242</v>
      </c>
      <c r="B15" s="89"/>
      <c r="C15" s="89"/>
      <c r="D15" s="89"/>
      <c r="E15" s="92"/>
      <c r="F15" s="7">
        <v>0</v>
      </c>
      <c r="G15" s="36" t="s">
        <v>235</v>
      </c>
      <c r="H15" s="36" t="s">
        <v>235</v>
      </c>
      <c r="I15" s="7">
        <f>F15</f>
        <v>0</v>
      </c>
    </row>
    <row r="16" spans="1:9" ht="15" customHeight="1">
      <c r="A16" s="88" t="s">
        <v>35</v>
      </c>
      <c r="B16" s="89"/>
      <c r="C16" s="89"/>
      <c r="D16" s="89"/>
      <c r="E16" s="92"/>
      <c r="F16" s="7">
        <v>0</v>
      </c>
      <c r="G16" s="36" t="s">
        <v>235</v>
      </c>
      <c r="H16" s="36" t="s">
        <v>235</v>
      </c>
      <c r="I16" s="7">
        <f>F16</f>
        <v>0</v>
      </c>
    </row>
    <row r="17" spans="1:9" ht="15" customHeight="1">
      <c r="A17" s="61" t="s">
        <v>247</v>
      </c>
      <c r="B17" s="62"/>
      <c r="C17" s="62"/>
      <c r="D17" s="62"/>
      <c r="E17" s="67"/>
      <c r="F17" s="39">
        <v>0</v>
      </c>
      <c r="G17" s="8" t="s">
        <v>235</v>
      </c>
      <c r="H17" s="8" t="s">
        <v>235</v>
      </c>
      <c r="I17" s="39">
        <f>F17</f>
        <v>0</v>
      </c>
    </row>
    <row r="18" spans="1:9" ht="15" customHeight="1">
      <c r="A18" s="124" t="s">
        <v>373</v>
      </c>
      <c r="B18" s="125"/>
      <c r="C18" s="125"/>
      <c r="D18" s="125"/>
      <c r="E18" s="126"/>
      <c r="F18" s="6" t="s">
        <v>235</v>
      </c>
      <c r="G18" s="14" t="s">
        <v>235</v>
      </c>
      <c r="H18" s="14" t="s">
        <v>235</v>
      </c>
      <c r="I18" s="30">
        <f>SUM(I15:I17)</f>
        <v>0</v>
      </c>
    </row>
    <row r="20" spans="1:9" ht="15" customHeight="1">
      <c r="A20" s="121" t="s">
        <v>63</v>
      </c>
      <c r="B20" s="122"/>
      <c r="C20" s="122"/>
      <c r="D20" s="122"/>
      <c r="E20" s="123"/>
      <c r="F20" s="13" t="s">
        <v>358</v>
      </c>
      <c r="G20" s="13" t="s">
        <v>299</v>
      </c>
      <c r="H20" s="13" t="s">
        <v>90</v>
      </c>
      <c r="I20" s="13" t="s">
        <v>358</v>
      </c>
    </row>
    <row r="21" spans="1:9" ht="15" customHeight="1">
      <c r="A21" s="88" t="s">
        <v>37</v>
      </c>
      <c r="B21" s="89"/>
      <c r="C21" s="89"/>
      <c r="D21" s="89"/>
      <c r="E21" s="92"/>
      <c r="F21" s="7">
        <v>0</v>
      </c>
      <c r="G21" s="36" t="s">
        <v>235</v>
      </c>
      <c r="H21" s="36" t="s">
        <v>235</v>
      </c>
      <c r="I21" s="7">
        <f aca="true" t="shared" si="0" ref="I21:I26">F21</f>
        <v>0</v>
      </c>
    </row>
    <row r="22" spans="1:9" ht="15" customHeight="1">
      <c r="A22" s="88" t="s">
        <v>276</v>
      </c>
      <c r="B22" s="89"/>
      <c r="C22" s="89"/>
      <c r="D22" s="89"/>
      <c r="E22" s="92"/>
      <c r="F22" s="7">
        <v>0</v>
      </c>
      <c r="G22" s="36" t="s">
        <v>235</v>
      </c>
      <c r="H22" s="36" t="s">
        <v>235</v>
      </c>
      <c r="I22" s="7">
        <f t="shared" si="0"/>
        <v>0</v>
      </c>
    </row>
    <row r="23" spans="1:9" ht="15" customHeight="1">
      <c r="A23" s="88" t="s">
        <v>327</v>
      </c>
      <c r="B23" s="89"/>
      <c r="C23" s="89"/>
      <c r="D23" s="89"/>
      <c r="E23" s="92"/>
      <c r="F23" s="7">
        <v>0</v>
      </c>
      <c r="G23" s="36" t="s">
        <v>235</v>
      </c>
      <c r="H23" s="36" t="s">
        <v>235</v>
      </c>
      <c r="I23" s="7">
        <f t="shared" si="0"/>
        <v>0</v>
      </c>
    </row>
    <row r="24" spans="1:9" ht="15" customHeight="1">
      <c r="A24" s="88" t="s">
        <v>179</v>
      </c>
      <c r="B24" s="89"/>
      <c r="C24" s="89"/>
      <c r="D24" s="89"/>
      <c r="E24" s="92"/>
      <c r="F24" s="7">
        <v>0</v>
      </c>
      <c r="G24" s="36" t="s">
        <v>235</v>
      </c>
      <c r="H24" s="36" t="s">
        <v>235</v>
      </c>
      <c r="I24" s="7">
        <f t="shared" si="0"/>
        <v>0</v>
      </c>
    </row>
    <row r="25" spans="1:9" ht="15" customHeight="1">
      <c r="A25" s="88" t="s">
        <v>221</v>
      </c>
      <c r="B25" s="89"/>
      <c r="C25" s="89"/>
      <c r="D25" s="89"/>
      <c r="E25" s="92"/>
      <c r="F25" s="7">
        <v>0</v>
      </c>
      <c r="G25" s="36" t="s">
        <v>235</v>
      </c>
      <c r="H25" s="36" t="s">
        <v>235</v>
      </c>
      <c r="I25" s="7">
        <f t="shared" si="0"/>
        <v>0</v>
      </c>
    </row>
    <row r="26" spans="1:9" ht="15" customHeight="1">
      <c r="A26" s="61" t="s">
        <v>340</v>
      </c>
      <c r="B26" s="62"/>
      <c r="C26" s="62"/>
      <c r="D26" s="62"/>
      <c r="E26" s="67"/>
      <c r="F26" s="39">
        <v>0</v>
      </c>
      <c r="G26" s="8" t="s">
        <v>235</v>
      </c>
      <c r="H26" s="8" t="s">
        <v>235</v>
      </c>
      <c r="I26" s="39">
        <f t="shared" si="0"/>
        <v>0</v>
      </c>
    </row>
    <row r="27" spans="1:9" ht="15" customHeight="1">
      <c r="A27" s="124" t="s">
        <v>140</v>
      </c>
      <c r="B27" s="125"/>
      <c r="C27" s="125"/>
      <c r="D27" s="125"/>
      <c r="E27" s="126"/>
      <c r="F27" s="6" t="s">
        <v>235</v>
      </c>
      <c r="G27" s="14" t="s">
        <v>235</v>
      </c>
      <c r="H27" s="14" t="s">
        <v>235</v>
      </c>
      <c r="I27" s="30">
        <f>SUM(I21:I26)</f>
        <v>0</v>
      </c>
    </row>
    <row r="29" spans="1:9" ht="15.75" customHeight="1">
      <c r="A29" s="127" t="s">
        <v>362</v>
      </c>
      <c r="B29" s="128"/>
      <c r="C29" s="128"/>
      <c r="D29" s="128"/>
      <c r="E29" s="129"/>
      <c r="F29" s="130">
        <f>I18+I27</f>
        <v>0</v>
      </c>
      <c r="G29" s="131"/>
      <c r="H29" s="131"/>
      <c r="I29" s="132"/>
    </row>
    <row r="33" spans="1:5" ht="15.75" customHeight="1">
      <c r="A33" s="120" t="s">
        <v>355</v>
      </c>
      <c r="B33" s="120"/>
      <c r="C33" s="120"/>
      <c r="D33" s="120"/>
      <c r="E33" s="120"/>
    </row>
    <row r="34" spans="1:9" ht="15" customHeight="1">
      <c r="A34" s="121" t="s">
        <v>370</v>
      </c>
      <c r="B34" s="122"/>
      <c r="C34" s="122"/>
      <c r="D34" s="122"/>
      <c r="E34" s="123"/>
      <c r="F34" s="13" t="s">
        <v>358</v>
      </c>
      <c r="G34" s="13" t="s">
        <v>299</v>
      </c>
      <c r="H34" s="13" t="s">
        <v>90</v>
      </c>
      <c r="I34" s="13" t="s">
        <v>358</v>
      </c>
    </row>
    <row r="35" spans="1:9" ht="15" customHeight="1">
      <c r="A35" s="61" t="s">
        <v>235</v>
      </c>
      <c r="B35" s="62"/>
      <c r="C35" s="62"/>
      <c r="D35" s="62"/>
      <c r="E35" s="67"/>
      <c r="F35" s="39">
        <v>0</v>
      </c>
      <c r="G35" s="8" t="s">
        <v>235</v>
      </c>
      <c r="H35" s="8" t="s">
        <v>235</v>
      </c>
      <c r="I35" s="39">
        <f>F35</f>
        <v>0</v>
      </c>
    </row>
    <row r="36" spans="1:9" ht="15" customHeight="1">
      <c r="A36" s="124" t="s">
        <v>127</v>
      </c>
      <c r="B36" s="125"/>
      <c r="C36" s="125"/>
      <c r="D36" s="125"/>
      <c r="E36" s="126"/>
      <c r="F36" s="6" t="s">
        <v>235</v>
      </c>
      <c r="G36" s="14" t="s">
        <v>235</v>
      </c>
      <c r="H36" s="14" t="s">
        <v>235</v>
      </c>
      <c r="I36" s="30">
        <f>SUM(I35:I35)</f>
        <v>0</v>
      </c>
    </row>
  </sheetData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14:E14"/>
    <mergeCell ref="A10:B11"/>
    <mergeCell ref="E8:E9"/>
    <mergeCell ref="C10:D11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I10:I11"/>
    <mergeCell ref="E2:E3"/>
    <mergeCell ref="E4:E5"/>
    <mergeCell ref="E6:E7"/>
    <mergeCell ref="F2:G3"/>
    <mergeCell ref="F4:G5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F6:G7"/>
    <mergeCell ref="F8:G9"/>
    <mergeCell ref="I2:I3"/>
    <mergeCell ref="I4:I5"/>
    <mergeCell ref="I6:I7"/>
    <mergeCell ref="I8:I9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klapalekp</cp:lastModifiedBy>
  <dcterms:created xsi:type="dcterms:W3CDTF">2021-06-10T20:06:38Z</dcterms:created>
  <dcterms:modified xsi:type="dcterms:W3CDTF">2024-06-07T06:18:44Z</dcterms:modified>
  <cp:category/>
  <cp:version/>
  <cp:contentType/>
  <cp:contentStatus/>
</cp:coreProperties>
</file>