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OK - Částečná revitalizac..." sheetId="2" r:id="rId2"/>
  </sheets>
  <definedNames>
    <definedName name="_xlnm.Print_Area" localSheetId="0">'Rekapitulace stavby'!$D$4:$AO$76,'Rekapitulace stavby'!$C$82:$AQ$103</definedName>
    <definedName name="_xlnm._FilterDatabase" localSheetId="1" hidden="1">'OK - Částečná revitalizac...'!$C$133:$L$399</definedName>
    <definedName name="_xlnm.Print_Area" localSheetId="1">'OK - Částečná revitalizac...'!$C$4:$K$76,'OK - Částečná revitalizac...'!$C$82:$K$117,'OK - Částečná revitalizac...'!$C$123:$L$399</definedName>
    <definedName name="_xlnm.Print_Titles" localSheetId="0">'Rekapitulace stavby'!$92:$92</definedName>
    <definedName name="_xlnm.Print_Titles" localSheetId="1">'OK - Částečná revitalizac...'!$133:$133</definedName>
  </definedNames>
  <calcPr fullCalcOnLoad="1"/>
</workbook>
</file>

<file path=xl/sharedStrings.xml><?xml version="1.0" encoding="utf-8"?>
<sst xmlns="http://schemas.openxmlformats.org/spreadsheetml/2006/main" count="2694" uniqueCount="515">
  <si>
    <t>Export Komplet</t>
  </si>
  <si>
    <t/>
  </si>
  <si>
    <t>2.0</t>
  </si>
  <si>
    <t>ZAMOK</t>
  </si>
  <si>
    <t>False</t>
  </si>
  <si>
    <t>True</t>
  </si>
  <si>
    <t>{03f568b2-bc59-4949-9e66-d1550c730533}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</si>
  <si>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</si>
  <si>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</si>
  <si>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</si>
  <si>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</si>
  <si>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</si>
  <si>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</si>
  <si>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</si>
  <si>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</si>
  <si>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OK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</si>
  <si>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</si>
  <si>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</si>
  <si>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Částečná revitalizace tepelného hospodářství a požární ochrany na K1 a K2, K3</t>
  </si>
  <si>
    <t>KSO:</t>
  </si>
  <si>
    <t>CC-CZ:</t>
  </si>
  <si>
    <t>Místo:</t>
  </si>
  <si>
    <t xml:space="preserve"> </t>
  </si>
  <si>
    <t>Datum:</t>
  </si>
  <si>
    <t>31. 8. 2023</t>
  </si>
  <si>
    <t>Zadavatel:</t>
  </si>
  <si>
    <t>IČ:</t>
  </si>
  <si>
    <t>DIČ:</t>
  </si>
  <si>
    <t>Uchazeč:</t>
  </si>
  <si>
    <t>Vyplň údaj</t>
  </si>
  <si>
    <t>Projektant:</t>
  </si>
  <si>
    <t>Zpracovatel:</t>
  </si>
  <si>
    <t>Poznámka:</t>
  </si>
  <si>
    <t>Náklady z rozpočtů</t>
  </si>
  <si>
    <t>Materiál</t>
  </si>
  <si>
    <t>Montáž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</si>
  <si>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</si>
  <si>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</si>
  <si>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</si>
  <si>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</si>
  <si>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</si>
  <si>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</si>
  <si>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</si>
  <si>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</si>
  <si>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</si>
  <si>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</si>
  <si>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</si>
  <si>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</si>
  <si>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</si>
  <si>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</si>
  <si>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</si>
  <si>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</si>
  <si>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</si>
  <si>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</si>
  <si>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</si>
  <si>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</si>
  <si>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</si>
  <si>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</si>
  <si>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</si>
  <si>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</si>
  <si>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</si>
  <si>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</si>
  <si>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</si>
  <si>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</si>
  <si>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</si>
  <si>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</si>
  <si>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</si>
  <si>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</si>
  <si>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</si>
  <si>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</si>
  <si>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</si>
  <si>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</si>
  <si>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</si>
  <si>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</si>
  <si>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</si>
  <si>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</si>
  <si>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</si>
  <si>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</si>
  <si>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</si>
  <si>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</si>
  <si>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</si>
  <si>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</si>
  <si>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</si>
  <si>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</si>
  <si>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</si>
  <si>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</si>
  <si>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</si>
  <si>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</si>
  <si>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</si>
  <si>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</si>
  <si>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</si>
  <si>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</si>
  <si>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</si>
  <si>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</si>
  <si>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</si>
  <si>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2</t>
  </si>
  <si>
    <t>KRYCÍ LIST SOUPISU PRACÍ</t>
  </si>
  <si>
    <t>Náklady z rozpočtu</t>
  </si>
  <si>
    <t>REKAPITULACE ČLENĚNÍ SOUPISU PRACÍ</t>
  </si>
  <si>
    <t>Kód dílu - Popis</t>
  </si>
  <si>
    <t>Materiál [CZK]</t>
  </si>
  <si>
    <t>Montáž [CZK]</t>
  </si>
  <si>
    <t>Cena celkem [CZK]</t>
  </si>
  <si>
    <t>1) 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</si>
  <si>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</si>
  <si>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</si>
  <si>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</si>
  <si>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</si>
  <si>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</si>
  <si>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</si>
  <si>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</si>
  <si>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</si>
  <si>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</si>
  <si>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</si>
  <si>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</si>
  <si>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</si>
  <si>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</si>
  <si>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</si>
  <si>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</si>
  <si>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</si>
  <si>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</si>
  <si>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</si>
  <si>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</si>
  <si>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</si>
  <si>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</si>
  <si>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</si>
  <si>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</si>
  <si>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</si>
  <si>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</si>
  <si>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</si>
  <si>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</si>
  <si>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</si>
  <si>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</si>
  <si>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</si>
  <si>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</si>
  <si>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</si>
  <si>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</si>
  <si>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</si>
  <si>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</si>
  <si>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</si>
  <si>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</si>
  <si>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</si>
  <si>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</si>
  <si>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</si>
  <si>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</si>
  <si>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</si>
  <si>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</si>
  <si>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</si>
  <si>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</si>
  <si>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311272121</t>
  </si>
  <si>
    <t>Zdivo z pórobetonových tvárnic na pero a drážku do P2 do 450 kg/m3 na tenkovrstvou maltu tl 250 mm</t>
  </si>
  <si>
    <t>m2</t>
  </si>
  <si>
    <t>CS ÚRS 2023 02</t>
  </si>
  <si>
    <t>4</t>
  </si>
  <si>
    <t>1969394480</t>
  </si>
  <si>
    <t>PP</t>
  </si>
  <si>
    <t>Zdivo z pórobetonových tvárnic na tenké maltové lože, tl. zdiva 250 mm pevnost tvárnic do P2, objemová hmotnost do 450 kg/m3 na pero a drážku</t>
  </si>
  <si>
    <t>6</t>
  </si>
  <si>
    <t>Úpravy povrchů, podlahy a osazování výplní</t>
  </si>
  <si>
    <t>612131100</t>
  </si>
  <si>
    <t>Vápenný postřik vnitřních stěn nanášený ručně</t>
  </si>
  <si>
    <t>455678323</t>
  </si>
  <si>
    <t>Podkladní a spojovací vrstva vnitřních omítaných ploch vápenný postřik nanášený ručně celoplošně stěn</t>
  </si>
  <si>
    <t>612321141</t>
  </si>
  <si>
    <t>Vápenocementová omítka štuková dvouvrstvá vnitřních stěn nanášená ručně</t>
  </si>
  <si>
    <t>-1283818120</t>
  </si>
  <si>
    <t>Omítka vápenocementová vnitřních ploch nanášená ručně dvouvrstvá, tloušťky jádrové omítky do 10 mm a tloušťky štuku do 3 mm štuková svislých konstrukcí stěn</t>
  </si>
  <si>
    <t>612321191</t>
  </si>
  <si>
    <t>Příplatek k vápenocementové omítce vnitřních stěn za každých dalších 5 mm tloušťky ručně</t>
  </si>
  <si>
    <t>-1723982</t>
  </si>
  <si>
    <t>Omítka vápenocementová vnitřních ploch nanášená ručně Příplatek k cenám za každých dalších i započatých 5 mm tloušťky omítky přes 10 mm stěn</t>
  </si>
  <si>
    <t>5</t>
  </si>
  <si>
    <t>612325302</t>
  </si>
  <si>
    <t>Vápenocementová omítka ostění nebo nadpraží - opravy z 30 % plochy omítek</t>
  </si>
  <si>
    <t>1489900508</t>
  </si>
  <si>
    <t>VV</t>
  </si>
  <si>
    <t>Opravy poškozených ostění a nadpraží - vnitřní strana oken po vybouraných parapetech, odfouknuté části omítek, praskliny apod.</t>
  </si>
  <si>
    <t>"p.č.1"(0,86*0,57*0,015*3)*2</t>
  </si>
  <si>
    <t>"p.č.2" (0,86*1,16*0,015*4)*5</t>
  </si>
  <si>
    <t>"p.č.4" (2,972*2,6*0,015*3)*7</t>
  </si>
  <si>
    <t>"p.č.5" (2,96*0,87*0,015*3)*2</t>
  </si>
  <si>
    <t>"p.č.6"(1,5*2,2*0,015*3)*6</t>
  </si>
  <si>
    <t>Součet</t>
  </si>
  <si>
    <t>619991021</t>
  </si>
  <si>
    <t>Zakrytí vnitřních ploch před znečištěním  včetně pozdějšího odkrytí rámů oken a dveří, keramických soklů oblepením malířskou páskou</t>
  </si>
  <si>
    <t>m</t>
  </si>
  <si>
    <t>-640601964</t>
  </si>
  <si>
    <t>ostění a nadpraží a parapet</t>
  </si>
  <si>
    <t>"p.č.1"(0,86*2+0,57*2)*2</t>
  </si>
  <si>
    <t>"p.č.2" (0,86*2+1,16*2)*5</t>
  </si>
  <si>
    <t>"p.č.4" (2,972*2+2,6*2)*7</t>
  </si>
  <si>
    <t>"p.č.5" (2,96*2+0,87*2)*2</t>
  </si>
  <si>
    <t>"p.č.6"(1,5*2+2,2*2)*16</t>
  </si>
  <si>
    <t>7</t>
  </si>
  <si>
    <t>619995001</t>
  </si>
  <si>
    <t>Začištění omítek (s dodáním hmot)  kolem oken, dveří, podlah, obkladů apod.</t>
  </si>
  <si>
    <t>-1934088636</t>
  </si>
  <si>
    <t>8</t>
  </si>
  <si>
    <t>622321141</t>
  </si>
  <si>
    <t>Vápenocementová omítka štuková dvouvrstvá vnějších stěn nanášená ručně</t>
  </si>
  <si>
    <t>1949923346</t>
  </si>
  <si>
    <t>Omítka vápenocementová vnějších ploch nanášená ručně dvouvrstvá, tloušťky jádrové omítky do 15 mm a tloušťky štuku do 3 mm štuková stěn</t>
  </si>
  <si>
    <t>9</t>
  </si>
  <si>
    <t>622321191</t>
  </si>
  <si>
    <t>Příplatek k vápenocementové omítce vnějších stěn za každých dalších 5 mm tloušťky ručně</t>
  </si>
  <si>
    <t>1978651630</t>
  </si>
  <si>
    <t>Omítka vápenocementová vnějších ploch nanášená ručně Příplatek k cenám za každých dalších i započatých 5 mm tloušťky omítky přes 15 mm stěn</t>
  </si>
  <si>
    <t>10</t>
  </si>
  <si>
    <t>62999211R</t>
  </si>
  <si>
    <t>Zatmelení vnějších spar mezi parapetem a stěnou š do 20 mm s výplní PUR pěnou a začištěním tmelem s vyztužením perlinkou</t>
  </si>
  <si>
    <t>-1087542685</t>
  </si>
  <si>
    <t xml:space="preserve">"p.č.5" (2,96*2) </t>
  </si>
  <si>
    <t>Ostatní konstrukce a práce, bourání</t>
  </si>
  <si>
    <t>11</t>
  </si>
  <si>
    <t>968062244</t>
  </si>
  <si>
    <t>Vybourání dřevěných rámů oken jednoduchých včetně křídel pl do 1 m2</t>
  </si>
  <si>
    <t>-1508183147</t>
  </si>
  <si>
    <t>Vybourání dřevěných rámů oken s křídly, dveřních zárubní, vrat, stěn, ostění nebo obkladů rámů oken s křídly jednoduchých, plochy do 1 m2</t>
  </si>
  <si>
    <t xml:space="preserve">"okno plastové sklopné trojsklo - p.č. 1 - 860/570" 2*(0,86*0,57) </t>
  </si>
  <si>
    <t>"okno plastové sklopné trojsklo - p.č. 2 - 860/1160" 5*(0,86*1,16)</t>
  </si>
  <si>
    <t>12</t>
  </si>
  <si>
    <t>968062246</t>
  </si>
  <si>
    <t>Vybourání dřevěných rámů oken jednoduchých včetně křídel pl do 4 m2</t>
  </si>
  <si>
    <t>-806904681</t>
  </si>
  <si>
    <t>Vybourání dřevěných rámů oken s křídly, dveřních zárubní, vrat, stěn, ostění nebo obkladů rámů oken s křídly jednoduchých, plochy do 4 m2</t>
  </si>
  <si>
    <t>"trojkřídlé okno plastové otevíravé/sklopné trojsklo - p.č. 5 - 2960/870" 2*(2,96*0,87)</t>
  </si>
  <si>
    <t>"sestava atyp okno plastové otevíravé/sklopné trojsklo - p.č. 6 - 1500/2200" 6*(1,5*2,2)</t>
  </si>
  <si>
    <t>13</t>
  </si>
  <si>
    <t>968062247</t>
  </si>
  <si>
    <t>Vybourání dřevěných rámů oken jednoduchých včetně křídel pl přes 4 m2</t>
  </si>
  <si>
    <t>-1289392621</t>
  </si>
  <si>
    <t>Vybourání dřevěných rámů oken s křídly, dveřních zárubní, vrat, stěn, ostění nebo obkladů rámů oken s křídly jednoduchých, plochy přes 4 m2</t>
  </si>
  <si>
    <t>"balkonová sestava plastová otevíravé/sklopné trojsklo - p.č. 4 - 2972/2600" 7*(2,972*2,6)</t>
  </si>
  <si>
    <t>997</t>
  </si>
  <si>
    <t>Přesun sutě</t>
  </si>
  <si>
    <t>14</t>
  </si>
  <si>
    <t>997013501</t>
  </si>
  <si>
    <t>Odvoz suti a vybouraných hmot na skládku nebo meziskládku  se složením, na vzdálenost do 1 km</t>
  </si>
  <si>
    <t>t</t>
  </si>
  <si>
    <t>-1690172219</t>
  </si>
  <si>
    <t>997013509</t>
  </si>
  <si>
    <t>Odvoz suti a vybouraných hmot na skládku nebo meziskládku  se složením, na vzdálenost Příplatek k ceně za každý další i započatý 1 km přes 1 km</t>
  </si>
  <si>
    <t>965030952</t>
  </si>
  <si>
    <t>0,024*10</t>
  </si>
  <si>
    <t>998</t>
  </si>
  <si>
    <t>Přesun hmot</t>
  </si>
  <si>
    <t>16</t>
  </si>
  <si>
    <t>998018002</t>
  </si>
  <si>
    <t>Přesun hmot pro budovy občanské výstavby, bydlení, výrobu a služby  ruční - bez užití mechanizace vodorovná dopravní vzdálenost do 100 m pro budovy s jakoukoliv nosnou konstrukcí výšky přes 6 do 12 m</t>
  </si>
  <si>
    <t>240615993</t>
  </si>
  <si>
    <t>17</t>
  </si>
  <si>
    <t>998018011</t>
  </si>
  <si>
    <t>Přesun hmot pro budovy občanské výstavby, bydlení, výrobu a služby  ruční - bez užití mechanizace Příplatek k cenám za ruční zvětšený přesun přes vymezenou největší dopravní vzdálenost za každých dalších i započatých 100 m</t>
  </si>
  <si>
    <t>-253494222</t>
  </si>
  <si>
    <t>PSV</t>
  </si>
  <si>
    <t>Práce a dodávky PSV</t>
  </si>
  <si>
    <t>764</t>
  </si>
  <si>
    <t>Konstrukce klempířské</t>
  </si>
  <si>
    <t>18</t>
  </si>
  <si>
    <t>76421644R</t>
  </si>
  <si>
    <t>Oplechování rovných parapetů přeplechování styku okno parapet rš 100 mm</t>
  </si>
  <si>
    <t>500346883</t>
  </si>
  <si>
    <t>"p.č.1" (0,86*2)</t>
  </si>
  <si>
    <t>"p.č.2" (0,86*5)</t>
  </si>
  <si>
    <t>"p.č.5" (2,96*2)</t>
  </si>
  <si>
    <t>19</t>
  </si>
  <si>
    <t>998764105</t>
  </si>
  <si>
    <t>Přesun hmot tonážní pro konstrukce klempířské v objektech v přes 36 do 48 m</t>
  </si>
  <si>
    <t>-1122872604</t>
  </si>
  <si>
    <t>Přesun hmot pro konstrukce klempířské stanovený z hmotnosti přesunovaného materiálu vodorovná dopravní vzdálenost do 50 m v objektech výšky přes 36 do 48 m</t>
  </si>
  <si>
    <t>766</t>
  </si>
  <si>
    <t>Konstrukce truhlářské</t>
  </si>
  <si>
    <t>20</t>
  </si>
  <si>
    <t>766441821</t>
  </si>
  <si>
    <t>Demontáž parapetních desek dřevěných nebo plastových šířky do 300 mm délky do 2000 mm</t>
  </si>
  <si>
    <t>kus</t>
  </si>
  <si>
    <t>92784054</t>
  </si>
  <si>
    <t>parapet délky 860 mm</t>
  </si>
  <si>
    <t>"ozn. 1" 2</t>
  </si>
  <si>
    <t>766441823</t>
  </si>
  <si>
    <t>Demontáž parapetních desek dřevěných nebo plastových šířky do 300 mm délky přes 2000 mm</t>
  </si>
  <si>
    <t>-454681694</t>
  </si>
  <si>
    <t>parapet délky 2960 mm</t>
  </si>
  <si>
    <t>"ozn. 5" 2</t>
  </si>
  <si>
    <t>22</t>
  </si>
  <si>
    <t>M</t>
  </si>
  <si>
    <t>61140052-1</t>
  </si>
  <si>
    <t>okno plastové sklopné trojsklo - p.č. 1 - 860/570</t>
  </si>
  <si>
    <t>32</t>
  </si>
  <si>
    <t>-1711357828</t>
  </si>
  <si>
    <t>P</t>
  </si>
  <si>
    <t>Poznámka k položce:
Poznámka k položce:  Výplň: Izolační trojsklo 4/12/4/12/4  Float-PTN, Ug=0,7, Kůra (čirá) 4 mm dovnitř; Rám: AD 76/71 Bílá; Křídlo: 76/84 Bílá.Součástí jsou i 2 ks pákových ovladačů.</t>
  </si>
  <si>
    <t>23</t>
  </si>
  <si>
    <t>61140052-2</t>
  </si>
  <si>
    <t>okno plastové sklopné trojsklo - p.č. 2 - 860/1160</t>
  </si>
  <si>
    <t>-1037657256</t>
  </si>
  <si>
    <t>Poznámka k položce:
Poznámka k položce:  Výplň: Izolační dvojsklo 4/12/4/12/4  Float-PTN, Ug=0,7; Rám: AD 76/71 Bílá; Křídlo: 76/84 Bílá.</t>
  </si>
  <si>
    <t>24</t>
  </si>
  <si>
    <t>61140054-4</t>
  </si>
  <si>
    <t>balkonová sestava plastová otevíravé/sklopné trojsklo - p.č. 4 - 2972/2600</t>
  </si>
  <si>
    <t>-901255823</t>
  </si>
  <si>
    <t>Poznámka k položce:
Poznámka k položce:  Výplň: 1 -  Izolační trojsklo 4/12/4/12/4 Float-PTN, Ug=0,7
                                              2 -  Izolační trojsklo 4/12/4/12/4 Float-PTN, Ug=0,7
                                              3 -  Cosmotherm bílý
                                              4 -  Izolační trojsklo 4/12/4/12/4 Float-PTN, Ug=0,7
                                              5 -  Cosmotherm bílý
                                              6 -  Cosmotherm bílý
                                              7 -  Izolační trojsklo 4/12/4/12/4 Float-PTN, Ug=0,7
Rám: AD 76/71 Bílá; Křídlo: 76/84 Bílá. Součástí bude i zam. klika v počtu 7 ks.</t>
  </si>
  <si>
    <t>25</t>
  </si>
  <si>
    <t>61140054-5</t>
  </si>
  <si>
    <t>trojkřídlé okno plastové otevíravé/sklopné trojsklo - p.č. 5 - 2960/870</t>
  </si>
  <si>
    <t>-1509642523</t>
  </si>
  <si>
    <t>Poznámka k položce:
Poznámka k položce:  Výplň: 1 -  Izolační trojsklo 4/12/4/12/4  Float-PTN. Ug=0,7
                                              2 -  Izolační trojsklo 4/12/4/12/4  Float-PTN. Ug=0,7
Rám: AD 76/71 Bílá; Křídlo: 76/84 Bílá.</t>
  </si>
  <si>
    <t>26</t>
  </si>
  <si>
    <t>61140054-6</t>
  </si>
  <si>
    <t>sestava atyp okno plastové otevíravé/sklopné trojsklo - p.č. 6 - 1500/2200</t>
  </si>
  <si>
    <t>838538927</t>
  </si>
  <si>
    <t>Poznámka k položce:
Poznámka k položce:  Výplň: 1 - Cosmotherm bílý
                                              2 - Izolační trojsklo 4/12/4/12/4 Float-PTN, Ug=0,7
                                              3 - Izolační trojsklo 4/12/4/12/4 Float-PTN, Ug=0,7
 Rám: AD 76/71 Bílá; Křídlo: 76/84 Bílá. Součástí bude i zam. klika v počtu 6 ks.</t>
  </si>
  <si>
    <t>27</t>
  </si>
  <si>
    <t>766622135</t>
  </si>
  <si>
    <t>Montáž plastových oken plochy přes 1 m2 otevíravých v do 1,5 m s rámem do celostěnových panelů</t>
  </si>
  <si>
    <t>1951868113</t>
  </si>
  <si>
    <t>Montáž oken plastových včetně montáže rámu plochy přes 1 m2 otevíravých do celostěnových panelů nebo ocelových rámů, výšky do 1,5 m</t>
  </si>
  <si>
    <t>"p.č. 5"2*(2,96*0,87)</t>
  </si>
  <si>
    <t>28</t>
  </si>
  <si>
    <t>766622136</t>
  </si>
  <si>
    <t>Montáž plastových oken plochy přes 1 m2 otevíravých v do 2,5 m s rámem do celostěnových panelů</t>
  </si>
  <si>
    <t>606438626</t>
  </si>
  <si>
    <t>Montáž oken plastových včetně montáže rámu plochy přes 1 m2 otevíravých do celostěnových panelů nebo ocelových rámů, výšky přes 1,5 do 2,5 m</t>
  </si>
  <si>
    <t>"p.č. 6"6*(1,5*2,2)</t>
  </si>
  <si>
    <t>29</t>
  </si>
  <si>
    <t>766622137</t>
  </si>
  <si>
    <t>Montáž plastových oken plochy přes 1 m2 otevíravých v přes 2,5 m s rámem do celostěnových panelů</t>
  </si>
  <si>
    <t>-216813724</t>
  </si>
  <si>
    <t>Montáž oken plastových včetně montáže rámu plochy přes 1 m2 otevíravých do celostěnových panelů nebo ocelových rámů, výšky přes 2,5 m</t>
  </si>
  <si>
    <t>"p.č. 4"7*(2,972*2,6)</t>
  </si>
  <si>
    <t>30</t>
  </si>
  <si>
    <t>766622217</t>
  </si>
  <si>
    <t>Montáž plastových oken plochy do 1 m2 otevíravých s rámem do celostěnových panelů</t>
  </si>
  <si>
    <t>-1568224816</t>
  </si>
  <si>
    <t>Montáž oken plastových plochy do 1 m2 včetně montáže rámu otevíravých do celostěnových panelů nebo ocelových rámů, výšky</t>
  </si>
  <si>
    <t>"p.č. 1"2*(0,86*0,57)</t>
  </si>
  <si>
    <t>"p.č. 2"5*(0,86*1,16)</t>
  </si>
  <si>
    <t>31</t>
  </si>
  <si>
    <t>766629631</t>
  </si>
  <si>
    <t>Montáž těsnění připojovací spáry ostění nebo nadpraží komprimační páskou</t>
  </si>
  <si>
    <t>-1797108303</t>
  </si>
  <si>
    <t xml:space="preserve">ostění a nadpraží </t>
  </si>
  <si>
    <t>"p.č.1"(2,5*2+2,1)*85</t>
  </si>
  <si>
    <t>"p.č.2" (2,45*2+1,7)*12</t>
  </si>
  <si>
    <t>"p.č.2.1" (2,45*2+1,1)*1</t>
  </si>
  <si>
    <t>"p.č.3" (1,3*2+1,05)*18</t>
  </si>
  <si>
    <t>"p.č.4"(1,15*2+1,7)*12</t>
  </si>
  <si>
    <t>"p.č.5" (2,55*2+1,4)*2</t>
  </si>
  <si>
    <t>"p.č.6" (3,5*2+2,8)*1</t>
  </si>
  <si>
    <t>"p.č.7"(2*2+1,75)*3</t>
  </si>
  <si>
    <t>"p.č.8" (1,65*2+1,8)*5</t>
  </si>
  <si>
    <t>"p.č.9" (1,56*2+1,05)*4</t>
  </si>
  <si>
    <t>"p.č.10"(2,45*2+1,95)*1</t>
  </si>
  <si>
    <t>59071026</t>
  </si>
  <si>
    <t xml:space="preserve">páska okenní těsnící měkčený pěnový PUR impregnovaná s integrovanou páskou </t>
  </si>
  <si>
    <t>-1507366687</t>
  </si>
  <si>
    <t>"p.č.1" (0,86*2+0,57*2)*2</t>
  </si>
  <si>
    <t>"p.č.6" (1,5*2+2,2*2)*6</t>
  </si>
  <si>
    <t>33</t>
  </si>
  <si>
    <t>766694116</t>
  </si>
  <si>
    <t>Montáž parapetních desek dřevěných nebo plastových š do 30 cm</t>
  </si>
  <si>
    <t>-172372359</t>
  </si>
  <si>
    <t>34</t>
  </si>
  <si>
    <t>61140080</t>
  </si>
  <si>
    <t>parapet plastový vnitřní – š 300mm, barva bílá</t>
  </si>
  <si>
    <t>956584313</t>
  </si>
  <si>
    <t>35</t>
  </si>
  <si>
    <t>766694R01</t>
  </si>
  <si>
    <t>Příplatek za atyp tvar parapetů</t>
  </si>
  <si>
    <t>1718972151</t>
  </si>
  <si>
    <t>36</t>
  </si>
  <si>
    <t>998766105</t>
  </si>
  <si>
    <t>Přesun hmot tonážní pro kce truhlářské v objektech v přes 36 do 48 m</t>
  </si>
  <si>
    <t>345052174</t>
  </si>
  <si>
    <t>Přesun hmot pro konstrukce truhlářské stanovený z hmotnosti přesunovaného materiálu vodorovná dopravní vzdálenost do 50 m v objektech výšky přes 36 do 48 m</t>
  </si>
  <si>
    <t>767</t>
  </si>
  <si>
    <t>Konstrukce zámečnické</t>
  </si>
  <si>
    <t>37</t>
  </si>
  <si>
    <t>767114821</t>
  </si>
  <si>
    <t>Demontáž stěn a příček rámových zasklených vnějších plochy do 6 m2</t>
  </si>
  <si>
    <t>1383986377</t>
  </si>
  <si>
    <t>Demontáž stěn a příček rámových zasklených z hliníkových nebo ocelových profilů vnějších do 6 m2</t>
  </si>
  <si>
    <t>38</t>
  </si>
  <si>
    <t>767114822</t>
  </si>
  <si>
    <t>Demontáž stěn a příček rámových zasklených vnějších plochy přes 6 do 9 m2</t>
  </si>
  <si>
    <t>1178946428</t>
  </si>
  <si>
    <t>Demontáž stěn a příček rámových zasklených z hliníkových nebo ocelových profilů vnějších přes 6 do 9 m2</t>
  </si>
  <si>
    <t>39</t>
  </si>
  <si>
    <t>767620342</t>
  </si>
  <si>
    <t>Montáž oken kovových s izolačními trojskly otevíravých do panelů nebo ocelové konstrukce plochy přes 0,6 do 1,5 m2</t>
  </si>
  <si>
    <t>1080062343</t>
  </si>
  <si>
    <t>Montáž oken s izolačními skly z hliníkových nebo ocelových profilů na polyuretanovou pěnu s trojskly otevíravých do celostěnových panelů nebo ocelové konstrukce, plochy přes 0,6 do 1,5 m2</t>
  </si>
  <si>
    <t>"p.č. 3"41*(0,94*1,16)</t>
  </si>
  <si>
    <t>40</t>
  </si>
  <si>
    <t>61140054-3</t>
  </si>
  <si>
    <t>okno hliníkové otevíravé/sklopné trojsklo - p.č. 3 - 940/1160</t>
  </si>
  <si>
    <t>1326567502</t>
  </si>
  <si>
    <t>okno hliníkové otevíravé/sklopné trojsklo včetně rámů a závěsů - p.č. 3 - 940/1160</t>
  </si>
  <si>
    <t>Poznámka k položce:
Poznámka k položce:  Výplň: Izolační trojsklo 4/12/4/12/4 Float-PTN, Ug=0,7; Křídlo: 76/84 barva C-34EG. Pouze výměna křídel včetně dodatečného gumového těsnění v délce 166 m.
Stávající křídla budou demontována včetně rámů se závěsy. Součástí ceny bude odříznutí rámů a osazení nových rámů (včetně nových závěsů) s křídly. Celá sestava bude vložena do již stávajícího fixu. Zhotovitel provede zaměření na místě.</t>
  </si>
  <si>
    <t>41</t>
  </si>
  <si>
    <t>55341346</t>
  </si>
  <si>
    <t>dveře dvoukřídlé Al prosklené max rozměru otvoru 4,84m2 protipožární EI60 C DP1</t>
  </si>
  <si>
    <t>615347891</t>
  </si>
  <si>
    <t>Poznámka k položce:
Poznámka k položce:  Výplň: Izolační trojsklo 4/12/4/12/4 Float-PTN, Ug=0,7; Křídlo: 76/84 barva C-34EG. Pouze výměna křídel včetně dodatečného gumového těsnění v délce 6 m.
Součástí ceny je rovněž:
1) kování a zámek
2) panikové kování - hrazda
3) napojení dveří na elektronickou akustickou výstrahu umístěnou v recepci koleje K3. Součástí je tedy i elektroinstalace včetně kabeláže o délce cca 60m, včetně dalšího droného materiálu, samotného akustického zařízení a veškeré montáže.
4) dveře budou opatřeny magnetickými zámky s napojením na EPS s možností dopojení. Součástí je tedy i elektroinstalace včetně kabeláže o délce cca 42m, včetně dalšího droného materiálu, samotného akustického zařízení a veškeré montáže.</t>
  </si>
  <si>
    <t>42</t>
  </si>
  <si>
    <t>55341221</t>
  </si>
  <si>
    <t>dveře jednokřídlé ocelové vchodové plné hladké s polodrážkou protipožární EI60 C DP1 1000x2100mm</t>
  </si>
  <si>
    <t>1384437047</t>
  </si>
  <si>
    <t>Poznámka k položce:
Poznámka k položce:  barva šedá (vybere uživatel). 
Součástí ceny je rovněž:
1) kování a zámek
2) panikové kování - hrazda
3) napojení dveří na elektronickou akustickou výstrahu umístěnou v recepci koleje K3. Součástí je tedy i elektroinstalace včetně kabeláže o délce cca 60m, včetně dalšího droného materiálu, samotného akustického zařízení a veškeré montáže.
4) dveře budou opatřeny magnetickými zámky s napojením na EPS s možností dopojení. Součástí je tedy i elektroinstalace včetně kabeláže o délce cca 40m, včetně dalšího droného materiálu, samotného akustického zařízení a veškeré montáže.</t>
  </si>
  <si>
    <t>43</t>
  </si>
  <si>
    <t>55331579</t>
  </si>
  <si>
    <t>zárubeň jednokřídlá ocelová pro zdění s protipožární úpravou tl stěny 260-300mm rozměru 1100/1970, 2100mm</t>
  </si>
  <si>
    <t>1293254392</t>
  </si>
  <si>
    <t>Poznámka k položce:
YZP s PP ochranou</t>
  </si>
  <si>
    <t>44</t>
  </si>
  <si>
    <t>767646510</t>
  </si>
  <si>
    <t>Montáž dveří protipožárního uzávěru jednokřídlového</t>
  </si>
  <si>
    <t>1916522662</t>
  </si>
  <si>
    <t>Montáž dveří ocelových nebo hliníkových protipožárních uzávěrů jednokřídlových</t>
  </si>
  <si>
    <t>45</t>
  </si>
  <si>
    <t>767646522</t>
  </si>
  <si>
    <t>Montáž dveří protipožárního uzávěru dvoukřídlového v přes 1970 do 2200 mm</t>
  </si>
  <si>
    <t>1773474365</t>
  </si>
  <si>
    <t>Montáž dveří ocelových nebo hliníkových protipožárních uzávěrů dvoukřídlových, výšky přes 1970 do 2200 mm</t>
  </si>
  <si>
    <t>1,88*2,04</t>
  </si>
  <si>
    <t>46</t>
  </si>
  <si>
    <t>998767105</t>
  </si>
  <si>
    <t>Přesun hmot tonážní pro zámečnické konstrukce v objektech v přes 36 do 48 m</t>
  </si>
  <si>
    <t>21925252</t>
  </si>
  <si>
    <t>Přesun hmot pro zámečnické konstrukce stanovený z hmotnosti přesunovaného materiálu vodorovná dopravní vzdálenost do 50 m v objektech výšky přes 36 do 48 m</t>
  </si>
  <si>
    <t>783</t>
  </si>
  <si>
    <t>Dokončovací práce - nátěry</t>
  </si>
  <si>
    <t>47</t>
  </si>
  <si>
    <t>783801401</t>
  </si>
  <si>
    <t>Ometení omítek před provedením nátěru</t>
  </si>
  <si>
    <t>2115097696</t>
  </si>
  <si>
    <t>Příprava podkladu omítek před provedením nátěru ometení</t>
  </si>
  <si>
    <t>48</t>
  </si>
  <si>
    <t>783823161</t>
  </si>
  <si>
    <t>Penetrační akrylátový nátěr omítek stupně členitosti 3</t>
  </si>
  <si>
    <t>1458762983</t>
  </si>
  <si>
    <t>Penetrační nátěr omítek hladkých omítek hladkých, zrnitých tenkovrstvých nebo štukových stupně členitosti 3 akrylátový</t>
  </si>
  <si>
    <t>49</t>
  </si>
  <si>
    <t>783827141</t>
  </si>
  <si>
    <t>Krycí jednonásobný akrylátový nátěr omítek stupně členitosti 3</t>
  </si>
  <si>
    <t>663424887</t>
  </si>
  <si>
    <t>Krycí (ochranný ) nátěr omítek jednonásobný hladkých omítek hladkých, zrnitých tenkovrstvých nebo štukových stupně členitosti 3 akrylátový</t>
  </si>
  <si>
    <t>50</t>
  </si>
  <si>
    <t>783827425</t>
  </si>
  <si>
    <t>Krycí dvojnásobný silikonový nátěr omítek stupně členitosti 1 a 2</t>
  </si>
  <si>
    <t>-246551109</t>
  </si>
  <si>
    <t>"p.č.1"(0,86*0,57*0,01*3)*2</t>
  </si>
  <si>
    <t>"p.č.2" (0,86*1,16*0,01*4)*5</t>
  </si>
  <si>
    <t>"p.č.4" (2,972*2,6*0,01*3)*7</t>
  </si>
  <si>
    <t>"p.č.5" (2,96*0,87*0,01*3)*2</t>
  </si>
  <si>
    <t>"p.č.6"(1,5*2,2*0,01*3)*6</t>
  </si>
  <si>
    <t>51</t>
  </si>
  <si>
    <t>78389761R</t>
  </si>
  <si>
    <t>Příplatek k cenám nátěru omítek za barevné provedení v odstínu náročném</t>
  </si>
  <si>
    <t>-309633937</t>
  </si>
  <si>
    <t>52</t>
  </si>
  <si>
    <t>7838976R1</t>
  </si>
  <si>
    <t>Příplatek k cenám dvojnásobného krycího nátěru omítek za barevné provedení v náročném členění</t>
  </si>
  <si>
    <t>1655383614</t>
  </si>
  <si>
    <t>784</t>
  </si>
  <si>
    <t>Dokončovací práce - malby a tapety</t>
  </si>
  <si>
    <t>53</t>
  </si>
  <si>
    <t>784111001</t>
  </si>
  <si>
    <t>Oprášení (ometení ) podkladu v místnostech v do 3,80 m</t>
  </si>
  <si>
    <t>-802409124</t>
  </si>
  <si>
    <t>Oprášení (ometení) podkladu v místnostech výšky do 3,80 m</t>
  </si>
  <si>
    <t>54</t>
  </si>
  <si>
    <t>784171111</t>
  </si>
  <si>
    <t>Zakrytí vnitřních ploch stěn v místnostech v do 3,80 m</t>
  </si>
  <si>
    <t>1515347069</t>
  </si>
  <si>
    <t>Zakrytí nemalovaných ploch (materiál ve specifikaci) včetně pozdějšího odkrytí svislých ploch např. stěn, oken, dveří v místnostech výšky do 3,80</t>
  </si>
  <si>
    <t>"p.č.1" (0,86*0,57)*2</t>
  </si>
  <si>
    <t>"p.č.2" (0,86*1,16)*5</t>
  </si>
  <si>
    <t>"p.č.4" (2,972*2,6)*7</t>
  </si>
  <si>
    <t>"p.č.5" (2,96*0,87)*2</t>
  </si>
  <si>
    <t>"p.č.6" (1,5*2,2)*6</t>
  </si>
  <si>
    <t>55</t>
  </si>
  <si>
    <t>28323157</t>
  </si>
  <si>
    <t>fólie pro malířské potřeby zakrývací tl 14µ 4x5m</t>
  </si>
  <si>
    <t>-2102749726</t>
  </si>
  <si>
    <t>56</t>
  </si>
  <si>
    <t>784181101</t>
  </si>
  <si>
    <t>Základní akrylátová jednonásobná bezbarvá penetrace podkladu v místnostech v do 3,80 m</t>
  </si>
  <si>
    <t>1764189434</t>
  </si>
  <si>
    <t>Penetrace podkladu jednonásobná základní akrylátová bezbarvá v místnostech výšky do 3,80 m</t>
  </si>
  <si>
    <t>57</t>
  </si>
  <si>
    <t>-923504378</t>
  </si>
  <si>
    <t>58</t>
  </si>
  <si>
    <t>784191001</t>
  </si>
  <si>
    <t>Čištění vnitřních ploch hrubý úklid po provedení malířských prací omytím oken nebo balkonových dveří jednoduchých</t>
  </si>
  <si>
    <t>-806229926</t>
  </si>
  <si>
    <t>59</t>
  </si>
  <si>
    <t>784211101</t>
  </si>
  <si>
    <t>Dvojnásobné bílé malby ze směsí za mokra výborně oděruvzdorných v místnostech v do 3,80 m</t>
  </si>
  <si>
    <t>1392701895</t>
  </si>
  <si>
    <t>Malby z malířských směsí oděruvzdorných za mokra dvojnásobné, bílé za mokra oděruvzdorné výborně v místnostech výšky do 3,80 m</t>
  </si>
  <si>
    <t>60</t>
  </si>
  <si>
    <t>784211141</t>
  </si>
  <si>
    <t>Příplatek k cenám 2x maleb ze směsí za mokra oděruvzdorných za provádění pl do 5 m2</t>
  </si>
  <si>
    <t>1512658522</t>
  </si>
  <si>
    <t>Malby z malířských směsí oděruvzdorných za mokra Příplatek k cenám dvojnásobných maleb za zvýšenou pracnost při provádění malého rozsahu plochy do 5 m2</t>
  </si>
  <si>
    <t>61</t>
  </si>
  <si>
    <t>784221101</t>
  </si>
  <si>
    <t>Dvojnásobné bílé malby ze směsí za sucha dobře otěruvzdorných v místnostech do 3,80 m</t>
  </si>
  <si>
    <t>2065123936</t>
  </si>
  <si>
    <t>Malby z malířských směsí otěruvzdorných za sucha dvojnásobné, bílé za sucha otěruvzdorné dobře v místnostech výšky do 3,80 m</t>
  </si>
  <si>
    <t>62</t>
  </si>
  <si>
    <t>784221131</t>
  </si>
  <si>
    <t>Malby z malířských směsí otěruvzdorných za sucha Příplatek k cenám dvojnásobných maleb za zvýšenou pracnost při provádění malého rozsahu plochy do 5 m2</t>
  </si>
  <si>
    <t>-1848324301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</si>
</sst>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sz val="9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8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2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0" borderId="14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5" fillId="4" borderId="6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5" fillId="4" borderId="7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right" vertical="center"/>
      <protection/>
    </xf>
    <xf numFmtId="0" fontId="25" fillId="4" borderId="8" xfId="0" applyFont="1" applyFill="1" applyBorder="1" applyAlignment="1" applyProtection="1">
      <alignment horizontal="left" vertical="center"/>
      <protection/>
    </xf>
    <xf numFmtId="0" fontId="25" fillId="4" borderId="0" xfId="0" applyFont="1" applyFill="1" applyAlignment="1" applyProtection="1">
      <alignment horizontal="center" vertical="center"/>
      <protection/>
    </xf>
    <xf numFmtId="0" fontId="19" fillId="0" borderId="16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6" fillId="0" borderId="14" xfId="0" applyNumberFormat="1" applyFont="1" applyBorder="1" applyAlignment="1" applyProtection="1">
      <alignment horizontal="right" vertical="center"/>
      <protection/>
    </xf>
    <xf numFmtId="4" fontId="16" fillId="0" borderId="0" xfId="0" applyNumberFormat="1" applyFont="1" applyBorder="1" applyAlignment="1" applyProtection="1">
      <alignment horizontal="righ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Alignment="1" applyProtection="1">
      <alignment vertical="center"/>
      <protection/>
    </xf>
    <xf numFmtId="16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8" fillId="2" borderId="0" xfId="0" applyFont="1" applyFill="1" applyAlignment="1" applyProtection="1">
      <alignment horizontal="left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4" fontId="2" fillId="0" borderId="21" xfId="0" applyNumberFormat="1" applyFont="1" applyBorder="1" applyAlignment="1" applyProtection="1">
      <alignment vertical="center"/>
      <protection/>
    </xf>
    <xf numFmtId="0" fontId="26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6" fillId="4" borderId="0" xfId="0" applyNumberFormat="1" applyFont="1" applyFill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5" fillId="4" borderId="0" xfId="0" applyFont="1" applyFill="1" applyAlignment="1" applyProtection="1">
      <alignment horizontal="left" vertical="center"/>
      <protection/>
    </xf>
    <xf numFmtId="0" fontId="25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2" fillId="0" borderId="0" xfId="0" applyNumberFormat="1" applyFont="1" applyAlignment="1" applyProtection="1">
      <alignment vertical="center"/>
      <protection/>
    </xf>
    <xf numFmtId="0" fontId="19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5" fillId="4" borderId="16" xfId="0" applyFont="1" applyFill="1" applyBorder="1" applyAlignment="1" applyProtection="1">
      <alignment horizontal="center" vertical="center" wrapText="1"/>
      <protection/>
    </xf>
    <xf numFmtId="0" fontId="25" fillId="4" borderId="17" xfId="0" applyFont="1" applyFill="1" applyBorder="1" applyAlignment="1" applyProtection="1">
      <alignment horizontal="center" vertical="center" wrapText="1"/>
      <protection/>
    </xf>
    <xf numFmtId="0" fontId="25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4" fontId="33" fillId="0" borderId="12" xfId="0" applyNumberFormat="1" applyFont="1" applyBorder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5" fillId="0" borderId="23" xfId="0" applyFont="1" applyBorder="1" applyAlignment="1" applyProtection="1">
      <alignment horizontal="center" vertical="center"/>
      <protection/>
    </xf>
    <xf numFmtId="49" fontId="25" fillId="0" borderId="23" xfId="0" applyNumberFormat="1" applyFont="1" applyBorder="1" applyAlignment="1" applyProtection="1">
      <alignment horizontal="left" vertical="center" wrapText="1"/>
      <protection/>
    </xf>
    <xf numFmtId="0" fontId="25" fillId="0" borderId="23" xfId="0" applyFont="1" applyBorder="1" applyAlignment="1" applyProtection="1">
      <alignment horizontal="left" vertical="center" wrapText="1"/>
      <protection/>
    </xf>
    <xf numFmtId="0" fontId="25" fillId="0" borderId="23" xfId="0" applyFont="1" applyBorder="1" applyAlignment="1" applyProtection="1">
      <alignment horizontal="center" vertical="center" wrapText="1"/>
      <protection/>
    </xf>
    <xf numFmtId="167" fontId="25" fillId="0" borderId="23" xfId="0" applyNumberFormat="1" applyFont="1" applyBorder="1" applyAlignment="1" applyProtection="1">
      <alignment vertical="center"/>
      <protection/>
    </xf>
    <xf numFmtId="4" fontId="25" fillId="2" borderId="23" xfId="0" applyNumberFormat="1" applyFont="1" applyFill="1" applyBorder="1" applyAlignment="1" applyProtection="1">
      <alignment vertical="center"/>
      <protection locked="0"/>
    </xf>
    <xf numFmtId="4" fontId="25" fillId="0" borderId="23" xfId="0" applyNumberFormat="1" applyFont="1" applyBorder="1" applyAlignment="1" applyProtection="1">
      <alignment vertical="center"/>
      <protection/>
    </xf>
    <xf numFmtId="0" fontId="19" fillId="2" borderId="14" xfId="0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166" fontId="19" fillId="0" borderId="15" xfId="0" applyNumberFormat="1" applyFont="1" applyBorder="1" applyAlignment="1" applyProtection="1">
      <alignment vertical="center"/>
      <protection/>
    </xf>
    <xf numFmtId="0" fontId="25" fillId="0" borderId="0" xfId="0" applyFont="1" applyAlignment="1">
      <alignment horizontal="left"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3" xfId="0" applyFont="1" applyBorder="1" applyAlignment="1" applyProtection="1">
      <alignment horizontal="center" vertical="center"/>
      <protection/>
    </xf>
    <xf numFmtId="49" fontId="37" fillId="0" borderId="23" xfId="0" applyNumberFormat="1" applyFont="1" applyBorder="1" applyAlignment="1" applyProtection="1">
      <alignment horizontal="left" vertical="center" wrapText="1"/>
      <protection/>
    </xf>
    <xf numFmtId="0" fontId="37" fillId="0" borderId="23" xfId="0" applyFont="1" applyBorder="1" applyAlignment="1" applyProtection="1">
      <alignment horizontal="left" vertical="center" wrapText="1"/>
      <protection/>
    </xf>
    <xf numFmtId="0" fontId="37" fillId="0" borderId="23" xfId="0" applyFont="1" applyBorder="1" applyAlignment="1" applyProtection="1">
      <alignment horizontal="center" vertical="center" wrapText="1"/>
      <protection/>
    </xf>
    <xf numFmtId="167" fontId="37" fillId="0" borderId="23" xfId="0" applyNumberFormat="1" applyFont="1" applyBorder="1" applyAlignment="1" applyProtection="1">
      <alignment vertical="center"/>
      <protection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0" fontId="38" fillId="0" borderId="23" xfId="0" applyFont="1" applyBorder="1" applyAlignment="1" applyProtection="1">
      <alignment vertical="center"/>
      <protection/>
    </xf>
    <xf numFmtId="4" fontId="37" fillId="0" borderId="23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vertical="center" wrapText="1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0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5</v>
      </c>
      <c r="BV1" s="16" t="s">
        <v>6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7" t="s">
        <v>7</v>
      </c>
      <c r="BT2" s="17" t="s">
        <v>8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2:71" s="1" customFormat="1" ht="24.95" customHeight="1">
      <c r="B4" s="21"/>
      <c r="C4" s="22"/>
      <c r="D4" s="23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11</v>
      </c>
      <c r="BG4" s="25" t="s">
        <v>12</v>
      </c>
      <c r="BS4" s="17" t="s">
        <v>13</v>
      </c>
    </row>
    <row r="5" spans="2:71" s="1" customFormat="1" ht="12" customHeight="1">
      <c r="B5" s="21"/>
      <c r="C5" s="22"/>
      <c r="D5" s="26" t="s">
        <v>14</v>
      </c>
      <c r="E5" s="22"/>
      <c r="F5" s="22"/>
      <c r="G5" s="22"/>
      <c r="H5" s="22"/>
      <c r="I5" s="22"/>
      <c r="J5" s="22"/>
      <c r="K5" s="27" t="s">
        <v>15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G5" s="28" t="s">
        <v>16</v>
      </c>
      <c r="BS5" s="17" t="s">
        <v>7</v>
      </c>
    </row>
    <row r="6" spans="2:71" s="1" customFormat="1" ht="36.95" customHeight="1">
      <c r="B6" s="21"/>
      <c r="C6" s="22"/>
      <c r="D6" s="29" t="s">
        <v>17</v>
      </c>
      <c r="E6" s="22"/>
      <c r="F6" s="22"/>
      <c r="G6" s="22"/>
      <c r="H6" s="22"/>
      <c r="I6" s="22"/>
      <c r="J6" s="22"/>
      <c r="K6" s="30" t="s">
        <v>18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G6" s="31"/>
      <c r="BS6" s="17" t="s">
        <v>7</v>
      </c>
    </row>
    <row r="7" spans="2:71" s="1" customFormat="1" ht="12" customHeight="1">
      <c r="B7" s="21"/>
      <c r="C7" s="22"/>
      <c r="D7" s="32" t="s">
        <v>19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</v>
      </c>
      <c r="AO7" s="22"/>
      <c r="AP7" s="22"/>
      <c r="AQ7" s="22"/>
      <c r="AR7" s="20"/>
      <c r="BG7" s="31"/>
      <c r="BS7" s="17" t="s">
        <v>7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G8" s="31"/>
      <c r="BS8" s="17" t="s">
        <v>7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G9" s="31"/>
      <c r="BS9" s="17" t="s">
        <v>7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</v>
      </c>
      <c r="AO10" s="22"/>
      <c r="AP10" s="22"/>
      <c r="AQ10" s="22"/>
      <c r="AR10" s="20"/>
      <c r="BG10" s="31"/>
      <c r="BS10" s="17" t="s">
        <v>7</v>
      </c>
    </row>
    <row r="11" spans="2:71" s="1" customFormat="1" ht="18.45" customHeight="1">
      <c r="B11" s="21"/>
      <c r="C11" s="22"/>
      <c r="D11" s="22"/>
      <c r="E11" s="27" t="s">
        <v>22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G11" s="31"/>
      <c r="BS11" s="17" t="s">
        <v>7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G12" s="31"/>
      <c r="BS12" s="17" t="s">
        <v>7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29</v>
      </c>
      <c r="AO13" s="22"/>
      <c r="AP13" s="22"/>
      <c r="AQ13" s="22"/>
      <c r="AR13" s="20"/>
      <c r="BG13" s="31"/>
      <c r="BS13" s="17" t="s">
        <v>7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G14" s="31"/>
      <c r="BS14" s="17" t="s">
        <v>7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G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</v>
      </c>
      <c r="AO16" s="22"/>
      <c r="AP16" s="22"/>
      <c r="AQ16" s="22"/>
      <c r="AR16" s="20"/>
      <c r="BG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G17" s="31"/>
      <c r="BS17" s="17" t="s">
        <v>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G18" s="31"/>
      <c r="BS18" s="17" t="s">
        <v>7</v>
      </c>
    </row>
    <row r="19" spans="2:71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</v>
      </c>
      <c r="AO19" s="22"/>
      <c r="AP19" s="22"/>
      <c r="AQ19" s="22"/>
      <c r="AR19" s="20"/>
      <c r="BG19" s="31"/>
      <c r="BS19" s="17" t="s">
        <v>7</v>
      </c>
    </row>
    <row r="20" spans="2:71" s="1" customFormat="1" ht="18.45" customHeight="1">
      <c r="B20" s="21"/>
      <c r="C20" s="22"/>
      <c r="D20" s="22"/>
      <c r="E20" s="27" t="s">
        <v>22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G20" s="31"/>
      <c r="BS20" s="17" t="s">
        <v>5</v>
      </c>
    </row>
    <row r="21" spans="2:59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G21" s="31"/>
    </row>
    <row r="22" spans="2:59" s="1" customFormat="1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G22" s="31"/>
    </row>
    <row r="23" spans="2:59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G23" s="31"/>
    </row>
    <row r="24" spans="2:59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G24" s="31"/>
    </row>
    <row r="25" spans="2:59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G25" s="31"/>
    </row>
    <row r="26" spans="2:59" s="1" customFormat="1" ht="14.4" customHeight="1">
      <c r="B26" s="21"/>
      <c r="C26" s="22"/>
      <c r="D26" s="38" t="s">
        <v>33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39">
        <f>ROUND(AG94,2)</f>
        <v>0</v>
      </c>
      <c r="AL26" s="22"/>
      <c r="AM26" s="22"/>
      <c r="AN26" s="22"/>
      <c r="AO26" s="22"/>
      <c r="AP26" s="22"/>
      <c r="AQ26" s="22"/>
      <c r="AR26" s="20"/>
      <c r="BG26" s="31"/>
    </row>
    <row r="27" spans="2:59" ht="12">
      <c r="B27" s="21"/>
      <c r="C27" s="22"/>
      <c r="D27" s="22"/>
      <c r="E27" s="40" t="s">
        <v>34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41">
        <f>ROUND(AS94,2)</f>
        <v>0</v>
      </c>
      <c r="AL27" s="41"/>
      <c r="AM27" s="41"/>
      <c r="AN27" s="41"/>
      <c r="AO27" s="41"/>
      <c r="AP27" s="22"/>
      <c r="AQ27" s="22"/>
      <c r="AR27" s="20"/>
      <c r="BG27" s="31"/>
    </row>
    <row r="28" spans="1:59" s="2" customFormat="1" ht="12">
      <c r="A28" s="42"/>
      <c r="B28" s="43"/>
      <c r="C28" s="44"/>
      <c r="D28" s="44"/>
      <c r="E28" s="40" t="s">
        <v>35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1">
        <f>ROUND(AT94,2)</f>
        <v>0</v>
      </c>
      <c r="AL28" s="41"/>
      <c r="AM28" s="41"/>
      <c r="AN28" s="41"/>
      <c r="AO28" s="41"/>
      <c r="AP28" s="44"/>
      <c r="AQ28" s="44"/>
      <c r="AR28" s="45"/>
      <c r="BG28" s="31"/>
    </row>
    <row r="29" spans="1:59" s="2" customFormat="1" ht="14.4" customHeight="1">
      <c r="A29" s="42"/>
      <c r="B29" s="43"/>
      <c r="C29" s="44"/>
      <c r="D29" s="38" t="s">
        <v>36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39">
        <f>ROUND(AG97,2)</f>
        <v>0</v>
      </c>
      <c r="AL29" s="39"/>
      <c r="AM29" s="39"/>
      <c r="AN29" s="39"/>
      <c r="AO29" s="39"/>
      <c r="AP29" s="44"/>
      <c r="AQ29" s="44"/>
      <c r="AR29" s="45"/>
      <c r="BG29" s="31"/>
    </row>
    <row r="30" spans="1:59" s="2" customFormat="1" ht="6.95" customHeight="1">
      <c r="A30" s="4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5"/>
      <c r="BG30" s="31"/>
    </row>
    <row r="31" spans="1:59" s="2" customFormat="1" ht="25.9" customHeight="1">
      <c r="A31" s="42"/>
      <c r="B31" s="43"/>
      <c r="C31" s="44"/>
      <c r="D31" s="46" t="s">
        <v>37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8">
        <f>ROUND(AK26+AK29,2)</f>
        <v>0</v>
      </c>
      <c r="AL31" s="47"/>
      <c r="AM31" s="47"/>
      <c r="AN31" s="47"/>
      <c r="AO31" s="47"/>
      <c r="AP31" s="44"/>
      <c r="AQ31" s="44"/>
      <c r="AR31" s="45"/>
      <c r="BG31" s="31"/>
    </row>
    <row r="32" spans="1:59" s="2" customFormat="1" ht="6.95" customHeight="1">
      <c r="A32" s="42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5"/>
      <c r="BG32" s="31"/>
    </row>
    <row r="33" spans="1:59" s="2" customFormat="1" ht="12">
      <c r="A33" s="42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9" t="s">
        <v>38</v>
      </c>
      <c r="M33" s="49"/>
      <c r="N33" s="49"/>
      <c r="O33" s="49"/>
      <c r="P33" s="49"/>
      <c r="Q33" s="44"/>
      <c r="R33" s="44"/>
      <c r="S33" s="44"/>
      <c r="T33" s="44"/>
      <c r="U33" s="44"/>
      <c r="V33" s="44"/>
      <c r="W33" s="49" t="s">
        <v>39</v>
      </c>
      <c r="X33" s="49"/>
      <c r="Y33" s="49"/>
      <c r="Z33" s="49"/>
      <c r="AA33" s="49"/>
      <c r="AB33" s="49"/>
      <c r="AC33" s="49"/>
      <c r="AD33" s="49"/>
      <c r="AE33" s="49"/>
      <c r="AF33" s="44"/>
      <c r="AG33" s="44"/>
      <c r="AH33" s="44"/>
      <c r="AI33" s="44"/>
      <c r="AJ33" s="44"/>
      <c r="AK33" s="49" t="s">
        <v>40</v>
      </c>
      <c r="AL33" s="49"/>
      <c r="AM33" s="49"/>
      <c r="AN33" s="49"/>
      <c r="AO33" s="49"/>
      <c r="AP33" s="44"/>
      <c r="AQ33" s="44"/>
      <c r="AR33" s="45"/>
      <c r="BG33" s="31"/>
    </row>
    <row r="34" spans="1:59" s="3" customFormat="1" ht="14.4" customHeight="1">
      <c r="A34" s="3"/>
      <c r="B34" s="50"/>
      <c r="C34" s="51"/>
      <c r="D34" s="32" t="s">
        <v>41</v>
      </c>
      <c r="E34" s="51"/>
      <c r="F34" s="32" t="s">
        <v>42</v>
      </c>
      <c r="G34" s="51"/>
      <c r="H34" s="51"/>
      <c r="I34" s="51"/>
      <c r="J34" s="51"/>
      <c r="K34" s="51"/>
      <c r="L34" s="52">
        <v>0.21</v>
      </c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3">
        <f>ROUND(BB94+SUM(CD97:CD101),2)</f>
        <v>0</v>
      </c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3">
        <f>ROUND(AX94+SUM(BY97:BY101),2)</f>
        <v>0</v>
      </c>
      <c r="AL34" s="51"/>
      <c r="AM34" s="51"/>
      <c r="AN34" s="51"/>
      <c r="AO34" s="51"/>
      <c r="AP34" s="51"/>
      <c r="AQ34" s="51"/>
      <c r="AR34" s="54"/>
      <c r="BG34" s="55"/>
    </row>
    <row r="35" spans="1:59" s="3" customFormat="1" ht="14.4" customHeight="1">
      <c r="A35" s="3"/>
      <c r="B35" s="50"/>
      <c r="C35" s="51"/>
      <c r="D35" s="51"/>
      <c r="E35" s="51"/>
      <c r="F35" s="32" t="s">
        <v>43</v>
      </c>
      <c r="G35" s="51"/>
      <c r="H35" s="51"/>
      <c r="I35" s="51"/>
      <c r="J35" s="51"/>
      <c r="K35" s="51"/>
      <c r="L35" s="52">
        <v>0.15</v>
      </c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3">
        <f>ROUND(BC94+SUM(CE97:CE101),2)</f>
        <v>0</v>
      </c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3">
        <f>ROUND(AY94+SUM(BZ97:BZ101),2)</f>
        <v>0</v>
      </c>
      <c r="AL35" s="51"/>
      <c r="AM35" s="51"/>
      <c r="AN35" s="51"/>
      <c r="AO35" s="51"/>
      <c r="AP35" s="51"/>
      <c r="AQ35" s="51"/>
      <c r="AR35" s="54"/>
      <c r="BG35" s="3"/>
    </row>
    <row r="36" spans="1:59" s="3" customFormat="1" ht="14.4" customHeight="1" hidden="1">
      <c r="A36" s="3"/>
      <c r="B36" s="50"/>
      <c r="C36" s="51"/>
      <c r="D36" s="51"/>
      <c r="E36" s="51"/>
      <c r="F36" s="32" t="s">
        <v>44</v>
      </c>
      <c r="G36" s="51"/>
      <c r="H36" s="51"/>
      <c r="I36" s="51"/>
      <c r="J36" s="51"/>
      <c r="K36" s="51"/>
      <c r="L36" s="52">
        <v>0.21</v>
      </c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3">
        <f>ROUND(BD94+SUM(CF97:CF101),2)</f>
        <v>0</v>
      </c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3">
        <v>0</v>
      </c>
      <c r="AL36" s="51"/>
      <c r="AM36" s="51"/>
      <c r="AN36" s="51"/>
      <c r="AO36" s="51"/>
      <c r="AP36" s="51"/>
      <c r="AQ36" s="51"/>
      <c r="AR36" s="54"/>
      <c r="BG36" s="3"/>
    </row>
    <row r="37" spans="1:59" s="3" customFormat="1" ht="14.4" customHeight="1" hidden="1">
      <c r="A37" s="3"/>
      <c r="B37" s="50"/>
      <c r="C37" s="51"/>
      <c r="D37" s="51"/>
      <c r="E37" s="51"/>
      <c r="F37" s="32" t="s">
        <v>45</v>
      </c>
      <c r="G37" s="51"/>
      <c r="H37" s="51"/>
      <c r="I37" s="51"/>
      <c r="J37" s="51"/>
      <c r="K37" s="51"/>
      <c r="L37" s="52">
        <v>0.15</v>
      </c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3">
        <f>ROUND(BE94+SUM(CG97:CG101),2)</f>
        <v>0</v>
      </c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3">
        <v>0</v>
      </c>
      <c r="AL37" s="51"/>
      <c r="AM37" s="51"/>
      <c r="AN37" s="51"/>
      <c r="AO37" s="51"/>
      <c r="AP37" s="51"/>
      <c r="AQ37" s="51"/>
      <c r="AR37" s="54"/>
      <c r="BG37" s="3"/>
    </row>
    <row r="38" spans="1:59" s="3" customFormat="1" ht="14.4" customHeight="1" hidden="1">
      <c r="A38" s="3"/>
      <c r="B38" s="50"/>
      <c r="C38" s="51"/>
      <c r="D38" s="51"/>
      <c r="E38" s="51"/>
      <c r="F38" s="32" t="s">
        <v>46</v>
      </c>
      <c r="G38" s="51"/>
      <c r="H38" s="51"/>
      <c r="I38" s="51"/>
      <c r="J38" s="51"/>
      <c r="K38" s="51"/>
      <c r="L38" s="52">
        <v>0</v>
      </c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3">
        <f>ROUND(BF94+SUM(CH97:CH101),2)</f>
        <v>0</v>
      </c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3">
        <v>0</v>
      </c>
      <c r="AL38" s="51"/>
      <c r="AM38" s="51"/>
      <c r="AN38" s="51"/>
      <c r="AO38" s="51"/>
      <c r="AP38" s="51"/>
      <c r="AQ38" s="51"/>
      <c r="AR38" s="54"/>
      <c r="BG38" s="3"/>
    </row>
    <row r="39" spans="1:59" s="2" customFormat="1" ht="6.95" customHeight="1">
      <c r="A39" s="42"/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5"/>
      <c r="BG39" s="42"/>
    </row>
    <row r="40" spans="1:59" s="2" customFormat="1" ht="25.9" customHeight="1">
      <c r="A40" s="42"/>
      <c r="B40" s="43"/>
      <c r="C40" s="56"/>
      <c r="D40" s="57" t="s">
        <v>47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9" t="s">
        <v>48</v>
      </c>
      <c r="U40" s="58"/>
      <c r="V40" s="58"/>
      <c r="W40" s="58"/>
      <c r="X40" s="60" t="s">
        <v>49</v>
      </c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61">
        <f>SUM(AK31:AK38)</f>
        <v>0</v>
      </c>
      <c r="AL40" s="58"/>
      <c r="AM40" s="58"/>
      <c r="AN40" s="58"/>
      <c r="AO40" s="62"/>
      <c r="AP40" s="56"/>
      <c r="AQ40" s="56"/>
      <c r="AR40" s="45"/>
      <c r="BG40" s="42"/>
    </row>
    <row r="41" spans="1:59" s="2" customFormat="1" ht="6.95" customHeight="1">
      <c r="A41" s="42"/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5"/>
      <c r="BG41" s="42"/>
    </row>
    <row r="42" spans="1:59" s="2" customFormat="1" ht="14.4" customHeight="1">
      <c r="A42" s="42"/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5"/>
      <c r="BG42" s="42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63"/>
      <c r="C49" s="64"/>
      <c r="D49" s="65" t="s">
        <v>50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5" t="s">
        <v>51</v>
      </c>
      <c r="AI49" s="66"/>
      <c r="AJ49" s="66"/>
      <c r="AK49" s="66"/>
      <c r="AL49" s="66"/>
      <c r="AM49" s="66"/>
      <c r="AN49" s="66"/>
      <c r="AO49" s="66"/>
      <c r="AP49" s="64"/>
      <c r="AQ49" s="64"/>
      <c r="AR49" s="67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9" s="2" customFormat="1" ht="12">
      <c r="A60" s="42"/>
      <c r="B60" s="43"/>
      <c r="C60" s="44"/>
      <c r="D60" s="68" t="s">
        <v>52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68" t="s">
        <v>53</v>
      </c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68" t="s">
        <v>52</v>
      </c>
      <c r="AI60" s="47"/>
      <c r="AJ60" s="47"/>
      <c r="AK60" s="47"/>
      <c r="AL60" s="47"/>
      <c r="AM60" s="68" t="s">
        <v>53</v>
      </c>
      <c r="AN60" s="47"/>
      <c r="AO60" s="47"/>
      <c r="AP60" s="44"/>
      <c r="AQ60" s="44"/>
      <c r="AR60" s="45"/>
      <c r="BG60" s="42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9" s="2" customFormat="1" ht="12">
      <c r="A64" s="42"/>
      <c r="B64" s="43"/>
      <c r="C64" s="44"/>
      <c r="D64" s="65" t="s">
        <v>54</v>
      </c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5" t="s">
        <v>55</v>
      </c>
      <c r="AI64" s="69"/>
      <c r="AJ64" s="69"/>
      <c r="AK64" s="69"/>
      <c r="AL64" s="69"/>
      <c r="AM64" s="69"/>
      <c r="AN64" s="69"/>
      <c r="AO64" s="69"/>
      <c r="AP64" s="44"/>
      <c r="AQ64" s="44"/>
      <c r="AR64" s="45"/>
      <c r="BG64" s="42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9" s="2" customFormat="1" ht="12">
      <c r="A75" s="42"/>
      <c r="B75" s="43"/>
      <c r="C75" s="44"/>
      <c r="D75" s="68" t="s">
        <v>52</v>
      </c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68" t="s">
        <v>53</v>
      </c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68" t="s">
        <v>52</v>
      </c>
      <c r="AI75" s="47"/>
      <c r="AJ75" s="47"/>
      <c r="AK75" s="47"/>
      <c r="AL75" s="47"/>
      <c r="AM75" s="68" t="s">
        <v>53</v>
      </c>
      <c r="AN75" s="47"/>
      <c r="AO75" s="47"/>
      <c r="AP75" s="44"/>
      <c r="AQ75" s="44"/>
      <c r="AR75" s="45"/>
      <c r="BG75" s="42"/>
    </row>
    <row r="76" spans="1:59" s="2" customFormat="1" ht="12">
      <c r="A76" s="42"/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5"/>
      <c r="BG76" s="42"/>
    </row>
    <row r="77" spans="1:59" s="2" customFormat="1" ht="6.95" customHeight="1">
      <c r="A77" s="42"/>
      <c r="B77" s="70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45"/>
      <c r="BG77" s="42"/>
    </row>
    <row r="81" spans="1:59" s="2" customFormat="1" ht="6.95" customHeight="1">
      <c r="A81" s="42"/>
      <c r="B81" s="72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45"/>
      <c r="BG81" s="42"/>
    </row>
    <row r="82" spans="1:59" s="2" customFormat="1" ht="24.95" customHeight="1">
      <c r="A82" s="42"/>
      <c r="B82" s="43"/>
      <c r="C82" s="23" t="s">
        <v>56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5"/>
      <c r="BG82" s="42"/>
    </row>
    <row r="83" spans="1:59" s="2" customFormat="1" ht="6.95" customHeight="1">
      <c r="A83" s="42"/>
      <c r="B83" s="43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5"/>
      <c r="BG83" s="42"/>
    </row>
    <row r="84" spans="1:59" s="4" customFormat="1" ht="12" customHeight="1">
      <c r="A84" s="4"/>
      <c r="B84" s="74"/>
      <c r="C84" s="32" t="s">
        <v>14</v>
      </c>
      <c r="D84" s="75"/>
      <c r="E84" s="75"/>
      <c r="F84" s="75"/>
      <c r="G84" s="75"/>
      <c r="H84" s="75"/>
      <c r="I84" s="75"/>
      <c r="J84" s="75"/>
      <c r="K84" s="75"/>
      <c r="L84" s="75" t="str">
        <f>K5</f>
        <v>OK</v>
      </c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6"/>
      <c r="BG84" s="4"/>
    </row>
    <row r="85" spans="1:59" s="5" customFormat="1" ht="36.95" customHeight="1">
      <c r="A85" s="5"/>
      <c r="B85" s="77"/>
      <c r="C85" s="78" t="s">
        <v>17</v>
      </c>
      <c r="D85" s="79"/>
      <c r="E85" s="79"/>
      <c r="F85" s="79"/>
      <c r="G85" s="79"/>
      <c r="H85" s="79"/>
      <c r="I85" s="79"/>
      <c r="J85" s="79"/>
      <c r="K85" s="79"/>
      <c r="L85" s="80" t="str">
        <f>K6</f>
        <v>Částečná revitalizace tepelného hospodářství a požární ochrany na K1 a K2, K3</v>
      </c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81"/>
      <c r="BG85" s="5"/>
    </row>
    <row r="86" spans="1:59" s="2" customFormat="1" ht="6.95" customHeight="1">
      <c r="A86" s="42"/>
      <c r="B86" s="43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5"/>
      <c r="BG86" s="42"/>
    </row>
    <row r="87" spans="1:59" s="2" customFormat="1" ht="12" customHeight="1">
      <c r="A87" s="42"/>
      <c r="B87" s="43"/>
      <c r="C87" s="32" t="s">
        <v>21</v>
      </c>
      <c r="D87" s="44"/>
      <c r="E87" s="44"/>
      <c r="F87" s="44"/>
      <c r="G87" s="44"/>
      <c r="H87" s="44"/>
      <c r="I87" s="44"/>
      <c r="J87" s="44"/>
      <c r="K87" s="44"/>
      <c r="L87" s="82" t="str">
        <f>IF(K8="","",K8)</f>
        <v xml:space="preserve"> </v>
      </c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32" t="s">
        <v>23</v>
      </c>
      <c r="AJ87" s="44"/>
      <c r="AK87" s="44"/>
      <c r="AL87" s="44"/>
      <c r="AM87" s="83" t="str">
        <f>IF(AN8="","",AN8)</f>
        <v>31. 8. 2023</v>
      </c>
      <c r="AN87" s="83"/>
      <c r="AO87" s="44"/>
      <c r="AP87" s="44"/>
      <c r="AQ87" s="44"/>
      <c r="AR87" s="45"/>
      <c r="BG87" s="42"/>
    </row>
    <row r="88" spans="1:59" s="2" customFormat="1" ht="6.95" customHeight="1">
      <c r="A88" s="42"/>
      <c r="B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5"/>
      <c r="BG88" s="42"/>
    </row>
    <row r="89" spans="1:59" s="2" customFormat="1" ht="15.15" customHeight="1">
      <c r="A89" s="42"/>
      <c r="B89" s="43"/>
      <c r="C89" s="32" t="s">
        <v>25</v>
      </c>
      <c r="D89" s="44"/>
      <c r="E89" s="44"/>
      <c r="F89" s="44"/>
      <c r="G89" s="44"/>
      <c r="H89" s="44"/>
      <c r="I89" s="44"/>
      <c r="J89" s="44"/>
      <c r="K89" s="44"/>
      <c r="L89" s="75" t="str">
        <f>IF(E11="","",E11)</f>
        <v xml:space="preserve"> </v>
      </c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32" t="s">
        <v>30</v>
      </c>
      <c r="AJ89" s="44"/>
      <c r="AK89" s="44"/>
      <c r="AL89" s="44"/>
      <c r="AM89" s="84" t="str">
        <f>IF(E17="","",E17)</f>
        <v xml:space="preserve"> </v>
      </c>
      <c r="AN89" s="75"/>
      <c r="AO89" s="75"/>
      <c r="AP89" s="75"/>
      <c r="AQ89" s="44"/>
      <c r="AR89" s="45"/>
      <c r="AS89" s="85" t="s">
        <v>57</v>
      </c>
      <c r="AT89" s="86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8"/>
      <c r="BG89" s="42"/>
    </row>
    <row r="90" spans="1:59" s="2" customFormat="1" ht="15.15" customHeight="1">
      <c r="A90" s="42"/>
      <c r="B90" s="43"/>
      <c r="C90" s="32" t="s">
        <v>28</v>
      </c>
      <c r="D90" s="44"/>
      <c r="E90" s="44"/>
      <c r="F90" s="44"/>
      <c r="G90" s="44"/>
      <c r="H90" s="44"/>
      <c r="I90" s="44"/>
      <c r="J90" s="44"/>
      <c r="K90" s="44"/>
      <c r="L90" s="75" t="str">
        <f>IF(E14="Vyplň údaj","",E14)</f>
        <v/>
      </c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32" t="s">
        <v>31</v>
      </c>
      <c r="AJ90" s="44"/>
      <c r="AK90" s="44"/>
      <c r="AL90" s="44"/>
      <c r="AM90" s="84" t="str">
        <f>IF(E20="","",E20)</f>
        <v xml:space="preserve"> </v>
      </c>
      <c r="AN90" s="75"/>
      <c r="AO90" s="75"/>
      <c r="AP90" s="75"/>
      <c r="AQ90" s="44"/>
      <c r="AR90" s="45"/>
      <c r="AS90" s="89"/>
      <c r="AT90" s="90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2"/>
      <c r="BG90" s="42"/>
    </row>
    <row r="91" spans="1:59" s="2" customFormat="1" ht="10.8" customHeight="1">
      <c r="A91" s="42"/>
      <c r="B91" s="43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5"/>
      <c r="AS91" s="93"/>
      <c r="AT91" s="94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6"/>
      <c r="BG91" s="42"/>
    </row>
    <row r="92" spans="1:59" s="2" customFormat="1" ht="29.25" customHeight="1">
      <c r="A92" s="42"/>
      <c r="B92" s="43"/>
      <c r="C92" s="97" t="s">
        <v>58</v>
      </c>
      <c r="D92" s="98"/>
      <c r="E92" s="98"/>
      <c r="F92" s="98"/>
      <c r="G92" s="98"/>
      <c r="H92" s="99"/>
      <c r="I92" s="100" t="s">
        <v>59</v>
      </c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101" t="s">
        <v>60</v>
      </c>
      <c r="AH92" s="98"/>
      <c r="AI92" s="98"/>
      <c r="AJ92" s="98"/>
      <c r="AK92" s="98"/>
      <c r="AL92" s="98"/>
      <c r="AM92" s="98"/>
      <c r="AN92" s="100" t="s">
        <v>61</v>
      </c>
      <c r="AO92" s="98"/>
      <c r="AP92" s="102"/>
      <c r="AQ92" s="103" t="s">
        <v>62</v>
      </c>
      <c r="AR92" s="45"/>
      <c r="AS92" s="104" t="s">
        <v>63</v>
      </c>
      <c r="AT92" s="105" t="s">
        <v>64</v>
      </c>
      <c r="AU92" s="105" t="s">
        <v>65</v>
      </c>
      <c r="AV92" s="105" t="s">
        <v>66</v>
      </c>
      <c r="AW92" s="105" t="s">
        <v>67</v>
      </c>
      <c r="AX92" s="105" t="s">
        <v>68</v>
      </c>
      <c r="AY92" s="105" t="s">
        <v>69</v>
      </c>
      <c r="AZ92" s="105" t="s">
        <v>70</v>
      </c>
      <c r="BA92" s="105" t="s">
        <v>71</v>
      </c>
      <c r="BB92" s="105" t="s">
        <v>72</v>
      </c>
      <c r="BC92" s="105" t="s">
        <v>73</v>
      </c>
      <c r="BD92" s="105" t="s">
        <v>74</v>
      </c>
      <c r="BE92" s="105" t="s">
        <v>75</v>
      </c>
      <c r="BF92" s="106" t="s">
        <v>76</v>
      </c>
      <c r="BG92" s="42"/>
    </row>
    <row r="93" spans="1:59" s="2" customFormat="1" ht="10.8" customHeight="1">
      <c r="A93" s="42"/>
      <c r="B93" s="43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5"/>
      <c r="AS93" s="107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9"/>
      <c r="BG93" s="42"/>
    </row>
    <row r="94" spans="1:90" s="6" customFormat="1" ht="32.4" customHeight="1">
      <c r="A94" s="6"/>
      <c r="B94" s="110"/>
      <c r="C94" s="111" t="s">
        <v>77</v>
      </c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3">
        <f>ROUND(AG95,2)</f>
        <v>0</v>
      </c>
      <c r="AH94" s="113"/>
      <c r="AI94" s="113"/>
      <c r="AJ94" s="113"/>
      <c r="AK94" s="113"/>
      <c r="AL94" s="113"/>
      <c r="AM94" s="113"/>
      <c r="AN94" s="114">
        <f>SUM(AG94,AV94)</f>
        <v>0</v>
      </c>
      <c r="AO94" s="114"/>
      <c r="AP94" s="114"/>
      <c r="AQ94" s="115" t="s">
        <v>1</v>
      </c>
      <c r="AR94" s="116"/>
      <c r="AS94" s="117">
        <f>ROUND(AS95,2)</f>
        <v>0</v>
      </c>
      <c r="AT94" s="118">
        <f>ROUND(AT95,2)</f>
        <v>0</v>
      </c>
      <c r="AU94" s="119">
        <f>ROUND(AU95,2)</f>
        <v>0</v>
      </c>
      <c r="AV94" s="119">
        <f>ROUND(SUM(AX94:AY94),2)</f>
        <v>0</v>
      </c>
      <c r="AW94" s="120">
        <f>ROUND(AW95,5)</f>
        <v>0</v>
      </c>
      <c r="AX94" s="119">
        <f>ROUND(BB94*L34,2)</f>
        <v>0</v>
      </c>
      <c r="AY94" s="119">
        <f>ROUND(BC94*L35,2)</f>
        <v>0</v>
      </c>
      <c r="AZ94" s="119">
        <f>ROUND(BD94*L34,2)</f>
        <v>0</v>
      </c>
      <c r="BA94" s="119">
        <f>ROUND(BE94*L35,2)</f>
        <v>0</v>
      </c>
      <c r="BB94" s="119">
        <f>ROUND(BB95,2)</f>
        <v>0</v>
      </c>
      <c r="BC94" s="119">
        <f>ROUND(BC95,2)</f>
        <v>0</v>
      </c>
      <c r="BD94" s="119">
        <f>ROUND(BD95,2)</f>
        <v>0</v>
      </c>
      <c r="BE94" s="119">
        <f>ROUND(BE95,2)</f>
        <v>0</v>
      </c>
      <c r="BF94" s="121">
        <f>ROUND(BF95,2)</f>
        <v>0</v>
      </c>
      <c r="BG94" s="6"/>
      <c r="BS94" s="122" t="s">
        <v>78</v>
      </c>
      <c r="BT94" s="122" t="s">
        <v>79</v>
      </c>
      <c r="BV94" s="122" t="s">
        <v>80</v>
      </c>
      <c r="BW94" s="122" t="s">
        <v>6</v>
      </c>
      <c r="BX94" s="122" t="s">
        <v>81</v>
      </c>
      <c r="CL94" s="122" t="s">
        <v>1</v>
      </c>
    </row>
    <row r="95" spans="1:90" s="7" customFormat="1" ht="37.5" customHeight="1">
      <c r="A95" s="123" t="s">
        <v>82</v>
      </c>
      <c r="B95" s="124"/>
      <c r="C95" s="125"/>
      <c r="D95" s="126" t="s">
        <v>15</v>
      </c>
      <c r="E95" s="126"/>
      <c r="F95" s="126"/>
      <c r="G95" s="126"/>
      <c r="H95" s="126"/>
      <c r="I95" s="127"/>
      <c r="J95" s="126" t="s">
        <v>18</v>
      </c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8">
        <f>'OK - Částečná revitalizac...'!K32</f>
        <v>0</v>
      </c>
      <c r="AH95" s="127"/>
      <c r="AI95" s="127"/>
      <c r="AJ95" s="127"/>
      <c r="AK95" s="127"/>
      <c r="AL95" s="127"/>
      <c r="AM95" s="127"/>
      <c r="AN95" s="128">
        <f>SUM(AG95,AV95)</f>
        <v>0</v>
      </c>
      <c r="AO95" s="127"/>
      <c r="AP95" s="127"/>
      <c r="AQ95" s="129" t="s">
        <v>83</v>
      </c>
      <c r="AR95" s="130"/>
      <c r="AS95" s="131">
        <f>'OK - Částečná revitalizac...'!K29</f>
        <v>0</v>
      </c>
      <c r="AT95" s="132">
        <f>'OK - Částečná revitalizac...'!K30</f>
        <v>0</v>
      </c>
      <c r="AU95" s="132">
        <v>0</v>
      </c>
      <c r="AV95" s="132">
        <f>ROUND(SUM(AX95:AY95),2)</f>
        <v>0</v>
      </c>
      <c r="AW95" s="133">
        <f>'OK - Částečná revitalizac...'!T134</f>
        <v>0</v>
      </c>
      <c r="AX95" s="132">
        <f>'OK - Částečná revitalizac...'!K35</f>
        <v>0</v>
      </c>
      <c r="AY95" s="132">
        <f>'OK - Částečná revitalizac...'!K36</f>
        <v>0</v>
      </c>
      <c r="AZ95" s="132">
        <f>'OK - Částečná revitalizac...'!K37</f>
        <v>0</v>
      </c>
      <c r="BA95" s="132">
        <f>'OK - Částečná revitalizac...'!K38</f>
        <v>0</v>
      </c>
      <c r="BB95" s="132">
        <f>'OK - Částečná revitalizac...'!F35</f>
        <v>0</v>
      </c>
      <c r="BC95" s="132">
        <f>'OK - Částečná revitalizac...'!F36</f>
        <v>0</v>
      </c>
      <c r="BD95" s="132">
        <f>'OK - Částečná revitalizac...'!F37</f>
        <v>0</v>
      </c>
      <c r="BE95" s="132">
        <f>'OK - Částečná revitalizac...'!F38</f>
        <v>0</v>
      </c>
      <c r="BF95" s="134">
        <f>'OK - Částečná revitalizac...'!F39</f>
        <v>0</v>
      </c>
      <c r="BG95" s="7"/>
      <c r="BT95" s="135" t="s">
        <v>84</v>
      </c>
      <c r="BU95" s="135" t="s">
        <v>85</v>
      </c>
      <c r="BV95" s="135" t="s">
        <v>80</v>
      </c>
      <c r="BW95" s="135" t="s">
        <v>6</v>
      </c>
      <c r="BX95" s="135" t="s">
        <v>81</v>
      </c>
      <c r="CL95" s="135" t="s">
        <v>1</v>
      </c>
    </row>
    <row r="96" spans="2:44" ht="12">
      <c r="B96" s="21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0"/>
    </row>
    <row r="97" spans="1:59" s="2" customFormat="1" ht="30" customHeight="1">
      <c r="A97" s="42"/>
      <c r="B97" s="43"/>
      <c r="C97" s="111" t="s">
        <v>86</v>
      </c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114">
        <f>ROUND(SUM(AG98:AG101),2)</f>
        <v>0</v>
      </c>
      <c r="AH97" s="114"/>
      <c r="AI97" s="114"/>
      <c r="AJ97" s="114"/>
      <c r="AK97" s="114"/>
      <c r="AL97" s="114"/>
      <c r="AM97" s="114"/>
      <c r="AN97" s="114">
        <f>ROUND(SUM(AN98:AN101),2)</f>
        <v>0</v>
      </c>
      <c r="AO97" s="114"/>
      <c r="AP97" s="114"/>
      <c r="AQ97" s="136"/>
      <c r="AR97" s="45"/>
      <c r="AS97" s="104" t="s">
        <v>87</v>
      </c>
      <c r="AT97" s="105" t="s">
        <v>88</v>
      </c>
      <c r="AU97" s="105" t="s">
        <v>41</v>
      </c>
      <c r="AV97" s="106" t="s">
        <v>66</v>
      </c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</row>
    <row r="98" spans="1:89" s="2" customFormat="1" ht="19.9" customHeight="1">
      <c r="A98" s="42"/>
      <c r="B98" s="43"/>
      <c r="C98" s="44"/>
      <c r="D98" s="137" t="s">
        <v>89</v>
      </c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44"/>
      <c r="AD98" s="44"/>
      <c r="AE98" s="44"/>
      <c r="AF98" s="44"/>
      <c r="AG98" s="138">
        <f>ROUND(AG94*AS98,2)</f>
        <v>0</v>
      </c>
      <c r="AH98" s="139"/>
      <c r="AI98" s="139"/>
      <c r="AJ98" s="139"/>
      <c r="AK98" s="139"/>
      <c r="AL98" s="139"/>
      <c r="AM98" s="139"/>
      <c r="AN98" s="139">
        <f>ROUND(AG98+AV98,2)</f>
        <v>0</v>
      </c>
      <c r="AO98" s="139"/>
      <c r="AP98" s="139"/>
      <c r="AQ98" s="44"/>
      <c r="AR98" s="45"/>
      <c r="AS98" s="140">
        <v>0</v>
      </c>
      <c r="AT98" s="141" t="s">
        <v>90</v>
      </c>
      <c r="AU98" s="141" t="s">
        <v>42</v>
      </c>
      <c r="AV98" s="142">
        <f>ROUND(IF(AU98="základní",AG98*L34,IF(AU98="snížená",AG98*L35,0)),2)</f>
        <v>0</v>
      </c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V98" s="17" t="s">
        <v>91</v>
      </c>
      <c r="BY98" s="143">
        <f>IF(AU98="základní",AV98,0)</f>
        <v>0</v>
      </c>
      <c r="BZ98" s="143">
        <f>IF(AU98="snížená",AV98,0)</f>
        <v>0</v>
      </c>
      <c r="CA98" s="143">
        <v>0</v>
      </c>
      <c r="CB98" s="143">
        <v>0</v>
      </c>
      <c r="CC98" s="143">
        <v>0</v>
      </c>
      <c r="CD98" s="143">
        <f>IF(AU98="základní",AG98,0)</f>
        <v>0</v>
      </c>
      <c r="CE98" s="143">
        <f>IF(AU98="snížená",AG98,0)</f>
        <v>0</v>
      </c>
      <c r="CF98" s="143">
        <f>IF(AU98="zákl. přenesená",AG98,0)</f>
        <v>0</v>
      </c>
      <c r="CG98" s="143">
        <f>IF(AU98="sníž. přenesená",AG98,0)</f>
        <v>0</v>
      </c>
      <c r="CH98" s="143">
        <f>IF(AU98="nulová",AG98,0)</f>
        <v>0</v>
      </c>
      <c r="CI98" s="17">
        <f>IF(AU98="základní",1,IF(AU98="snížená",2,IF(AU98="zákl. přenesená",4,IF(AU98="sníž. přenesená",5,3))))</f>
        <v>1</v>
      </c>
      <c r="CJ98" s="17">
        <f>IF(AT98="stavební čast",1,IF(AT98="investiční čast",2,3))</f>
        <v>1</v>
      </c>
      <c r="CK98" s="17" t="str">
        <f>IF(D98="Vyplň vlastní","","x")</f>
        <v>x</v>
      </c>
    </row>
    <row r="99" spans="1:89" s="2" customFormat="1" ht="19.9" customHeight="1">
      <c r="A99" s="42"/>
      <c r="B99" s="43"/>
      <c r="C99" s="44"/>
      <c r="D99" s="144" t="s">
        <v>92</v>
      </c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44"/>
      <c r="AD99" s="44"/>
      <c r="AE99" s="44"/>
      <c r="AF99" s="44"/>
      <c r="AG99" s="138">
        <f>ROUND(AG94*AS99,2)</f>
        <v>0</v>
      </c>
      <c r="AH99" s="139"/>
      <c r="AI99" s="139"/>
      <c r="AJ99" s="139"/>
      <c r="AK99" s="139"/>
      <c r="AL99" s="139"/>
      <c r="AM99" s="139"/>
      <c r="AN99" s="139">
        <f>ROUND(AG99+AV99,2)</f>
        <v>0</v>
      </c>
      <c r="AO99" s="139"/>
      <c r="AP99" s="139"/>
      <c r="AQ99" s="44"/>
      <c r="AR99" s="45"/>
      <c r="AS99" s="140">
        <v>0</v>
      </c>
      <c r="AT99" s="141" t="s">
        <v>90</v>
      </c>
      <c r="AU99" s="141" t="s">
        <v>42</v>
      </c>
      <c r="AV99" s="142">
        <f>ROUND(IF(AU99="základní",AG99*L34,IF(AU99="snížená",AG99*L35,0)),2)</f>
        <v>0</v>
      </c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V99" s="17" t="s">
        <v>93</v>
      </c>
      <c r="BY99" s="143">
        <f>IF(AU99="základní",AV99,0)</f>
        <v>0</v>
      </c>
      <c r="BZ99" s="143">
        <f>IF(AU99="snížená",AV99,0)</f>
        <v>0</v>
      </c>
      <c r="CA99" s="143">
        <v>0</v>
      </c>
      <c r="CB99" s="143">
        <v>0</v>
      </c>
      <c r="CC99" s="143">
        <v>0</v>
      </c>
      <c r="CD99" s="143">
        <f>IF(AU99="základní",AG99,0)</f>
        <v>0</v>
      </c>
      <c r="CE99" s="143">
        <f>IF(AU99="snížená",AG99,0)</f>
        <v>0</v>
      </c>
      <c r="CF99" s="143">
        <f>IF(AU99="zákl. přenesená",AG99,0)</f>
        <v>0</v>
      </c>
      <c r="CG99" s="143">
        <f>IF(AU99="sníž. přenesená",AG99,0)</f>
        <v>0</v>
      </c>
      <c r="CH99" s="143">
        <f>IF(AU99="nulová",AG99,0)</f>
        <v>0</v>
      </c>
      <c r="CI99" s="17">
        <f>IF(AU99="základní",1,IF(AU99="snížená",2,IF(AU99="zákl. přenesená",4,IF(AU99="sníž. přenesená",5,3))))</f>
        <v>1</v>
      </c>
      <c r="CJ99" s="17">
        <f>IF(AT99="stavební čast",1,IF(AT99="investiční čast",2,3))</f>
        <v>1</v>
      </c>
      <c r="CK99" s="17" t="str">
        <f>IF(D99="Vyplň vlastní","","x")</f>
        <v/>
      </c>
    </row>
    <row r="100" spans="1:89" s="2" customFormat="1" ht="19.9" customHeight="1">
      <c r="A100" s="42"/>
      <c r="B100" s="43"/>
      <c r="C100" s="44"/>
      <c r="D100" s="144" t="s">
        <v>92</v>
      </c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44"/>
      <c r="AD100" s="44"/>
      <c r="AE100" s="44"/>
      <c r="AF100" s="44"/>
      <c r="AG100" s="138">
        <f>ROUND(AG94*AS100,2)</f>
        <v>0</v>
      </c>
      <c r="AH100" s="139"/>
      <c r="AI100" s="139"/>
      <c r="AJ100" s="139"/>
      <c r="AK100" s="139"/>
      <c r="AL100" s="139"/>
      <c r="AM100" s="139"/>
      <c r="AN100" s="139">
        <f>ROUND(AG100+AV100,2)</f>
        <v>0</v>
      </c>
      <c r="AO100" s="139"/>
      <c r="AP100" s="139"/>
      <c r="AQ100" s="44"/>
      <c r="AR100" s="45"/>
      <c r="AS100" s="140">
        <v>0</v>
      </c>
      <c r="AT100" s="141" t="s">
        <v>90</v>
      </c>
      <c r="AU100" s="141" t="s">
        <v>42</v>
      </c>
      <c r="AV100" s="142">
        <f>ROUND(IF(AU100="základní",AG100*L34,IF(AU100="snížená",AG100*L35,0)),2)</f>
        <v>0</v>
      </c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V100" s="17" t="s">
        <v>93</v>
      </c>
      <c r="BY100" s="143">
        <f>IF(AU100="základní",AV100,0)</f>
        <v>0</v>
      </c>
      <c r="BZ100" s="143">
        <f>IF(AU100="snížená",AV100,0)</f>
        <v>0</v>
      </c>
      <c r="CA100" s="143">
        <v>0</v>
      </c>
      <c r="CB100" s="143">
        <v>0</v>
      </c>
      <c r="CC100" s="143">
        <v>0</v>
      </c>
      <c r="CD100" s="143">
        <f>IF(AU100="základní",AG100,0)</f>
        <v>0</v>
      </c>
      <c r="CE100" s="143">
        <f>IF(AU100="snížená",AG100,0)</f>
        <v>0</v>
      </c>
      <c r="CF100" s="143">
        <f>IF(AU100="zákl. přenesená",AG100,0)</f>
        <v>0</v>
      </c>
      <c r="CG100" s="143">
        <f>IF(AU100="sníž. přenesená",AG100,0)</f>
        <v>0</v>
      </c>
      <c r="CH100" s="143">
        <f>IF(AU100="nulová",AG100,0)</f>
        <v>0</v>
      </c>
      <c r="CI100" s="17">
        <f>IF(AU100="základní",1,IF(AU100="snížená",2,IF(AU100="zákl. přenesená",4,IF(AU100="sníž. přenesená",5,3))))</f>
        <v>1</v>
      </c>
      <c r="CJ100" s="17">
        <f>IF(AT100="stavební čast",1,IF(AT100="investiční čast",2,3))</f>
        <v>1</v>
      </c>
      <c r="CK100" s="17" t="str">
        <f>IF(D100="Vyplň vlastní","","x")</f>
        <v/>
      </c>
    </row>
    <row r="101" spans="1:89" s="2" customFormat="1" ht="19.9" customHeight="1">
      <c r="A101" s="42"/>
      <c r="B101" s="43"/>
      <c r="C101" s="44"/>
      <c r="D101" s="144" t="s">
        <v>92</v>
      </c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44"/>
      <c r="AD101" s="44"/>
      <c r="AE101" s="44"/>
      <c r="AF101" s="44"/>
      <c r="AG101" s="138">
        <f>ROUND(AG94*AS101,2)</f>
        <v>0</v>
      </c>
      <c r="AH101" s="139"/>
      <c r="AI101" s="139"/>
      <c r="AJ101" s="139"/>
      <c r="AK101" s="139"/>
      <c r="AL101" s="139"/>
      <c r="AM101" s="139"/>
      <c r="AN101" s="139">
        <f>ROUND(AG101+AV101,2)</f>
        <v>0</v>
      </c>
      <c r="AO101" s="139"/>
      <c r="AP101" s="139"/>
      <c r="AQ101" s="44"/>
      <c r="AR101" s="45"/>
      <c r="AS101" s="145">
        <v>0</v>
      </c>
      <c r="AT101" s="146" t="s">
        <v>90</v>
      </c>
      <c r="AU101" s="146" t="s">
        <v>42</v>
      </c>
      <c r="AV101" s="147">
        <f>ROUND(IF(AU101="základní",AG101*L34,IF(AU101="snížená",AG101*L35,0)),2)</f>
        <v>0</v>
      </c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V101" s="17" t="s">
        <v>93</v>
      </c>
      <c r="BY101" s="143">
        <f>IF(AU101="základní",AV101,0)</f>
        <v>0</v>
      </c>
      <c r="BZ101" s="143">
        <f>IF(AU101="snížená",AV101,0)</f>
        <v>0</v>
      </c>
      <c r="CA101" s="143">
        <v>0</v>
      </c>
      <c r="CB101" s="143">
        <v>0</v>
      </c>
      <c r="CC101" s="143">
        <v>0</v>
      </c>
      <c r="CD101" s="143">
        <f>IF(AU101="základní",AG101,0)</f>
        <v>0</v>
      </c>
      <c r="CE101" s="143">
        <f>IF(AU101="snížená",AG101,0)</f>
        <v>0</v>
      </c>
      <c r="CF101" s="143">
        <f>IF(AU101="zákl. přenesená",AG101,0)</f>
        <v>0</v>
      </c>
      <c r="CG101" s="143">
        <f>IF(AU101="sníž. přenesená",AG101,0)</f>
        <v>0</v>
      </c>
      <c r="CH101" s="143">
        <f>IF(AU101="nulová",AG101,0)</f>
        <v>0</v>
      </c>
      <c r="CI101" s="17">
        <f>IF(AU101="základní",1,IF(AU101="snížená",2,IF(AU101="zákl. přenesená",4,IF(AU101="sníž. přenesená",5,3))))</f>
        <v>1</v>
      </c>
      <c r="CJ101" s="17">
        <f>IF(AT101="stavební čast",1,IF(AT101="investiční čast",2,3))</f>
        <v>1</v>
      </c>
      <c r="CK101" s="17" t="str">
        <f>IF(D101="Vyplň vlastní","","x")</f>
        <v/>
      </c>
    </row>
    <row r="102" spans="1:59" s="2" customFormat="1" ht="10.8" customHeight="1">
      <c r="A102" s="42"/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5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</row>
    <row r="103" spans="1:59" s="2" customFormat="1" ht="30" customHeight="1">
      <c r="A103" s="42"/>
      <c r="B103" s="43"/>
      <c r="C103" s="148" t="s">
        <v>94</v>
      </c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50">
        <f>ROUND(AG94+AG97,2)</f>
        <v>0</v>
      </c>
      <c r="AH103" s="150"/>
      <c r="AI103" s="150"/>
      <c r="AJ103" s="150"/>
      <c r="AK103" s="150"/>
      <c r="AL103" s="150"/>
      <c r="AM103" s="150"/>
      <c r="AN103" s="150">
        <f>ROUND(AN94+AN97,2)</f>
        <v>0</v>
      </c>
      <c r="AO103" s="150"/>
      <c r="AP103" s="150"/>
      <c r="AQ103" s="149"/>
      <c r="AR103" s="45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</row>
    <row r="104" spans="1:59" s="2" customFormat="1" ht="6.95" customHeight="1">
      <c r="A104" s="42"/>
      <c r="B104" s="70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45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</row>
  </sheetData>
  <sheetProtection password="CC35" sheet="1" objects="1" scenarios="1" formatColumns="0" formatRows="0"/>
  <mergeCells count="62">
    <mergeCell ref="L85:AJ85"/>
    <mergeCell ref="AM87:AN87"/>
    <mergeCell ref="AM89:AP89"/>
    <mergeCell ref="AS89:AT91"/>
    <mergeCell ref="AM90:AP90"/>
    <mergeCell ref="AN92:AP92"/>
    <mergeCell ref="C92:G92"/>
    <mergeCell ref="I92:AF92"/>
    <mergeCell ref="AG92:AM92"/>
    <mergeCell ref="AG95:AM95"/>
    <mergeCell ref="J95:AF95"/>
    <mergeCell ref="D95:H95"/>
    <mergeCell ref="AN95:AP95"/>
    <mergeCell ref="AG98:AM98"/>
    <mergeCell ref="D98:AB98"/>
    <mergeCell ref="AN98:AP98"/>
    <mergeCell ref="AN99:AP99"/>
    <mergeCell ref="D99:AB99"/>
    <mergeCell ref="AG99:AM99"/>
    <mergeCell ref="D100:AB100"/>
    <mergeCell ref="AG100:AM100"/>
    <mergeCell ref="AN100:AP100"/>
    <mergeCell ref="D101:AB101"/>
    <mergeCell ref="AG101:AM101"/>
    <mergeCell ref="AN101:AP101"/>
    <mergeCell ref="AG94:AM94"/>
    <mergeCell ref="AN94:AP94"/>
    <mergeCell ref="AG97:AM97"/>
    <mergeCell ref="AN97:AP97"/>
    <mergeCell ref="AG103:AM103"/>
    <mergeCell ref="AN103:AP103"/>
    <mergeCell ref="BG5:BG34"/>
    <mergeCell ref="K5:AJ5"/>
    <mergeCell ref="K6:AJ6"/>
    <mergeCell ref="E14:AJ14"/>
    <mergeCell ref="E23:AN23"/>
    <mergeCell ref="AK26:AO26"/>
    <mergeCell ref="AK27:AO27"/>
    <mergeCell ref="AK28:AO28"/>
    <mergeCell ref="AK29:AO29"/>
    <mergeCell ref="AK31:AO31"/>
    <mergeCell ref="L33:P33"/>
    <mergeCell ref="W33:AE33"/>
    <mergeCell ref="AK33:AO33"/>
    <mergeCell ref="L34:P34"/>
    <mergeCell ref="W34:AE34"/>
    <mergeCell ref="AK34:AO34"/>
    <mergeCell ref="L35:P35"/>
    <mergeCell ref="AK35:AO35"/>
    <mergeCell ref="W35:AE35"/>
    <mergeCell ref="W36:AE36"/>
    <mergeCell ref="L36:P36"/>
    <mergeCell ref="AK36:AO36"/>
    <mergeCell ref="AK37:AO37"/>
    <mergeCell ref="L37:P37"/>
    <mergeCell ref="W37:AE37"/>
    <mergeCell ref="AK38:AO38"/>
    <mergeCell ref="W38:AE38"/>
    <mergeCell ref="L38:P38"/>
    <mergeCell ref="X40:AB40"/>
    <mergeCell ref="AK40:AO40"/>
    <mergeCell ref="AR2:BG2"/>
  </mergeCells>
  <dataValidations count="2">
    <dataValidation type="list" allowBlank="1" showInputMessage="1" showErrorMessage="1" error="Povoleny jsou hodnoty základní, snížená, zákl. přenesená, sníž. přenesená, nulová." sqref="AU97:AU101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7:AT101">
      <formula1>"stavební čast, technologická čast, investiční čast"</formula1>
    </dataValidation>
  </dataValidations>
  <hyperlinks>
    <hyperlink ref="A95" location="'OK - Částečná revitalizac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6</v>
      </c>
    </row>
    <row r="3" spans="2:46" s="1" customFormat="1" ht="6.95" customHeight="1">
      <c r="B3" s="151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20"/>
      <c r="AT3" s="17" t="s">
        <v>95</v>
      </c>
    </row>
    <row r="4" spans="2:46" s="1" customFormat="1" ht="24.95" customHeight="1">
      <c r="B4" s="20"/>
      <c r="D4" s="153" t="s">
        <v>96</v>
      </c>
      <c r="M4" s="20"/>
      <c r="N4" s="154" t="s">
        <v>11</v>
      </c>
      <c r="AT4" s="17" t="s">
        <v>4</v>
      </c>
    </row>
    <row r="5" spans="2:13" s="1" customFormat="1" ht="6.95" customHeight="1">
      <c r="B5" s="20"/>
      <c r="M5" s="20"/>
    </row>
    <row r="6" spans="1:31" s="2" customFormat="1" ht="12" customHeight="1">
      <c r="A6" s="42"/>
      <c r="B6" s="45"/>
      <c r="C6" s="42"/>
      <c r="D6" s="155" t="s">
        <v>17</v>
      </c>
      <c r="E6" s="42"/>
      <c r="F6" s="42"/>
      <c r="G6" s="42"/>
      <c r="H6" s="42"/>
      <c r="I6" s="42"/>
      <c r="J6" s="42"/>
      <c r="K6" s="42"/>
      <c r="L6" s="42"/>
      <c r="M6" s="67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</row>
    <row r="7" spans="1:31" s="2" customFormat="1" ht="30" customHeight="1">
      <c r="A7" s="42"/>
      <c r="B7" s="45"/>
      <c r="C7" s="42"/>
      <c r="D7" s="42"/>
      <c r="E7" s="156" t="s">
        <v>18</v>
      </c>
      <c r="F7" s="42"/>
      <c r="G7" s="42"/>
      <c r="H7" s="42"/>
      <c r="I7" s="42"/>
      <c r="J7" s="42"/>
      <c r="K7" s="42"/>
      <c r="L7" s="42"/>
      <c r="M7" s="67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</row>
    <row r="8" spans="1:31" s="2" customFormat="1" ht="12">
      <c r="A8" s="42"/>
      <c r="B8" s="45"/>
      <c r="C8" s="42"/>
      <c r="D8" s="42"/>
      <c r="E8" s="42"/>
      <c r="F8" s="42"/>
      <c r="G8" s="42"/>
      <c r="H8" s="42"/>
      <c r="I8" s="42"/>
      <c r="J8" s="42"/>
      <c r="K8" s="42"/>
      <c r="L8" s="42"/>
      <c r="M8" s="67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1" s="2" customFormat="1" ht="12" customHeight="1">
      <c r="A9" s="42"/>
      <c r="B9" s="45"/>
      <c r="C9" s="42"/>
      <c r="D9" s="155" t="s">
        <v>19</v>
      </c>
      <c r="E9" s="42"/>
      <c r="F9" s="157" t="s">
        <v>1</v>
      </c>
      <c r="G9" s="42"/>
      <c r="H9" s="42"/>
      <c r="I9" s="155" t="s">
        <v>20</v>
      </c>
      <c r="J9" s="157" t="s">
        <v>1</v>
      </c>
      <c r="K9" s="42"/>
      <c r="L9" s="42"/>
      <c r="M9" s="67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1" s="2" customFormat="1" ht="12" customHeight="1">
      <c r="A10" s="42"/>
      <c r="B10" s="45"/>
      <c r="C10" s="42"/>
      <c r="D10" s="155" t="s">
        <v>21</v>
      </c>
      <c r="E10" s="42"/>
      <c r="F10" s="157" t="s">
        <v>22</v>
      </c>
      <c r="G10" s="42"/>
      <c r="H10" s="42"/>
      <c r="I10" s="155" t="s">
        <v>23</v>
      </c>
      <c r="J10" s="158" t="str">
        <f>'Rekapitulace stavby'!AN8</f>
        <v>31. 8. 2023</v>
      </c>
      <c r="K10" s="42"/>
      <c r="L10" s="42"/>
      <c r="M10" s="67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s="2" customFormat="1" ht="10.8" customHeight="1">
      <c r="A11" s="42"/>
      <c r="B11" s="45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67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pans="1:31" s="2" customFormat="1" ht="12" customHeight="1">
      <c r="A12" s="42"/>
      <c r="B12" s="45"/>
      <c r="C12" s="42"/>
      <c r="D12" s="155" t="s">
        <v>25</v>
      </c>
      <c r="E12" s="42"/>
      <c r="F12" s="42"/>
      <c r="G12" s="42"/>
      <c r="H12" s="42"/>
      <c r="I12" s="155" t="s">
        <v>26</v>
      </c>
      <c r="J12" s="157" t="str">
        <f>IF('Rekapitulace stavby'!AN10="","",'Rekapitulace stavby'!AN10)</f>
        <v/>
      </c>
      <c r="K12" s="42"/>
      <c r="L12" s="42"/>
      <c r="M12" s="67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1:31" s="2" customFormat="1" ht="18" customHeight="1">
      <c r="A13" s="42"/>
      <c r="B13" s="45"/>
      <c r="C13" s="42"/>
      <c r="D13" s="42"/>
      <c r="E13" s="157" t="str">
        <f>IF('Rekapitulace stavby'!E11="","",'Rekapitulace stavby'!E11)</f>
        <v xml:space="preserve"> </v>
      </c>
      <c r="F13" s="42"/>
      <c r="G13" s="42"/>
      <c r="H13" s="42"/>
      <c r="I13" s="155" t="s">
        <v>27</v>
      </c>
      <c r="J13" s="157" t="str">
        <f>IF('Rekapitulace stavby'!AN11="","",'Rekapitulace stavby'!AN11)</f>
        <v/>
      </c>
      <c r="K13" s="42"/>
      <c r="L13" s="42"/>
      <c r="M13" s="67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1" s="2" customFormat="1" ht="6.95" customHeight="1">
      <c r="A14" s="42"/>
      <c r="B14" s="45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67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</row>
    <row r="15" spans="1:31" s="2" customFormat="1" ht="12" customHeight="1">
      <c r="A15" s="42"/>
      <c r="B15" s="45"/>
      <c r="C15" s="42"/>
      <c r="D15" s="155" t="s">
        <v>28</v>
      </c>
      <c r="E15" s="42"/>
      <c r="F15" s="42"/>
      <c r="G15" s="42"/>
      <c r="H15" s="42"/>
      <c r="I15" s="155" t="s">
        <v>26</v>
      </c>
      <c r="J15" s="33" t="str">
        <f>'Rekapitulace stavby'!AN13</f>
        <v>Vyplň údaj</v>
      </c>
      <c r="K15" s="42"/>
      <c r="L15" s="42"/>
      <c r="M15" s="67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</row>
    <row r="16" spans="1:31" s="2" customFormat="1" ht="18" customHeight="1">
      <c r="A16" s="42"/>
      <c r="B16" s="45"/>
      <c r="C16" s="42"/>
      <c r="D16" s="42"/>
      <c r="E16" s="33" t="str">
        <f>'Rekapitulace stavby'!E14</f>
        <v>Vyplň údaj</v>
      </c>
      <c r="F16" s="157"/>
      <c r="G16" s="157"/>
      <c r="H16" s="157"/>
      <c r="I16" s="155" t="s">
        <v>27</v>
      </c>
      <c r="J16" s="33" t="str">
        <f>'Rekapitulace stavby'!AN14</f>
        <v>Vyplň údaj</v>
      </c>
      <c r="K16" s="42"/>
      <c r="L16" s="42"/>
      <c r="M16" s="67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</row>
    <row r="17" spans="1:31" s="2" customFormat="1" ht="6.95" customHeight="1">
      <c r="A17" s="42"/>
      <c r="B17" s="45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67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</row>
    <row r="18" spans="1:31" s="2" customFormat="1" ht="12" customHeight="1">
      <c r="A18" s="42"/>
      <c r="B18" s="45"/>
      <c r="C18" s="42"/>
      <c r="D18" s="155" t="s">
        <v>30</v>
      </c>
      <c r="E18" s="42"/>
      <c r="F18" s="42"/>
      <c r="G18" s="42"/>
      <c r="H18" s="42"/>
      <c r="I18" s="155" t="s">
        <v>26</v>
      </c>
      <c r="J18" s="157" t="str">
        <f>IF('Rekapitulace stavby'!AN16="","",'Rekapitulace stavby'!AN16)</f>
        <v/>
      </c>
      <c r="K18" s="42"/>
      <c r="L18" s="42"/>
      <c r="M18" s="67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</row>
    <row r="19" spans="1:31" s="2" customFormat="1" ht="18" customHeight="1">
      <c r="A19" s="42"/>
      <c r="B19" s="45"/>
      <c r="C19" s="42"/>
      <c r="D19" s="42"/>
      <c r="E19" s="157" t="str">
        <f>IF('Rekapitulace stavby'!E17="","",'Rekapitulace stavby'!E17)</f>
        <v xml:space="preserve"> </v>
      </c>
      <c r="F19" s="42"/>
      <c r="G19" s="42"/>
      <c r="H19" s="42"/>
      <c r="I19" s="155" t="s">
        <v>27</v>
      </c>
      <c r="J19" s="157" t="str">
        <f>IF('Rekapitulace stavby'!AN17="","",'Rekapitulace stavby'!AN17)</f>
        <v/>
      </c>
      <c r="K19" s="42"/>
      <c r="L19" s="42"/>
      <c r="M19" s="67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</row>
    <row r="20" spans="1:31" s="2" customFormat="1" ht="6.95" customHeight="1">
      <c r="A20" s="42"/>
      <c r="B20" s="45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67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</row>
    <row r="21" spans="1:31" s="2" customFormat="1" ht="12" customHeight="1">
      <c r="A21" s="42"/>
      <c r="B21" s="45"/>
      <c r="C21" s="42"/>
      <c r="D21" s="155" t="s">
        <v>31</v>
      </c>
      <c r="E21" s="42"/>
      <c r="F21" s="42"/>
      <c r="G21" s="42"/>
      <c r="H21" s="42"/>
      <c r="I21" s="155" t="s">
        <v>26</v>
      </c>
      <c r="J21" s="157" t="str">
        <f>IF('Rekapitulace stavby'!AN19="","",'Rekapitulace stavby'!AN19)</f>
        <v/>
      </c>
      <c r="K21" s="42"/>
      <c r="L21" s="42"/>
      <c r="M21" s="67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</row>
    <row r="22" spans="1:31" s="2" customFormat="1" ht="18" customHeight="1">
      <c r="A22" s="42"/>
      <c r="B22" s="45"/>
      <c r="C22" s="42"/>
      <c r="D22" s="42"/>
      <c r="E22" s="157" t="str">
        <f>IF('Rekapitulace stavby'!E20="","",'Rekapitulace stavby'!E20)</f>
        <v xml:space="preserve"> </v>
      </c>
      <c r="F22" s="42"/>
      <c r="G22" s="42"/>
      <c r="H22" s="42"/>
      <c r="I22" s="155" t="s">
        <v>27</v>
      </c>
      <c r="J22" s="157" t="str">
        <f>IF('Rekapitulace stavby'!AN20="","",'Rekapitulace stavby'!AN20)</f>
        <v/>
      </c>
      <c r="K22" s="42"/>
      <c r="L22" s="42"/>
      <c r="M22" s="67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</row>
    <row r="23" spans="1:31" s="2" customFormat="1" ht="6.95" customHeight="1">
      <c r="A23" s="42"/>
      <c r="B23" s="45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67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</row>
    <row r="24" spans="1:31" s="2" customFormat="1" ht="12" customHeight="1">
      <c r="A24" s="42"/>
      <c r="B24" s="45"/>
      <c r="C24" s="42"/>
      <c r="D24" s="155" t="s">
        <v>32</v>
      </c>
      <c r="E24" s="42"/>
      <c r="F24" s="42"/>
      <c r="G24" s="42"/>
      <c r="H24" s="42"/>
      <c r="I24" s="42"/>
      <c r="J24" s="42"/>
      <c r="K24" s="42"/>
      <c r="L24" s="42"/>
      <c r="M24" s="67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spans="1:31" s="8" customFormat="1" ht="16.5" customHeight="1">
      <c r="A25" s="159"/>
      <c r="B25" s="160"/>
      <c r="C25" s="159"/>
      <c r="D25" s="159"/>
      <c r="E25" s="161" t="s">
        <v>1</v>
      </c>
      <c r="F25" s="161"/>
      <c r="G25" s="161"/>
      <c r="H25" s="161"/>
      <c r="I25" s="159"/>
      <c r="J25" s="159"/>
      <c r="K25" s="159"/>
      <c r="L25" s="159"/>
      <c r="M25" s="162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</row>
    <row r="26" spans="1:31" s="2" customFormat="1" ht="6.95" customHeight="1">
      <c r="A26" s="42"/>
      <c r="B26" s="45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67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spans="1:31" s="2" customFormat="1" ht="6.95" customHeight="1">
      <c r="A27" s="42"/>
      <c r="B27" s="45"/>
      <c r="C27" s="42"/>
      <c r="D27" s="163"/>
      <c r="E27" s="163"/>
      <c r="F27" s="163"/>
      <c r="G27" s="163"/>
      <c r="H27" s="163"/>
      <c r="I27" s="163"/>
      <c r="J27" s="163"/>
      <c r="K27" s="163"/>
      <c r="L27" s="163"/>
      <c r="M27" s="67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</row>
    <row r="28" spans="1:31" s="2" customFormat="1" ht="14.4" customHeight="1">
      <c r="A28" s="42"/>
      <c r="B28" s="45"/>
      <c r="C28" s="42"/>
      <c r="D28" s="157" t="s">
        <v>97</v>
      </c>
      <c r="E28" s="42"/>
      <c r="F28" s="42"/>
      <c r="G28" s="42"/>
      <c r="H28" s="42"/>
      <c r="I28" s="42"/>
      <c r="J28" s="42"/>
      <c r="K28" s="164">
        <f>K94</f>
        <v>0</v>
      </c>
      <c r="L28" s="42"/>
      <c r="M28" s="67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spans="1:31" s="2" customFormat="1" ht="12">
      <c r="A29" s="42"/>
      <c r="B29" s="45"/>
      <c r="C29" s="42"/>
      <c r="D29" s="42"/>
      <c r="E29" s="155" t="s">
        <v>34</v>
      </c>
      <c r="F29" s="42"/>
      <c r="G29" s="42"/>
      <c r="H29" s="42"/>
      <c r="I29" s="42"/>
      <c r="J29" s="42"/>
      <c r="K29" s="165">
        <f>I94</f>
        <v>0</v>
      </c>
      <c r="L29" s="42"/>
      <c r="M29" s="67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s="2" customFormat="1" ht="12">
      <c r="A30" s="42"/>
      <c r="B30" s="45"/>
      <c r="C30" s="42"/>
      <c r="D30" s="42"/>
      <c r="E30" s="155" t="s">
        <v>35</v>
      </c>
      <c r="F30" s="42"/>
      <c r="G30" s="42"/>
      <c r="H30" s="42"/>
      <c r="I30" s="42"/>
      <c r="J30" s="42"/>
      <c r="K30" s="165">
        <f>J94</f>
        <v>0</v>
      </c>
      <c r="L30" s="42"/>
      <c r="M30" s="67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spans="1:31" s="2" customFormat="1" ht="14.4" customHeight="1">
      <c r="A31" s="42"/>
      <c r="B31" s="45"/>
      <c r="C31" s="42"/>
      <c r="D31" s="166" t="s">
        <v>89</v>
      </c>
      <c r="E31" s="42"/>
      <c r="F31" s="42"/>
      <c r="G31" s="42"/>
      <c r="H31" s="42"/>
      <c r="I31" s="42"/>
      <c r="J31" s="42"/>
      <c r="K31" s="164">
        <f>K109</f>
        <v>0</v>
      </c>
      <c r="L31" s="42"/>
      <c r="M31" s="67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</row>
    <row r="32" spans="1:31" s="2" customFormat="1" ht="25.4" customHeight="1">
      <c r="A32" s="42"/>
      <c r="B32" s="45"/>
      <c r="C32" s="42"/>
      <c r="D32" s="167" t="s">
        <v>37</v>
      </c>
      <c r="E32" s="42"/>
      <c r="F32" s="42"/>
      <c r="G32" s="42"/>
      <c r="H32" s="42"/>
      <c r="I32" s="42"/>
      <c r="J32" s="42"/>
      <c r="K32" s="168">
        <f>ROUND(K28+K31,2)</f>
        <v>0</v>
      </c>
      <c r="L32" s="42"/>
      <c r="M32" s="67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</row>
    <row r="33" spans="1:31" s="2" customFormat="1" ht="6.95" customHeight="1">
      <c r="A33" s="42"/>
      <c r="B33" s="45"/>
      <c r="C33" s="42"/>
      <c r="D33" s="163"/>
      <c r="E33" s="163"/>
      <c r="F33" s="163"/>
      <c r="G33" s="163"/>
      <c r="H33" s="163"/>
      <c r="I33" s="163"/>
      <c r="J33" s="163"/>
      <c r="K33" s="163"/>
      <c r="L33" s="163"/>
      <c r="M33" s="67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</row>
    <row r="34" spans="1:31" s="2" customFormat="1" ht="14.4" customHeight="1">
      <c r="A34" s="42"/>
      <c r="B34" s="45"/>
      <c r="C34" s="42"/>
      <c r="D34" s="42"/>
      <c r="E34" s="42"/>
      <c r="F34" s="169" t="s">
        <v>39</v>
      </c>
      <c r="G34" s="42"/>
      <c r="H34" s="42"/>
      <c r="I34" s="169" t="s">
        <v>38</v>
      </c>
      <c r="J34" s="42"/>
      <c r="K34" s="169" t="s">
        <v>40</v>
      </c>
      <c r="L34" s="42"/>
      <c r="M34" s="67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</row>
    <row r="35" spans="1:31" s="2" customFormat="1" ht="14.4" customHeight="1">
      <c r="A35" s="42"/>
      <c r="B35" s="45"/>
      <c r="C35" s="42"/>
      <c r="D35" s="170" t="s">
        <v>41</v>
      </c>
      <c r="E35" s="155" t="s">
        <v>42</v>
      </c>
      <c r="F35" s="165">
        <f>ROUND((SUM(BE109:BE116)+SUM(BE134:BE399)),2)</f>
        <v>0</v>
      </c>
      <c r="G35" s="42"/>
      <c r="H35" s="42"/>
      <c r="I35" s="171">
        <v>0.21</v>
      </c>
      <c r="J35" s="42"/>
      <c r="K35" s="165">
        <f>ROUND(((SUM(BE109:BE116)+SUM(BE134:BE399))*I35),2)</f>
        <v>0</v>
      </c>
      <c r="L35" s="42"/>
      <c r="M35" s="67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31" s="2" customFormat="1" ht="14.4" customHeight="1">
      <c r="A36" s="42"/>
      <c r="B36" s="45"/>
      <c r="C36" s="42"/>
      <c r="D36" s="42"/>
      <c r="E36" s="155" t="s">
        <v>43</v>
      </c>
      <c r="F36" s="165">
        <f>ROUND((SUM(BF109:BF116)+SUM(BF134:BF399)),2)</f>
        <v>0</v>
      </c>
      <c r="G36" s="42"/>
      <c r="H36" s="42"/>
      <c r="I36" s="171">
        <v>0.15</v>
      </c>
      <c r="J36" s="42"/>
      <c r="K36" s="165">
        <f>ROUND(((SUM(BF109:BF116)+SUM(BF134:BF399))*I36),2)</f>
        <v>0</v>
      </c>
      <c r="L36" s="42"/>
      <c r="M36" s="67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</row>
    <row r="37" spans="1:31" s="2" customFormat="1" ht="14.4" customHeight="1" hidden="1">
      <c r="A37" s="42"/>
      <c r="B37" s="45"/>
      <c r="C37" s="42"/>
      <c r="D37" s="42"/>
      <c r="E37" s="155" t="s">
        <v>44</v>
      </c>
      <c r="F37" s="165">
        <f>ROUND((SUM(BG109:BG116)+SUM(BG134:BG399)),2)</f>
        <v>0</v>
      </c>
      <c r="G37" s="42"/>
      <c r="H37" s="42"/>
      <c r="I37" s="171">
        <v>0.21</v>
      </c>
      <c r="J37" s="42"/>
      <c r="K37" s="165">
        <f>0</f>
        <v>0</v>
      </c>
      <c r="L37" s="42"/>
      <c r="M37" s="67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</row>
    <row r="38" spans="1:31" s="2" customFormat="1" ht="14.4" customHeight="1" hidden="1">
      <c r="A38" s="42"/>
      <c r="B38" s="45"/>
      <c r="C38" s="42"/>
      <c r="D38" s="42"/>
      <c r="E38" s="155" t="s">
        <v>45</v>
      </c>
      <c r="F38" s="165">
        <f>ROUND((SUM(BH109:BH116)+SUM(BH134:BH399)),2)</f>
        <v>0</v>
      </c>
      <c r="G38" s="42"/>
      <c r="H38" s="42"/>
      <c r="I38" s="171">
        <v>0.15</v>
      </c>
      <c r="J38" s="42"/>
      <c r="K38" s="165">
        <f>0</f>
        <v>0</v>
      </c>
      <c r="L38" s="42"/>
      <c r="M38" s="67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1:31" s="2" customFormat="1" ht="14.4" customHeight="1" hidden="1">
      <c r="A39" s="42"/>
      <c r="B39" s="45"/>
      <c r="C39" s="42"/>
      <c r="D39" s="42"/>
      <c r="E39" s="155" t="s">
        <v>46</v>
      </c>
      <c r="F39" s="165">
        <f>ROUND((SUM(BI109:BI116)+SUM(BI134:BI399)),2)</f>
        <v>0</v>
      </c>
      <c r="G39" s="42"/>
      <c r="H39" s="42"/>
      <c r="I39" s="171">
        <v>0</v>
      </c>
      <c r="J39" s="42"/>
      <c r="K39" s="165">
        <f>0</f>
        <v>0</v>
      </c>
      <c r="L39" s="42"/>
      <c r="M39" s="67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1:31" s="2" customFormat="1" ht="6.95" customHeight="1">
      <c r="A40" s="42"/>
      <c r="B40" s="45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67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</row>
    <row r="41" spans="1:31" s="2" customFormat="1" ht="25.4" customHeight="1">
      <c r="A41" s="42"/>
      <c r="B41" s="45"/>
      <c r="C41" s="172"/>
      <c r="D41" s="173" t="s">
        <v>47</v>
      </c>
      <c r="E41" s="174"/>
      <c r="F41" s="174"/>
      <c r="G41" s="175" t="s">
        <v>48</v>
      </c>
      <c r="H41" s="176" t="s">
        <v>49</v>
      </c>
      <c r="I41" s="174"/>
      <c r="J41" s="174"/>
      <c r="K41" s="177">
        <f>SUM(K32:K39)</f>
        <v>0</v>
      </c>
      <c r="L41" s="178"/>
      <c r="M41" s="67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</row>
    <row r="42" spans="1:31" s="2" customFormat="1" ht="14.4" customHeight="1">
      <c r="A42" s="42"/>
      <c r="B42" s="45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67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</row>
    <row r="43" spans="2:13" s="1" customFormat="1" ht="14.4" customHeight="1">
      <c r="B43" s="20"/>
      <c r="M43" s="20"/>
    </row>
    <row r="44" spans="2:13" s="1" customFormat="1" ht="14.4" customHeight="1">
      <c r="B44" s="20"/>
      <c r="M44" s="20"/>
    </row>
    <row r="45" spans="2:13" s="1" customFormat="1" ht="14.4" customHeight="1">
      <c r="B45" s="20"/>
      <c r="M45" s="20"/>
    </row>
    <row r="46" spans="2:13" s="1" customFormat="1" ht="14.4" customHeight="1">
      <c r="B46" s="20"/>
      <c r="M46" s="20"/>
    </row>
    <row r="47" spans="2:13" s="1" customFormat="1" ht="14.4" customHeight="1">
      <c r="B47" s="20"/>
      <c r="M47" s="20"/>
    </row>
    <row r="48" spans="2:13" s="1" customFormat="1" ht="14.4" customHeight="1">
      <c r="B48" s="20"/>
      <c r="M48" s="20"/>
    </row>
    <row r="49" spans="2:13" s="1" customFormat="1" ht="14.4" customHeight="1">
      <c r="B49" s="20"/>
      <c r="M49" s="20"/>
    </row>
    <row r="50" spans="2:13" s="2" customFormat="1" ht="14.4" customHeight="1">
      <c r="B50" s="67"/>
      <c r="D50" s="179" t="s">
        <v>50</v>
      </c>
      <c r="E50" s="180"/>
      <c r="F50" s="180"/>
      <c r="G50" s="179" t="s">
        <v>51</v>
      </c>
      <c r="H50" s="180"/>
      <c r="I50" s="180"/>
      <c r="J50" s="180"/>
      <c r="K50" s="180"/>
      <c r="L50" s="180"/>
      <c r="M50" s="67"/>
    </row>
    <row r="51" spans="2:13" ht="12">
      <c r="B51" s="20"/>
      <c r="M51" s="20"/>
    </row>
    <row r="52" spans="2:13" ht="12">
      <c r="B52" s="20"/>
      <c r="M52" s="20"/>
    </row>
    <row r="53" spans="2:13" ht="12">
      <c r="B53" s="20"/>
      <c r="M53" s="20"/>
    </row>
    <row r="54" spans="2:13" ht="12">
      <c r="B54" s="20"/>
      <c r="M54" s="20"/>
    </row>
    <row r="55" spans="2:13" ht="12">
      <c r="B55" s="20"/>
      <c r="M55" s="20"/>
    </row>
    <row r="56" spans="2:13" ht="12">
      <c r="B56" s="20"/>
      <c r="M56" s="20"/>
    </row>
    <row r="57" spans="2:13" ht="12">
      <c r="B57" s="20"/>
      <c r="M57" s="20"/>
    </row>
    <row r="58" spans="2:13" ht="12">
      <c r="B58" s="20"/>
      <c r="M58" s="20"/>
    </row>
    <row r="59" spans="2:13" ht="12">
      <c r="B59" s="20"/>
      <c r="M59" s="20"/>
    </row>
    <row r="60" spans="2:13" ht="12">
      <c r="B60" s="20"/>
      <c r="M60" s="20"/>
    </row>
    <row r="61" spans="1:31" s="2" customFormat="1" ht="12">
      <c r="A61" s="42"/>
      <c r="B61" s="45"/>
      <c r="C61" s="42"/>
      <c r="D61" s="181" t="s">
        <v>52</v>
      </c>
      <c r="E61" s="182"/>
      <c r="F61" s="183" t="s">
        <v>53</v>
      </c>
      <c r="G61" s="181" t="s">
        <v>52</v>
      </c>
      <c r="H61" s="182"/>
      <c r="I61" s="182"/>
      <c r="J61" s="184" t="s">
        <v>53</v>
      </c>
      <c r="K61" s="182"/>
      <c r="L61" s="182"/>
      <c r="M61" s="67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</row>
    <row r="62" spans="2:13" ht="12">
      <c r="B62" s="20"/>
      <c r="M62" s="20"/>
    </row>
    <row r="63" spans="2:13" ht="12">
      <c r="B63" s="20"/>
      <c r="M63" s="20"/>
    </row>
    <row r="64" spans="2:13" ht="12">
      <c r="B64" s="20"/>
      <c r="M64" s="20"/>
    </row>
    <row r="65" spans="1:31" s="2" customFormat="1" ht="12">
      <c r="A65" s="42"/>
      <c r="B65" s="45"/>
      <c r="C65" s="42"/>
      <c r="D65" s="179" t="s">
        <v>54</v>
      </c>
      <c r="E65" s="185"/>
      <c r="F65" s="185"/>
      <c r="G65" s="179" t="s">
        <v>55</v>
      </c>
      <c r="H65" s="185"/>
      <c r="I65" s="185"/>
      <c r="J65" s="185"/>
      <c r="K65" s="185"/>
      <c r="L65" s="185"/>
      <c r="M65" s="67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</row>
    <row r="66" spans="2:13" ht="12">
      <c r="B66" s="20"/>
      <c r="M66" s="20"/>
    </row>
    <row r="67" spans="2:13" ht="12">
      <c r="B67" s="20"/>
      <c r="M67" s="20"/>
    </row>
    <row r="68" spans="2:13" ht="12">
      <c r="B68" s="20"/>
      <c r="M68" s="20"/>
    </row>
    <row r="69" spans="2:13" ht="12">
      <c r="B69" s="20"/>
      <c r="M69" s="20"/>
    </row>
    <row r="70" spans="2:13" ht="12">
      <c r="B70" s="20"/>
      <c r="M70" s="20"/>
    </row>
    <row r="71" spans="2:13" ht="12">
      <c r="B71" s="20"/>
      <c r="M71" s="20"/>
    </row>
    <row r="72" spans="2:13" ht="12">
      <c r="B72" s="20"/>
      <c r="M72" s="20"/>
    </row>
    <row r="73" spans="2:13" ht="12">
      <c r="B73" s="20"/>
      <c r="M73" s="20"/>
    </row>
    <row r="74" spans="2:13" ht="12">
      <c r="B74" s="20"/>
      <c r="M74" s="20"/>
    </row>
    <row r="75" spans="2:13" ht="12">
      <c r="B75" s="20"/>
      <c r="M75" s="20"/>
    </row>
    <row r="76" spans="1:31" s="2" customFormat="1" ht="12">
      <c r="A76" s="42"/>
      <c r="B76" s="45"/>
      <c r="C76" s="42"/>
      <c r="D76" s="181" t="s">
        <v>52</v>
      </c>
      <c r="E76" s="182"/>
      <c r="F76" s="183" t="s">
        <v>53</v>
      </c>
      <c r="G76" s="181" t="s">
        <v>52</v>
      </c>
      <c r="H76" s="182"/>
      <c r="I76" s="182"/>
      <c r="J76" s="184" t="s">
        <v>53</v>
      </c>
      <c r="K76" s="182"/>
      <c r="L76" s="182"/>
      <c r="M76" s="67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:31" s="2" customFormat="1" ht="14.4" customHeight="1">
      <c r="A77" s="42"/>
      <c r="B77" s="186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67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81" spans="1:31" s="2" customFormat="1" ht="6.95" customHeight="1">
      <c r="A81" s="42"/>
      <c r="B81" s="188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67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</row>
    <row r="82" spans="1:31" s="2" customFormat="1" ht="24.95" customHeight="1">
      <c r="A82" s="42"/>
      <c r="B82" s="43"/>
      <c r="C82" s="23" t="s">
        <v>98</v>
      </c>
      <c r="D82" s="44"/>
      <c r="E82" s="44"/>
      <c r="F82" s="44"/>
      <c r="G82" s="44"/>
      <c r="H82" s="44"/>
      <c r="I82" s="44"/>
      <c r="J82" s="44"/>
      <c r="K82" s="44"/>
      <c r="L82" s="44"/>
      <c r="M82" s="67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</row>
    <row r="83" spans="1:31" s="2" customFormat="1" ht="6.95" customHeight="1">
      <c r="A83" s="42"/>
      <c r="B83" s="43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67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</row>
    <row r="84" spans="1:31" s="2" customFormat="1" ht="12" customHeight="1">
      <c r="A84" s="42"/>
      <c r="B84" s="43"/>
      <c r="C84" s="32" t="s">
        <v>17</v>
      </c>
      <c r="D84" s="44"/>
      <c r="E84" s="44"/>
      <c r="F84" s="44"/>
      <c r="G84" s="44"/>
      <c r="H84" s="44"/>
      <c r="I84" s="44"/>
      <c r="J84" s="44"/>
      <c r="K84" s="44"/>
      <c r="L84" s="44"/>
      <c r="M84" s="67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</row>
    <row r="85" spans="1:31" s="2" customFormat="1" ht="30" customHeight="1">
      <c r="A85" s="42"/>
      <c r="B85" s="43"/>
      <c r="C85" s="44"/>
      <c r="D85" s="44"/>
      <c r="E85" s="80" t="str">
        <f>E7</f>
        <v>Částečná revitalizace tepelného hospodářství a požární ochrany na K1 a K2, K3</v>
      </c>
      <c r="F85" s="44"/>
      <c r="G85" s="44"/>
      <c r="H85" s="44"/>
      <c r="I85" s="44"/>
      <c r="J85" s="44"/>
      <c r="K85" s="44"/>
      <c r="L85" s="44"/>
      <c r="M85" s="67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</row>
    <row r="86" spans="1:31" s="2" customFormat="1" ht="6.95" customHeight="1">
      <c r="A86" s="42"/>
      <c r="B86" s="43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67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</row>
    <row r="87" spans="1:31" s="2" customFormat="1" ht="12" customHeight="1">
      <c r="A87" s="42"/>
      <c r="B87" s="43"/>
      <c r="C87" s="32" t="s">
        <v>21</v>
      </c>
      <c r="D87" s="44"/>
      <c r="E87" s="44"/>
      <c r="F87" s="27" t="str">
        <f>F10</f>
        <v xml:space="preserve"> </v>
      </c>
      <c r="G87" s="44"/>
      <c r="H87" s="44"/>
      <c r="I87" s="32" t="s">
        <v>23</v>
      </c>
      <c r="J87" s="83" t="str">
        <f>IF(J10="","",J10)</f>
        <v>31. 8. 2023</v>
      </c>
      <c r="K87" s="44"/>
      <c r="L87" s="44"/>
      <c r="M87" s="67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</row>
    <row r="88" spans="1:31" s="2" customFormat="1" ht="6.95" customHeight="1">
      <c r="A88" s="42"/>
      <c r="B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67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</row>
    <row r="89" spans="1:31" s="2" customFormat="1" ht="15.15" customHeight="1">
      <c r="A89" s="42"/>
      <c r="B89" s="43"/>
      <c r="C89" s="32" t="s">
        <v>25</v>
      </c>
      <c r="D89" s="44"/>
      <c r="E89" s="44"/>
      <c r="F89" s="27" t="str">
        <f>E13</f>
        <v xml:space="preserve"> </v>
      </c>
      <c r="G89" s="44"/>
      <c r="H89" s="44"/>
      <c r="I89" s="32" t="s">
        <v>30</v>
      </c>
      <c r="J89" s="36" t="str">
        <f>E19</f>
        <v xml:space="preserve"> </v>
      </c>
      <c r="K89" s="44"/>
      <c r="L89" s="44"/>
      <c r="M89" s="67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</row>
    <row r="90" spans="1:31" s="2" customFormat="1" ht="15.15" customHeight="1">
      <c r="A90" s="42"/>
      <c r="B90" s="43"/>
      <c r="C90" s="32" t="s">
        <v>28</v>
      </c>
      <c r="D90" s="44"/>
      <c r="E90" s="44"/>
      <c r="F90" s="27" t="str">
        <f>IF(E16="","",E16)</f>
        <v>Vyplň údaj</v>
      </c>
      <c r="G90" s="44"/>
      <c r="H90" s="44"/>
      <c r="I90" s="32" t="s">
        <v>31</v>
      </c>
      <c r="J90" s="36" t="str">
        <f>E22</f>
        <v xml:space="preserve"> </v>
      </c>
      <c r="K90" s="44"/>
      <c r="L90" s="44"/>
      <c r="M90" s="67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</row>
    <row r="91" spans="1:31" s="2" customFormat="1" ht="10.3" customHeight="1">
      <c r="A91" s="42"/>
      <c r="B91" s="43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67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</row>
    <row r="92" spans="1:31" s="2" customFormat="1" ht="29.25" customHeight="1">
      <c r="A92" s="42"/>
      <c r="B92" s="43"/>
      <c r="C92" s="190" t="s">
        <v>99</v>
      </c>
      <c r="D92" s="149"/>
      <c r="E92" s="149"/>
      <c r="F92" s="149"/>
      <c r="G92" s="149"/>
      <c r="H92" s="149"/>
      <c r="I92" s="191" t="s">
        <v>100</v>
      </c>
      <c r="J92" s="191" t="s">
        <v>101</v>
      </c>
      <c r="K92" s="191" t="s">
        <v>102</v>
      </c>
      <c r="L92" s="149"/>
      <c r="M92" s="67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</row>
    <row r="93" spans="1:31" s="2" customFormat="1" ht="10.3" customHeight="1">
      <c r="A93" s="42"/>
      <c r="B93" s="43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67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</row>
    <row r="94" spans="1:47" s="2" customFormat="1" ht="22.8" customHeight="1">
      <c r="A94" s="42"/>
      <c r="B94" s="43"/>
      <c r="C94" s="192" t="s">
        <v>103</v>
      </c>
      <c r="D94" s="44"/>
      <c r="E94" s="44"/>
      <c r="F94" s="44"/>
      <c r="G94" s="44"/>
      <c r="H94" s="44"/>
      <c r="I94" s="114">
        <f>Q134</f>
        <v>0</v>
      </c>
      <c r="J94" s="114">
        <f>R134</f>
        <v>0</v>
      </c>
      <c r="K94" s="114">
        <f>K134</f>
        <v>0</v>
      </c>
      <c r="L94" s="44"/>
      <c r="M94" s="67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U94" s="17" t="s">
        <v>104</v>
      </c>
    </row>
    <row r="95" spans="1:31" s="9" customFormat="1" ht="24.95" customHeight="1">
      <c r="A95" s="9"/>
      <c r="B95" s="193"/>
      <c r="C95" s="194"/>
      <c r="D95" s="195" t="s">
        <v>105</v>
      </c>
      <c r="E95" s="196"/>
      <c r="F95" s="196"/>
      <c r="G95" s="196"/>
      <c r="H95" s="196"/>
      <c r="I95" s="197">
        <f>Q135</f>
        <v>0</v>
      </c>
      <c r="J95" s="197">
        <f>R135</f>
        <v>0</v>
      </c>
      <c r="K95" s="197">
        <f>K135</f>
        <v>0</v>
      </c>
      <c r="L95" s="194"/>
      <c r="M95" s="198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99"/>
      <c r="C96" s="200"/>
      <c r="D96" s="201" t="s">
        <v>106</v>
      </c>
      <c r="E96" s="202"/>
      <c r="F96" s="202"/>
      <c r="G96" s="202"/>
      <c r="H96" s="202"/>
      <c r="I96" s="203">
        <f>Q136</f>
        <v>0</v>
      </c>
      <c r="J96" s="203">
        <f>R136</f>
        <v>0</v>
      </c>
      <c r="K96" s="203">
        <f>K136</f>
        <v>0</v>
      </c>
      <c r="L96" s="200"/>
      <c r="M96" s="20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99"/>
      <c r="C97" s="200"/>
      <c r="D97" s="201" t="s">
        <v>107</v>
      </c>
      <c r="E97" s="202"/>
      <c r="F97" s="202"/>
      <c r="G97" s="202"/>
      <c r="H97" s="202"/>
      <c r="I97" s="203">
        <f>Q139</f>
        <v>0</v>
      </c>
      <c r="J97" s="203">
        <f>R139</f>
        <v>0</v>
      </c>
      <c r="K97" s="203">
        <f>K139</f>
        <v>0</v>
      </c>
      <c r="L97" s="200"/>
      <c r="M97" s="20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99"/>
      <c r="C98" s="200"/>
      <c r="D98" s="201" t="s">
        <v>108</v>
      </c>
      <c r="E98" s="202"/>
      <c r="F98" s="202"/>
      <c r="G98" s="202"/>
      <c r="H98" s="202"/>
      <c r="I98" s="203">
        <f>Q181</f>
        <v>0</v>
      </c>
      <c r="J98" s="203">
        <f>R181</f>
        <v>0</v>
      </c>
      <c r="K98" s="203">
        <f>K181</f>
        <v>0</v>
      </c>
      <c r="L98" s="200"/>
      <c r="M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9"/>
      <c r="C99" s="200"/>
      <c r="D99" s="201" t="s">
        <v>109</v>
      </c>
      <c r="E99" s="202"/>
      <c r="F99" s="202"/>
      <c r="G99" s="202"/>
      <c r="H99" s="202"/>
      <c r="I99" s="203">
        <f>Q195</f>
        <v>0</v>
      </c>
      <c r="J99" s="203">
        <f>R195</f>
        <v>0</v>
      </c>
      <c r="K99" s="203">
        <f>K195</f>
        <v>0</v>
      </c>
      <c r="L99" s="200"/>
      <c r="M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9"/>
      <c r="C100" s="200"/>
      <c r="D100" s="201" t="s">
        <v>110</v>
      </c>
      <c r="E100" s="202"/>
      <c r="F100" s="202"/>
      <c r="G100" s="202"/>
      <c r="H100" s="202"/>
      <c r="I100" s="203">
        <f>Q201</f>
        <v>0</v>
      </c>
      <c r="J100" s="203">
        <f>R201</f>
        <v>0</v>
      </c>
      <c r="K100" s="203">
        <f>K201</f>
        <v>0</v>
      </c>
      <c r="L100" s="200"/>
      <c r="M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93"/>
      <c r="C101" s="194"/>
      <c r="D101" s="195" t="s">
        <v>111</v>
      </c>
      <c r="E101" s="196"/>
      <c r="F101" s="196"/>
      <c r="G101" s="196"/>
      <c r="H101" s="196"/>
      <c r="I101" s="197">
        <f>Q206</f>
        <v>0</v>
      </c>
      <c r="J101" s="197">
        <f>R206</f>
        <v>0</v>
      </c>
      <c r="K101" s="197">
        <f>K206</f>
        <v>0</v>
      </c>
      <c r="L101" s="194"/>
      <c r="M101" s="19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9"/>
      <c r="C102" s="200"/>
      <c r="D102" s="201" t="s">
        <v>112</v>
      </c>
      <c r="E102" s="202"/>
      <c r="F102" s="202"/>
      <c r="G102" s="202"/>
      <c r="H102" s="202"/>
      <c r="I102" s="203">
        <f>Q207</f>
        <v>0</v>
      </c>
      <c r="J102" s="203">
        <f>R207</f>
        <v>0</v>
      </c>
      <c r="K102" s="203">
        <f>K207</f>
        <v>0</v>
      </c>
      <c r="L102" s="200"/>
      <c r="M102" s="20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9"/>
      <c r="C103" s="200"/>
      <c r="D103" s="201" t="s">
        <v>113</v>
      </c>
      <c r="E103" s="202"/>
      <c r="F103" s="202"/>
      <c r="G103" s="202"/>
      <c r="H103" s="202"/>
      <c r="I103" s="203">
        <f>Q216</f>
        <v>0</v>
      </c>
      <c r="J103" s="203">
        <f>R216</f>
        <v>0</v>
      </c>
      <c r="K103" s="203">
        <f>K216</f>
        <v>0</v>
      </c>
      <c r="L103" s="200"/>
      <c r="M103" s="20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9"/>
      <c r="C104" s="200"/>
      <c r="D104" s="201" t="s">
        <v>114</v>
      </c>
      <c r="E104" s="202"/>
      <c r="F104" s="202"/>
      <c r="G104" s="202"/>
      <c r="H104" s="202"/>
      <c r="I104" s="203">
        <f>Q290</f>
        <v>0</v>
      </c>
      <c r="J104" s="203">
        <f>R290</f>
        <v>0</v>
      </c>
      <c r="K104" s="203">
        <f>K290</f>
        <v>0</v>
      </c>
      <c r="L104" s="200"/>
      <c r="M104" s="20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9"/>
      <c r="C105" s="200"/>
      <c r="D105" s="201" t="s">
        <v>115</v>
      </c>
      <c r="E105" s="202"/>
      <c r="F105" s="202"/>
      <c r="G105" s="202"/>
      <c r="H105" s="202"/>
      <c r="I105" s="203">
        <f>Q318</f>
        <v>0</v>
      </c>
      <c r="J105" s="203">
        <f>R318</f>
        <v>0</v>
      </c>
      <c r="K105" s="203">
        <f>K318</f>
        <v>0</v>
      </c>
      <c r="L105" s="200"/>
      <c r="M105" s="20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9"/>
      <c r="C106" s="200"/>
      <c r="D106" s="201" t="s">
        <v>116</v>
      </c>
      <c r="E106" s="202"/>
      <c r="F106" s="202"/>
      <c r="G106" s="202"/>
      <c r="H106" s="202"/>
      <c r="I106" s="203">
        <f>Q349</f>
        <v>0</v>
      </c>
      <c r="J106" s="203">
        <f>R349</f>
        <v>0</v>
      </c>
      <c r="K106" s="203">
        <f>K349</f>
        <v>0</v>
      </c>
      <c r="L106" s="200"/>
      <c r="M106" s="20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42"/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67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</row>
    <row r="108" spans="1:31" s="2" customFormat="1" ht="6.95" customHeight="1">
      <c r="A108" s="42"/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67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</row>
    <row r="109" spans="1:31" s="2" customFormat="1" ht="29.25" customHeight="1">
      <c r="A109" s="42"/>
      <c r="B109" s="43"/>
      <c r="C109" s="192" t="s">
        <v>117</v>
      </c>
      <c r="D109" s="44"/>
      <c r="E109" s="44"/>
      <c r="F109" s="44"/>
      <c r="G109" s="44"/>
      <c r="H109" s="44"/>
      <c r="I109" s="44"/>
      <c r="J109" s="44"/>
      <c r="K109" s="205">
        <f>ROUND(K110+K111+K112+K113+K114+K115,2)</f>
        <v>0</v>
      </c>
      <c r="L109" s="44"/>
      <c r="M109" s="67"/>
      <c r="O109" s="206" t="s">
        <v>41</v>
      </c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</row>
    <row r="110" spans="1:65" s="2" customFormat="1" ht="18" customHeight="1">
      <c r="A110" s="42"/>
      <c r="B110" s="43"/>
      <c r="C110" s="44"/>
      <c r="D110" s="144" t="s">
        <v>118</v>
      </c>
      <c r="E110" s="137"/>
      <c r="F110" s="137"/>
      <c r="G110" s="44"/>
      <c r="H110" s="44"/>
      <c r="I110" s="44"/>
      <c r="J110" s="44"/>
      <c r="K110" s="138">
        <v>0</v>
      </c>
      <c r="L110" s="44"/>
      <c r="M110" s="207"/>
      <c r="N110" s="208"/>
      <c r="O110" s="209" t="s">
        <v>42</v>
      </c>
      <c r="P110" s="208"/>
      <c r="Q110" s="208"/>
      <c r="R110" s="208"/>
      <c r="S110" s="210"/>
      <c r="T110" s="210"/>
      <c r="U110" s="210"/>
      <c r="V110" s="210"/>
      <c r="W110" s="210"/>
      <c r="X110" s="210"/>
      <c r="Y110" s="210"/>
      <c r="Z110" s="210"/>
      <c r="AA110" s="210"/>
      <c r="AB110" s="210"/>
      <c r="AC110" s="210"/>
      <c r="AD110" s="210"/>
      <c r="AE110" s="210"/>
      <c r="AF110" s="208"/>
      <c r="AG110" s="208"/>
      <c r="AH110" s="208"/>
      <c r="AI110" s="208"/>
      <c r="AJ110" s="208"/>
      <c r="AK110" s="208"/>
      <c r="AL110" s="208"/>
      <c r="AM110" s="208"/>
      <c r="AN110" s="208"/>
      <c r="AO110" s="208"/>
      <c r="AP110" s="208"/>
      <c r="AQ110" s="208"/>
      <c r="AR110" s="208"/>
      <c r="AS110" s="208"/>
      <c r="AT110" s="208"/>
      <c r="AU110" s="208"/>
      <c r="AV110" s="208"/>
      <c r="AW110" s="208"/>
      <c r="AX110" s="208"/>
      <c r="AY110" s="211" t="s">
        <v>119</v>
      </c>
      <c r="AZ110" s="208"/>
      <c r="BA110" s="208"/>
      <c r="BB110" s="208"/>
      <c r="BC110" s="208"/>
      <c r="BD110" s="208"/>
      <c r="BE110" s="212">
        <f>IF(O110="základní",K110,0)</f>
        <v>0</v>
      </c>
      <c r="BF110" s="212">
        <f>IF(O110="snížená",K110,0)</f>
        <v>0</v>
      </c>
      <c r="BG110" s="212">
        <f>IF(O110="zákl. přenesená",K110,0)</f>
        <v>0</v>
      </c>
      <c r="BH110" s="212">
        <f>IF(O110="sníž. přenesená",K110,0)</f>
        <v>0</v>
      </c>
      <c r="BI110" s="212">
        <f>IF(O110="nulová",K110,0)</f>
        <v>0</v>
      </c>
      <c r="BJ110" s="211" t="s">
        <v>84</v>
      </c>
      <c r="BK110" s="208"/>
      <c r="BL110" s="208"/>
      <c r="BM110" s="208"/>
    </row>
    <row r="111" spans="1:65" s="2" customFormat="1" ht="18" customHeight="1">
      <c r="A111" s="42"/>
      <c r="B111" s="43"/>
      <c r="C111" s="44"/>
      <c r="D111" s="144" t="s">
        <v>120</v>
      </c>
      <c r="E111" s="137"/>
      <c r="F111" s="137"/>
      <c r="G111" s="44"/>
      <c r="H111" s="44"/>
      <c r="I111" s="44"/>
      <c r="J111" s="44"/>
      <c r="K111" s="138">
        <v>0</v>
      </c>
      <c r="L111" s="44"/>
      <c r="M111" s="207"/>
      <c r="N111" s="208"/>
      <c r="O111" s="209" t="s">
        <v>42</v>
      </c>
      <c r="P111" s="208"/>
      <c r="Q111" s="208"/>
      <c r="R111" s="208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08"/>
      <c r="AG111" s="208"/>
      <c r="AH111" s="208"/>
      <c r="AI111" s="208"/>
      <c r="AJ111" s="208"/>
      <c r="AK111" s="208"/>
      <c r="AL111" s="208"/>
      <c r="AM111" s="208"/>
      <c r="AN111" s="208"/>
      <c r="AO111" s="208"/>
      <c r="AP111" s="208"/>
      <c r="AQ111" s="208"/>
      <c r="AR111" s="208"/>
      <c r="AS111" s="208"/>
      <c r="AT111" s="208"/>
      <c r="AU111" s="208"/>
      <c r="AV111" s="208"/>
      <c r="AW111" s="208"/>
      <c r="AX111" s="208"/>
      <c r="AY111" s="211" t="s">
        <v>119</v>
      </c>
      <c r="AZ111" s="208"/>
      <c r="BA111" s="208"/>
      <c r="BB111" s="208"/>
      <c r="BC111" s="208"/>
      <c r="BD111" s="208"/>
      <c r="BE111" s="212">
        <f>IF(O111="základní",K111,0)</f>
        <v>0</v>
      </c>
      <c r="BF111" s="212">
        <f>IF(O111="snížená",K111,0)</f>
        <v>0</v>
      </c>
      <c r="BG111" s="212">
        <f>IF(O111="zákl. přenesená",K111,0)</f>
        <v>0</v>
      </c>
      <c r="BH111" s="212">
        <f>IF(O111="sníž. přenesená",K111,0)</f>
        <v>0</v>
      </c>
      <c r="BI111" s="212">
        <f>IF(O111="nulová",K111,0)</f>
        <v>0</v>
      </c>
      <c r="BJ111" s="211" t="s">
        <v>84</v>
      </c>
      <c r="BK111" s="208"/>
      <c r="BL111" s="208"/>
      <c r="BM111" s="208"/>
    </row>
    <row r="112" spans="1:65" s="2" customFormat="1" ht="18" customHeight="1">
      <c r="A112" s="42"/>
      <c r="B112" s="43"/>
      <c r="C112" s="44"/>
      <c r="D112" s="144" t="s">
        <v>121</v>
      </c>
      <c r="E112" s="137"/>
      <c r="F112" s="137"/>
      <c r="G112" s="44"/>
      <c r="H112" s="44"/>
      <c r="I112" s="44"/>
      <c r="J112" s="44"/>
      <c r="K112" s="138">
        <v>0</v>
      </c>
      <c r="L112" s="44"/>
      <c r="M112" s="207"/>
      <c r="N112" s="208"/>
      <c r="O112" s="209" t="s">
        <v>42</v>
      </c>
      <c r="P112" s="208"/>
      <c r="Q112" s="208"/>
      <c r="R112" s="208"/>
      <c r="S112" s="210"/>
      <c r="T112" s="210"/>
      <c r="U112" s="210"/>
      <c r="V112" s="210"/>
      <c r="W112" s="210"/>
      <c r="X112" s="210"/>
      <c r="Y112" s="210"/>
      <c r="Z112" s="210"/>
      <c r="AA112" s="210"/>
      <c r="AB112" s="210"/>
      <c r="AC112" s="210"/>
      <c r="AD112" s="210"/>
      <c r="AE112" s="210"/>
      <c r="AF112" s="208"/>
      <c r="AG112" s="208"/>
      <c r="AH112" s="208"/>
      <c r="AI112" s="208"/>
      <c r="AJ112" s="208"/>
      <c r="AK112" s="208"/>
      <c r="AL112" s="208"/>
      <c r="AM112" s="208"/>
      <c r="AN112" s="208"/>
      <c r="AO112" s="208"/>
      <c r="AP112" s="208"/>
      <c r="AQ112" s="208"/>
      <c r="AR112" s="208"/>
      <c r="AS112" s="208"/>
      <c r="AT112" s="208"/>
      <c r="AU112" s="208"/>
      <c r="AV112" s="208"/>
      <c r="AW112" s="208"/>
      <c r="AX112" s="208"/>
      <c r="AY112" s="211" t="s">
        <v>119</v>
      </c>
      <c r="AZ112" s="208"/>
      <c r="BA112" s="208"/>
      <c r="BB112" s="208"/>
      <c r="BC112" s="208"/>
      <c r="BD112" s="208"/>
      <c r="BE112" s="212">
        <f>IF(O112="základní",K112,0)</f>
        <v>0</v>
      </c>
      <c r="BF112" s="212">
        <f>IF(O112="snížená",K112,0)</f>
        <v>0</v>
      </c>
      <c r="BG112" s="212">
        <f>IF(O112="zákl. přenesená",K112,0)</f>
        <v>0</v>
      </c>
      <c r="BH112" s="212">
        <f>IF(O112="sníž. přenesená",K112,0)</f>
        <v>0</v>
      </c>
      <c r="BI112" s="212">
        <f>IF(O112="nulová",K112,0)</f>
        <v>0</v>
      </c>
      <c r="BJ112" s="211" t="s">
        <v>84</v>
      </c>
      <c r="BK112" s="208"/>
      <c r="BL112" s="208"/>
      <c r="BM112" s="208"/>
    </row>
    <row r="113" spans="1:65" s="2" customFormat="1" ht="18" customHeight="1">
      <c r="A113" s="42"/>
      <c r="B113" s="43"/>
      <c r="C113" s="44"/>
      <c r="D113" s="144" t="s">
        <v>122</v>
      </c>
      <c r="E113" s="137"/>
      <c r="F113" s="137"/>
      <c r="G113" s="44"/>
      <c r="H113" s="44"/>
      <c r="I113" s="44"/>
      <c r="J113" s="44"/>
      <c r="K113" s="138">
        <v>0</v>
      </c>
      <c r="L113" s="44"/>
      <c r="M113" s="207"/>
      <c r="N113" s="208"/>
      <c r="O113" s="209" t="s">
        <v>42</v>
      </c>
      <c r="P113" s="208"/>
      <c r="Q113" s="208"/>
      <c r="R113" s="208"/>
      <c r="S113" s="210"/>
      <c r="T113" s="210"/>
      <c r="U113" s="210"/>
      <c r="V113" s="210"/>
      <c r="W113" s="210"/>
      <c r="X113" s="210"/>
      <c r="Y113" s="210"/>
      <c r="Z113" s="210"/>
      <c r="AA113" s="210"/>
      <c r="AB113" s="210"/>
      <c r="AC113" s="210"/>
      <c r="AD113" s="210"/>
      <c r="AE113" s="210"/>
      <c r="AF113" s="208"/>
      <c r="AG113" s="208"/>
      <c r="AH113" s="208"/>
      <c r="AI113" s="208"/>
      <c r="AJ113" s="208"/>
      <c r="AK113" s="208"/>
      <c r="AL113" s="208"/>
      <c r="AM113" s="208"/>
      <c r="AN113" s="208"/>
      <c r="AO113" s="208"/>
      <c r="AP113" s="208"/>
      <c r="AQ113" s="208"/>
      <c r="AR113" s="208"/>
      <c r="AS113" s="208"/>
      <c r="AT113" s="208"/>
      <c r="AU113" s="208"/>
      <c r="AV113" s="208"/>
      <c r="AW113" s="208"/>
      <c r="AX113" s="208"/>
      <c r="AY113" s="211" t="s">
        <v>119</v>
      </c>
      <c r="AZ113" s="208"/>
      <c r="BA113" s="208"/>
      <c r="BB113" s="208"/>
      <c r="BC113" s="208"/>
      <c r="BD113" s="208"/>
      <c r="BE113" s="212">
        <f>IF(O113="základní",K113,0)</f>
        <v>0</v>
      </c>
      <c r="BF113" s="212">
        <f>IF(O113="snížená",K113,0)</f>
        <v>0</v>
      </c>
      <c r="BG113" s="212">
        <f>IF(O113="zákl. přenesená",K113,0)</f>
        <v>0</v>
      </c>
      <c r="BH113" s="212">
        <f>IF(O113="sníž. přenesená",K113,0)</f>
        <v>0</v>
      </c>
      <c r="BI113" s="212">
        <f>IF(O113="nulová",K113,0)</f>
        <v>0</v>
      </c>
      <c r="BJ113" s="211" t="s">
        <v>84</v>
      </c>
      <c r="BK113" s="208"/>
      <c r="BL113" s="208"/>
      <c r="BM113" s="208"/>
    </row>
    <row r="114" spans="1:65" s="2" customFormat="1" ht="18" customHeight="1">
      <c r="A114" s="42"/>
      <c r="B114" s="43"/>
      <c r="C114" s="44"/>
      <c r="D114" s="144" t="s">
        <v>123</v>
      </c>
      <c r="E114" s="137"/>
      <c r="F114" s="137"/>
      <c r="G114" s="44"/>
      <c r="H114" s="44"/>
      <c r="I114" s="44"/>
      <c r="J114" s="44"/>
      <c r="K114" s="138">
        <v>0</v>
      </c>
      <c r="L114" s="44"/>
      <c r="M114" s="207"/>
      <c r="N114" s="208"/>
      <c r="O114" s="209" t="s">
        <v>42</v>
      </c>
      <c r="P114" s="208"/>
      <c r="Q114" s="208"/>
      <c r="R114" s="208"/>
      <c r="S114" s="210"/>
      <c r="T114" s="210"/>
      <c r="U114" s="210"/>
      <c r="V114" s="210"/>
      <c r="W114" s="210"/>
      <c r="X114" s="210"/>
      <c r="Y114" s="210"/>
      <c r="Z114" s="210"/>
      <c r="AA114" s="210"/>
      <c r="AB114" s="210"/>
      <c r="AC114" s="210"/>
      <c r="AD114" s="210"/>
      <c r="AE114" s="210"/>
      <c r="AF114" s="208"/>
      <c r="AG114" s="208"/>
      <c r="AH114" s="208"/>
      <c r="AI114" s="208"/>
      <c r="AJ114" s="208"/>
      <c r="AK114" s="208"/>
      <c r="AL114" s="208"/>
      <c r="AM114" s="208"/>
      <c r="AN114" s="208"/>
      <c r="AO114" s="208"/>
      <c r="AP114" s="208"/>
      <c r="AQ114" s="208"/>
      <c r="AR114" s="208"/>
      <c r="AS114" s="208"/>
      <c r="AT114" s="208"/>
      <c r="AU114" s="208"/>
      <c r="AV114" s="208"/>
      <c r="AW114" s="208"/>
      <c r="AX114" s="208"/>
      <c r="AY114" s="211" t="s">
        <v>119</v>
      </c>
      <c r="AZ114" s="208"/>
      <c r="BA114" s="208"/>
      <c r="BB114" s="208"/>
      <c r="BC114" s="208"/>
      <c r="BD114" s="208"/>
      <c r="BE114" s="212">
        <f>IF(O114="základní",K114,0)</f>
        <v>0</v>
      </c>
      <c r="BF114" s="212">
        <f>IF(O114="snížená",K114,0)</f>
        <v>0</v>
      </c>
      <c r="BG114" s="212">
        <f>IF(O114="zákl. přenesená",K114,0)</f>
        <v>0</v>
      </c>
      <c r="BH114" s="212">
        <f>IF(O114="sníž. přenesená",K114,0)</f>
        <v>0</v>
      </c>
      <c r="BI114" s="212">
        <f>IF(O114="nulová",K114,0)</f>
        <v>0</v>
      </c>
      <c r="BJ114" s="211" t="s">
        <v>84</v>
      </c>
      <c r="BK114" s="208"/>
      <c r="BL114" s="208"/>
      <c r="BM114" s="208"/>
    </row>
    <row r="115" spans="1:65" s="2" customFormat="1" ht="18" customHeight="1">
      <c r="A115" s="42"/>
      <c r="B115" s="43"/>
      <c r="C115" s="44"/>
      <c r="D115" s="137" t="s">
        <v>124</v>
      </c>
      <c r="E115" s="44"/>
      <c r="F115" s="44"/>
      <c r="G115" s="44"/>
      <c r="H115" s="44"/>
      <c r="I115" s="44"/>
      <c r="J115" s="44"/>
      <c r="K115" s="138">
        <f>ROUND(K28*T115,2)</f>
        <v>0</v>
      </c>
      <c r="L115" s="44"/>
      <c r="M115" s="207"/>
      <c r="N115" s="208"/>
      <c r="O115" s="209" t="s">
        <v>42</v>
      </c>
      <c r="P115" s="208"/>
      <c r="Q115" s="208"/>
      <c r="R115" s="208"/>
      <c r="S115" s="210"/>
      <c r="T115" s="210"/>
      <c r="U115" s="210"/>
      <c r="V115" s="210"/>
      <c r="W115" s="210"/>
      <c r="X115" s="210"/>
      <c r="Y115" s="210"/>
      <c r="Z115" s="210"/>
      <c r="AA115" s="210"/>
      <c r="AB115" s="210"/>
      <c r="AC115" s="210"/>
      <c r="AD115" s="210"/>
      <c r="AE115" s="210"/>
      <c r="AF115" s="208"/>
      <c r="AG115" s="208"/>
      <c r="AH115" s="208"/>
      <c r="AI115" s="208"/>
      <c r="AJ115" s="208"/>
      <c r="AK115" s="208"/>
      <c r="AL115" s="208"/>
      <c r="AM115" s="208"/>
      <c r="AN115" s="208"/>
      <c r="AO115" s="208"/>
      <c r="AP115" s="208"/>
      <c r="AQ115" s="208"/>
      <c r="AR115" s="208"/>
      <c r="AS115" s="208"/>
      <c r="AT115" s="208"/>
      <c r="AU115" s="208"/>
      <c r="AV115" s="208"/>
      <c r="AW115" s="208"/>
      <c r="AX115" s="208"/>
      <c r="AY115" s="211" t="s">
        <v>125</v>
      </c>
      <c r="AZ115" s="208"/>
      <c r="BA115" s="208"/>
      <c r="BB115" s="208"/>
      <c r="BC115" s="208"/>
      <c r="BD115" s="208"/>
      <c r="BE115" s="212">
        <f>IF(O115="základní",K115,0)</f>
        <v>0</v>
      </c>
      <c r="BF115" s="212">
        <f>IF(O115="snížená",K115,0)</f>
        <v>0</v>
      </c>
      <c r="BG115" s="212">
        <f>IF(O115="zákl. přenesená",K115,0)</f>
        <v>0</v>
      </c>
      <c r="BH115" s="212">
        <f>IF(O115="sníž. přenesená",K115,0)</f>
        <v>0</v>
      </c>
      <c r="BI115" s="212">
        <f>IF(O115="nulová",K115,0)</f>
        <v>0</v>
      </c>
      <c r="BJ115" s="211" t="s">
        <v>84</v>
      </c>
      <c r="BK115" s="208"/>
      <c r="BL115" s="208"/>
      <c r="BM115" s="208"/>
    </row>
    <row r="116" spans="1:31" s="2" customFormat="1" ht="12">
      <c r="A116" s="42"/>
      <c r="B116" s="43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67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</row>
    <row r="117" spans="1:31" s="2" customFormat="1" ht="29.25" customHeight="1">
      <c r="A117" s="42"/>
      <c r="B117" s="43"/>
      <c r="C117" s="148" t="s">
        <v>94</v>
      </c>
      <c r="D117" s="149"/>
      <c r="E117" s="149"/>
      <c r="F117" s="149"/>
      <c r="G117" s="149"/>
      <c r="H117" s="149"/>
      <c r="I117" s="149"/>
      <c r="J117" s="149"/>
      <c r="K117" s="150">
        <f>ROUND(K94+K109,2)</f>
        <v>0</v>
      </c>
      <c r="L117" s="149"/>
      <c r="M117" s="67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</row>
    <row r="118" spans="1:31" s="2" customFormat="1" ht="6.95" customHeight="1">
      <c r="A118" s="42"/>
      <c r="B118" s="70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67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</row>
    <row r="122" spans="1:31" s="2" customFormat="1" ht="6.95" customHeight="1">
      <c r="A122" s="42"/>
      <c r="B122" s="72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67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</row>
    <row r="123" spans="1:31" s="2" customFormat="1" ht="24.95" customHeight="1">
      <c r="A123" s="42"/>
      <c r="B123" s="43"/>
      <c r="C123" s="23" t="s">
        <v>126</v>
      </c>
      <c r="D123" s="44"/>
      <c r="E123" s="44"/>
      <c r="F123" s="44"/>
      <c r="G123" s="44"/>
      <c r="H123" s="44"/>
      <c r="I123" s="44"/>
      <c r="J123" s="44"/>
      <c r="K123" s="44"/>
      <c r="L123" s="44"/>
      <c r="M123" s="67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</row>
    <row r="124" spans="1:31" s="2" customFormat="1" ht="6.95" customHeight="1">
      <c r="A124" s="42"/>
      <c r="B124" s="43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67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</row>
    <row r="125" spans="1:31" s="2" customFormat="1" ht="12" customHeight="1">
      <c r="A125" s="42"/>
      <c r="B125" s="43"/>
      <c r="C125" s="32" t="s">
        <v>17</v>
      </c>
      <c r="D125" s="44"/>
      <c r="E125" s="44"/>
      <c r="F125" s="44"/>
      <c r="G125" s="44"/>
      <c r="H125" s="44"/>
      <c r="I125" s="44"/>
      <c r="J125" s="44"/>
      <c r="K125" s="44"/>
      <c r="L125" s="44"/>
      <c r="M125" s="67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</row>
    <row r="126" spans="1:31" s="2" customFormat="1" ht="30" customHeight="1">
      <c r="A126" s="42"/>
      <c r="B126" s="43"/>
      <c r="C126" s="44"/>
      <c r="D126" s="44"/>
      <c r="E126" s="80" t="str">
        <f>E7</f>
        <v>Částečná revitalizace tepelného hospodářství a požární ochrany na K1 a K2, K3</v>
      </c>
      <c r="F126" s="44"/>
      <c r="G126" s="44"/>
      <c r="H126" s="44"/>
      <c r="I126" s="44"/>
      <c r="J126" s="44"/>
      <c r="K126" s="44"/>
      <c r="L126" s="44"/>
      <c r="M126" s="67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</row>
    <row r="127" spans="1:31" s="2" customFormat="1" ht="6.95" customHeight="1">
      <c r="A127" s="42"/>
      <c r="B127" s="43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67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</row>
    <row r="128" spans="1:31" s="2" customFormat="1" ht="12" customHeight="1">
      <c r="A128" s="42"/>
      <c r="B128" s="43"/>
      <c r="C128" s="32" t="s">
        <v>21</v>
      </c>
      <c r="D128" s="44"/>
      <c r="E128" s="44"/>
      <c r="F128" s="27" t="str">
        <f>F10</f>
        <v xml:space="preserve"> </v>
      </c>
      <c r="G128" s="44"/>
      <c r="H128" s="44"/>
      <c r="I128" s="32" t="s">
        <v>23</v>
      </c>
      <c r="J128" s="83" t="str">
        <f>IF(J10="","",J10)</f>
        <v>31. 8. 2023</v>
      </c>
      <c r="K128" s="44"/>
      <c r="L128" s="44"/>
      <c r="M128" s="67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</row>
    <row r="129" spans="1:31" s="2" customFormat="1" ht="6.95" customHeight="1">
      <c r="A129" s="42"/>
      <c r="B129" s="43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67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</row>
    <row r="130" spans="1:31" s="2" customFormat="1" ht="15.15" customHeight="1">
      <c r="A130" s="42"/>
      <c r="B130" s="43"/>
      <c r="C130" s="32" t="s">
        <v>25</v>
      </c>
      <c r="D130" s="44"/>
      <c r="E130" s="44"/>
      <c r="F130" s="27" t="str">
        <f>E13</f>
        <v xml:space="preserve"> </v>
      </c>
      <c r="G130" s="44"/>
      <c r="H130" s="44"/>
      <c r="I130" s="32" t="s">
        <v>30</v>
      </c>
      <c r="J130" s="36" t="str">
        <f>E19</f>
        <v xml:space="preserve"> </v>
      </c>
      <c r="K130" s="44"/>
      <c r="L130" s="44"/>
      <c r="M130" s="67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</row>
    <row r="131" spans="1:31" s="2" customFormat="1" ht="15.15" customHeight="1">
      <c r="A131" s="42"/>
      <c r="B131" s="43"/>
      <c r="C131" s="32" t="s">
        <v>28</v>
      </c>
      <c r="D131" s="44"/>
      <c r="E131" s="44"/>
      <c r="F131" s="27" t="str">
        <f>IF(E16="","",E16)</f>
        <v>Vyplň údaj</v>
      </c>
      <c r="G131" s="44"/>
      <c r="H131" s="44"/>
      <c r="I131" s="32" t="s">
        <v>31</v>
      </c>
      <c r="J131" s="36" t="str">
        <f>E22</f>
        <v xml:space="preserve"> </v>
      </c>
      <c r="K131" s="44"/>
      <c r="L131" s="44"/>
      <c r="M131" s="67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</row>
    <row r="132" spans="1:31" s="2" customFormat="1" ht="10.3" customHeight="1">
      <c r="A132" s="42"/>
      <c r="B132" s="43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67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</row>
    <row r="133" spans="1:31" s="11" customFormat="1" ht="29.25" customHeight="1">
      <c r="A133" s="213"/>
      <c r="B133" s="214"/>
      <c r="C133" s="215" t="s">
        <v>127</v>
      </c>
      <c r="D133" s="216" t="s">
        <v>62</v>
      </c>
      <c r="E133" s="216" t="s">
        <v>58</v>
      </c>
      <c r="F133" s="216" t="s">
        <v>59</v>
      </c>
      <c r="G133" s="216" t="s">
        <v>128</v>
      </c>
      <c r="H133" s="216" t="s">
        <v>129</v>
      </c>
      <c r="I133" s="216" t="s">
        <v>130</v>
      </c>
      <c r="J133" s="216" t="s">
        <v>131</v>
      </c>
      <c r="K133" s="216" t="s">
        <v>102</v>
      </c>
      <c r="L133" s="217" t="s">
        <v>132</v>
      </c>
      <c r="M133" s="218"/>
      <c r="N133" s="104" t="s">
        <v>1</v>
      </c>
      <c r="O133" s="105" t="s">
        <v>41</v>
      </c>
      <c r="P133" s="105" t="s">
        <v>133</v>
      </c>
      <c r="Q133" s="105" t="s">
        <v>134</v>
      </c>
      <c r="R133" s="105" t="s">
        <v>135</v>
      </c>
      <c r="S133" s="105" t="s">
        <v>136</v>
      </c>
      <c r="T133" s="105" t="s">
        <v>137</v>
      </c>
      <c r="U133" s="105" t="s">
        <v>138</v>
      </c>
      <c r="V133" s="105" t="s">
        <v>139</v>
      </c>
      <c r="W133" s="105" t="s">
        <v>140</v>
      </c>
      <c r="X133" s="106" t="s">
        <v>141</v>
      </c>
      <c r="Y133" s="213"/>
      <c r="Z133" s="213"/>
      <c r="AA133" s="213"/>
      <c r="AB133" s="213"/>
      <c r="AC133" s="213"/>
      <c r="AD133" s="213"/>
      <c r="AE133" s="213"/>
    </row>
    <row r="134" spans="1:63" s="2" customFormat="1" ht="22.8" customHeight="1">
      <c r="A134" s="42"/>
      <c r="B134" s="43"/>
      <c r="C134" s="111" t="s">
        <v>142</v>
      </c>
      <c r="D134" s="44"/>
      <c r="E134" s="44"/>
      <c r="F134" s="44"/>
      <c r="G134" s="44"/>
      <c r="H134" s="44"/>
      <c r="I134" s="44"/>
      <c r="J134" s="44"/>
      <c r="K134" s="219">
        <f>BK134</f>
        <v>0</v>
      </c>
      <c r="L134" s="44"/>
      <c r="M134" s="45"/>
      <c r="N134" s="107"/>
      <c r="O134" s="220"/>
      <c r="P134" s="108"/>
      <c r="Q134" s="221">
        <f>Q135+Q206</f>
        <v>0</v>
      </c>
      <c r="R134" s="221">
        <f>R135+R206</f>
        <v>0</v>
      </c>
      <c r="S134" s="108"/>
      <c r="T134" s="222">
        <f>T135+T206</f>
        <v>0</v>
      </c>
      <c r="U134" s="108"/>
      <c r="V134" s="222">
        <f>V135+V206</f>
        <v>3.5293237100000003</v>
      </c>
      <c r="W134" s="108"/>
      <c r="X134" s="223">
        <f>X135+X206</f>
        <v>2.266408</v>
      </c>
      <c r="Y134" s="42"/>
      <c r="Z134" s="42"/>
      <c r="AA134" s="42"/>
      <c r="AB134" s="42"/>
      <c r="AC134" s="42"/>
      <c r="AD134" s="42"/>
      <c r="AE134" s="42"/>
      <c r="AT134" s="17" t="s">
        <v>78</v>
      </c>
      <c r="AU134" s="17" t="s">
        <v>104</v>
      </c>
      <c r="BK134" s="224">
        <f>BK135+BK206</f>
        <v>0</v>
      </c>
    </row>
    <row r="135" spans="1:63" s="12" customFormat="1" ht="25.9" customHeight="1">
      <c r="A135" s="12"/>
      <c r="B135" s="225"/>
      <c r="C135" s="226"/>
      <c r="D135" s="227" t="s">
        <v>78</v>
      </c>
      <c r="E135" s="228" t="s">
        <v>143</v>
      </c>
      <c r="F135" s="228" t="s">
        <v>144</v>
      </c>
      <c r="G135" s="226"/>
      <c r="H135" s="226"/>
      <c r="I135" s="229"/>
      <c r="J135" s="229"/>
      <c r="K135" s="230">
        <f>BK135</f>
        <v>0</v>
      </c>
      <c r="L135" s="226"/>
      <c r="M135" s="231"/>
      <c r="N135" s="232"/>
      <c r="O135" s="233"/>
      <c r="P135" s="233"/>
      <c r="Q135" s="234">
        <f>Q136+Q139+Q181+Q195+Q201</f>
        <v>0</v>
      </c>
      <c r="R135" s="234">
        <f>R136+R139+R181+R195+R201</f>
        <v>0</v>
      </c>
      <c r="S135" s="233"/>
      <c r="T135" s="235">
        <f>T136+T139+T181+T195+T201</f>
        <v>0</v>
      </c>
      <c r="U135" s="233"/>
      <c r="V135" s="235">
        <f>V136+V139+V181+V195+V201</f>
        <v>1.5464689000000003</v>
      </c>
      <c r="W135" s="233"/>
      <c r="X135" s="236">
        <f>X136+X139+X181+X195+X201</f>
        <v>2.162408</v>
      </c>
      <c r="Y135" s="12"/>
      <c r="Z135" s="12"/>
      <c r="AA135" s="12"/>
      <c r="AB135" s="12"/>
      <c r="AC135" s="12"/>
      <c r="AD135" s="12"/>
      <c r="AE135" s="12"/>
      <c r="AR135" s="237" t="s">
        <v>84</v>
      </c>
      <c r="AT135" s="238" t="s">
        <v>78</v>
      </c>
      <c r="AU135" s="238" t="s">
        <v>79</v>
      </c>
      <c r="AY135" s="237" t="s">
        <v>145</v>
      </c>
      <c r="BK135" s="239">
        <f>BK136+BK139+BK181+BK195+BK201</f>
        <v>0</v>
      </c>
    </row>
    <row r="136" spans="1:63" s="12" customFormat="1" ht="22.8" customHeight="1">
      <c r="A136" s="12"/>
      <c r="B136" s="225"/>
      <c r="C136" s="226"/>
      <c r="D136" s="227" t="s">
        <v>78</v>
      </c>
      <c r="E136" s="240" t="s">
        <v>146</v>
      </c>
      <c r="F136" s="240" t="s">
        <v>147</v>
      </c>
      <c r="G136" s="226"/>
      <c r="H136" s="226"/>
      <c r="I136" s="229"/>
      <c r="J136" s="229"/>
      <c r="K136" s="241">
        <f>BK136</f>
        <v>0</v>
      </c>
      <c r="L136" s="226"/>
      <c r="M136" s="231"/>
      <c r="N136" s="232"/>
      <c r="O136" s="233"/>
      <c r="P136" s="233"/>
      <c r="Q136" s="234">
        <f>SUM(Q137:Q138)</f>
        <v>0</v>
      </c>
      <c r="R136" s="234">
        <f>SUM(R137:R138)</f>
        <v>0</v>
      </c>
      <c r="S136" s="233"/>
      <c r="T136" s="235">
        <f>SUM(T137:T138)</f>
        <v>0</v>
      </c>
      <c r="U136" s="233"/>
      <c r="V136" s="235">
        <f>SUM(V137:V138)</f>
        <v>0.7713325000000001</v>
      </c>
      <c r="W136" s="233"/>
      <c r="X136" s="236">
        <f>SUM(X137:X138)</f>
        <v>0</v>
      </c>
      <c r="Y136" s="12"/>
      <c r="Z136" s="12"/>
      <c r="AA136" s="12"/>
      <c r="AB136" s="12"/>
      <c r="AC136" s="12"/>
      <c r="AD136" s="12"/>
      <c r="AE136" s="12"/>
      <c r="AR136" s="237" t="s">
        <v>84</v>
      </c>
      <c r="AT136" s="238" t="s">
        <v>78</v>
      </c>
      <c r="AU136" s="238" t="s">
        <v>84</v>
      </c>
      <c r="AY136" s="237" t="s">
        <v>145</v>
      </c>
      <c r="BK136" s="239">
        <f>SUM(BK137:BK138)</f>
        <v>0</v>
      </c>
    </row>
    <row r="137" spans="1:65" s="2" customFormat="1" ht="33" customHeight="1">
      <c r="A137" s="42"/>
      <c r="B137" s="43"/>
      <c r="C137" s="242" t="s">
        <v>84</v>
      </c>
      <c r="D137" s="242" t="s">
        <v>148</v>
      </c>
      <c r="E137" s="243" t="s">
        <v>149</v>
      </c>
      <c r="F137" s="244" t="s">
        <v>150</v>
      </c>
      <c r="G137" s="245" t="s">
        <v>151</v>
      </c>
      <c r="H137" s="246">
        <v>4.25</v>
      </c>
      <c r="I137" s="247"/>
      <c r="J137" s="247"/>
      <c r="K137" s="248">
        <f>ROUND(P137*H137,2)</f>
        <v>0</v>
      </c>
      <c r="L137" s="244" t="s">
        <v>152</v>
      </c>
      <c r="M137" s="45"/>
      <c r="N137" s="249" t="s">
        <v>1</v>
      </c>
      <c r="O137" s="250" t="s">
        <v>42</v>
      </c>
      <c r="P137" s="251">
        <f>I137+J137</f>
        <v>0</v>
      </c>
      <c r="Q137" s="251">
        <f>ROUND(I137*H137,2)</f>
        <v>0</v>
      </c>
      <c r="R137" s="251">
        <f>ROUND(J137*H137,2)</f>
        <v>0</v>
      </c>
      <c r="S137" s="95"/>
      <c r="T137" s="252">
        <f>S137*H137</f>
        <v>0</v>
      </c>
      <c r="U137" s="252">
        <v>0.18149</v>
      </c>
      <c r="V137" s="252">
        <f>U137*H137</f>
        <v>0.7713325000000001</v>
      </c>
      <c r="W137" s="252">
        <v>0</v>
      </c>
      <c r="X137" s="253">
        <f>W137*H137</f>
        <v>0</v>
      </c>
      <c r="Y137" s="42"/>
      <c r="Z137" s="42"/>
      <c r="AA137" s="42"/>
      <c r="AB137" s="42"/>
      <c r="AC137" s="42"/>
      <c r="AD137" s="42"/>
      <c r="AE137" s="42"/>
      <c r="AR137" s="254" t="s">
        <v>153</v>
      </c>
      <c r="AT137" s="254" t="s">
        <v>148</v>
      </c>
      <c r="AU137" s="254" t="s">
        <v>95</v>
      </c>
      <c r="AY137" s="17" t="s">
        <v>145</v>
      </c>
      <c r="BE137" s="143">
        <f>IF(O137="základní",K137,0)</f>
        <v>0</v>
      </c>
      <c r="BF137" s="143">
        <f>IF(O137="snížená",K137,0)</f>
        <v>0</v>
      </c>
      <c r="BG137" s="143">
        <f>IF(O137="zákl. přenesená",K137,0)</f>
        <v>0</v>
      </c>
      <c r="BH137" s="143">
        <f>IF(O137="sníž. přenesená",K137,0)</f>
        <v>0</v>
      </c>
      <c r="BI137" s="143">
        <f>IF(O137="nulová",K137,0)</f>
        <v>0</v>
      </c>
      <c r="BJ137" s="17" t="s">
        <v>84</v>
      </c>
      <c r="BK137" s="143">
        <f>ROUND(P137*H137,2)</f>
        <v>0</v>
      </c>
      <c r="BL137" s="17" t="s">
        <v>153</v>
      </c>
      <c r="BM137" s="254" t="s">
        <v>154</v>
      </c>
    </row>
    <row r="138" spans="1:47" s="2" customFormat="1" ht="12">
      <c r="A138" s="42"/>
      <c r="B138" s="43"/>
      <c r="C138" s="44"/>
      <c r="D138" s="255" t="s">
        <v>155</v>
      </c>
      <c r="E138" s="44"/>
      <c r="F138" s="256" t="s">
        <v>156</v>
      </c>
      <c r="G138" s="44"/>
      <c r="H138" s="44"/>
      <c r="I138" s="210"/>
      <c r="J138" s="210"/>
      <c r="K138" s="44"/>
      <c r="L138" s="44"/>
      <c r="M138" s="45"/>
      <c r="N138" s="257"/>
      <c r="O138" s="258"/>
      <c r="P138" s="95"/>
      <c r="Q138" s="95"/>
      <c r="R138" s="95"/>
      <c r="S138" s="95"/>
      <c r="T138" s="95"/>
      <c r="U138" s="95"/>
      <c r="V138" s="95"/>
      <c r="W138" s="95"/>
      <c r="X138" s="96"/>
      <c r="Y138" s="42"/>
      <c r="Z138" s="42"/>
      <c r="AA138" s="42"/>
      <c r="AB138" s="42"/>
      <c r="AC138" s="42"/>
      <c r="AD138" s="42"/>
      <c r="AE138" s="42"/>
      <c r="AT138" s="17" t="s">
        <v>155</v>
      </c>
      <c r="AU138" s="17" t="s">
        <v>95</v>
      </c>
    </row>
    <row r="139" spans="1:63" s="12" customFormat="1" ht="22.8" customHeight="1">
      <c r="A139" s="12"/>
      <c r="B139" s="225"/>
      <c r="C139" s="226"/>
      <c r="D139" s="227" t="s">
        <v>78</v>
      </c>
      <c r="E139" s="240" t="s">
        <v>157</v>
      </c>
      <c r="F139" s="240" t="s">
        <v>158</v>
      </c>
      <c r="G139" s="226"/>
      <c r="H139" s="226"/>
      <c r="I139" s="229"/>
      <c r="J139" s="229"/>
      <c r="K139" s="241">
        <f>BK139</f>
        <v>0</v>
      </c>
      <c r="L139" s="226"/>
      <c r="M139" s="231"/>
      <c r="N139" s="232"/>
      <c r="O139" s="233"/>
      <c r="P139" s="233"/>
      <c r="Q139" s="234">
        <f>SUM(Q140:Q180)</f>
        <v>0</v>
      </c>
      <c r="R139" s="234">
        <f>SUM(R140:R180)</f>
        <v>0</v>
      </c>
      <c r="S139" s="233"/>
      <c r="T139" s="235">
        <f>SUM(T140:T180)</f>
        <v>0</v>
      </c>
      <c r="U139" s="233"/>
      <c r="V139" s="235">
        <f>SUM(V140:V180)</f>
        <v>0.7751364000000001</v>
      </c>
      <c r="W139" s="233"/>
      <c r="X139" s="236">
        <f>SUM(X140:X180)</f>
        <v>0</v>
      </c>
      <c r="Y139" s="12"/>
      <c r="Z139" s="12"/>
      <c r="AA139" s="12"/>
      <c r="AB139" s="12"/>
      <c r="AC139" s="12"/>
      <c r="AD139" s="12"/>
      <c r="AE139" s="12"/>
      <c r="AR139" s="237" t="s">
        <v>84</v>
      </c>
      <c r="AT139" s="238" t="s">
        <v>78</v>
      </c>
      <c r="AU139" s="238" t="s">
        <v>84</v>
      </c>
      <c r="AY139" s="237" t="s">
        <v>145</v>
      </c>
      <c r="BK139" s="239">
        <f>SUM(BK140:BK180)</f>
        <v>0</v>
      </c>
    </row>
    <row r="140" spans="1:65" s="2" customFormat="1" ht="24.15" customHeight="1">
      <c r="A140" s="42"/>
      <c r="B140" s="43"/>
      <c r="C140" s="242" t="s">
        <v>95</v>
      </c>
      <c r="D140" s="242" t="s">
        <v>148</v>
      </c>
      <c r="E140" s="243" t="s">
        <v>159</v>
      </c>
      <c r="F140" s="244" t="s">
        <v>160</v>
      </c>
      <c r="G140" s="245" t="s">
        <v>151</v>
      </c>
      <c r="H140" s="246">
        <v>4.25</v>
      </c>
      <c r="I140" s="247"/>
      <c r="J140" s="247"/>
      <c r="K140" s="248">
        <f>ROUND(P140*H140,2)</f>
        <v>0</v>
      </c>
      <c r="L140" s="244" t="s">
        <v>152</v>
      </c>
      <c r="M140" s="45"/>
      <c r="N140" s="249" t="s">
        <v>1</v>
      </c>
      <c r="O140" s="250" t="s">
        <v>42</v>
      </c>
      <c r="P140" s="251">
        <f>I140+J140</f>
        <v>0</v>
      </c>
      <c r="Q140" s="251">
        <f>ROUND(I140*H140,2)</f>
        <v>0</v>
      </c>
      <c r="R140" s="251">
        <f>ROUND(J140*H140,2)</f>
        <v>0</v>
      </c>
      <c r="S140" s="95"/>
      <c r="T140" s="252">
        <f>S140*H140</f>
        <v>0</v>
      </c>
      <c r="U140" s="252">
        <v>0.0065</v>
      </c>
      <c r="V140" s="252">
        <f>U140*H140</f>
        <v>0.027625</v>
      </c>
      <c r="W140" s="252">
        <v>0</v>
      </c>
      <c r="X140" s="253">
        <f>W140*H140</f>
        <v>0</v>
      </c>
      <c r="Y140" s="42"/>
      <c r="Z140" s="42"/>
      <c r="AA140" s="42"/>
      <c r="AB140" s="42"/>
      <c r="AC140" s="42"/>
      <c r="AD140" s="42"/>
      <c r="AE140" s="42"/>
      <c r="AR140" s="254" t="s">
        <v>153</v>
      </c>
      <c r="AT140" s="254" t="s">
        <v>148</v>
      </c>
      <c r="AU140" s="254" t="s">
        <v>95</v>
      </c>
      <c r="AY140" s="17" t="s">
        <v>145</v>
      </c>
      <c r="BE140" s="143">
        <f>IF(O140="základní",K140,0)</f>
        <v>0</v>
      </c>
      <c r="BF140" s="143">
        <f>IF(O140="snížená",K140,0)</f>
        <v>0</v>
      </c>
      <c r="BG140" s="143">
        <f>IF(O140="zákl. přenesená",K140,0)</f>
        <v>0</v>
      </c>
      <c r="BH140" s="143">
        <f>IF(O140="sníž. přenesená",K140,0)</f>
        <v>0</v>
      </c>
      <c r="BI140" s="143">
        <f>IF(O140="nulová",K140,0)</f>
        <v>0</v>
      </c>
      <c r="BJ140" s="17" t="s">
        <v>84</v>
      </c>
      <c r="BK140" s="143">
        <f>ROUND(P140*H140,2)</f>
        <v>0</v>
      </c>
      <c r="BL140" s="17" t="s">
        <v>153</v>
      </c>
      <c r="BM140" s="254" t="s">
        <v>161</v>
      </c>
    </row>
    <row r="141" spans="1:47" s="2" customFormat="1" ht="12">
      <c r="A141" s="42"/>
      <c r="B141" s="43"/>
      <c r="C141" s="44"/>
      <c r="D141" s="255" t="s">
        <v>155</v>
      </c>
      <c r="E141" s="44"/>
      <c r="F141" s="256" t="s">
        <v>162</v>
      </c>
      <c r="G141" s="44"/>
      <c r="H141" s="44"/>
      <c r="I141" s="210"/>
      <c r="J141" s="210"/>
      <c r="K141" s="44"/>
      <c r="L141" s="44"/>
      <c r="M141" s="45"/>
      <c r="N141" s="257"/>
      <c r="O141" s="258"/>
      <c r="P141" s="95"/>
      <c r="Q141" s="95"/>
      <c r="R141" s="95"/>
      <c r="S141" s="95"/>
      <c r="T141" s="95"/>
      <c r="U141" s="95"/>
      <c r="V141" s="95"/>
      <c r="W141" s="95"/>
      <c r="X141" s="96"/>
      <c r="Y141" s="42"/>
      <c r="Z141" s="42"/>
      <c r="AA141" s="42"/>
      <c r="AB141" s="42"/>
      <c r="AC141" s="42"/>
      <c r="AD141" s="42"/>
      <c r="AE141" s="42"/>
      <c r="AT141" s="17" t="s">
        <v>155</v>
      </c>
      <c r="AU141" s="17" t="s">
        <v>95</v>
      </c>
    </row>
    <row r="142" spans="1:65" s="2" customFormat="1" ht="24.15" customHeight="1">
      <c r="A142" s="42"/>
      <c r="B142" s="43"/>
      <c r="C142" s="242" t="s">
        <v>146</v>
      </c>
      <c r="D142" s="242" t="s">
        <v>148</v>
      </c>
      <c r="E142" s="243" t="s">
        <v>163</v>
      </c>
      <c r="F142" s="244" t="s">
        <v>164</v>
      </c>
      <c r="G142" s="245" t="s">
        <v>151</v>
      </c>
      <c r="H142" s="246">
        <v>4.25</v>
      </c>
      <c r="I142" s="247"/>
      <c r="J142" s="247"/>
      <c r="K142" s="248">
        <f>ROUND(P142*H142,2)</f>
        <v>0</v>
      </c>
      <c r="L142" s="244" t="s">
        <v>152</v>
      </c>
      <c r="M142" s="45"/>
      <c r="N142" s="249" t="s">
        <v>1</v>
      </c>
      <c r="O142" s="250" t="s">
        <v>42</v>
      </c>
      <c r="P142" s="251">
        <f>I142+J142</f>
        <v>0</v>
      </c>
      <c r="Q142" s="251">
        <f>ROUND(I142*H142,2)</f>
        <v>0</v>
      </c>
      <c r="R142" s="251">
        <f>ROUND(J142*H142,2)</f>
        <v>0</v>
      </c>
      <c r="S142" s="95"/>
      <c r="T142" s="252">
        <f>S142*H142</f>
        <v>0</v>
      </c>
      <c r="U142" s="252">
        <v>0.01838</v>
      </c>
      <c r="V142" s="252">
        <f>U142*H142</f>
        <v>0.078115</v>
      </c>
      <c r="W142" s="252">
        <v>0</v>
      </c>
      <c r="X142" s="253">
        <f>W142*H142</f>
        <v>0</v>
      </c>
      <c r="Y142" s="42"/>
      <c r="Z142" s="42"/>
      <c r="AA142" s="42"/>
      <c r="AB142" s="42"/>
      <c r="AC142" s="42"/>
      <c r="AD142" s="42"/>
      <c r="AE142" s="42"/>
      <c r="AR142" s="254" t="s">
        <v>153</v>
      </c>
      <c r="AT142" s="254" t="s">
        <v>148</v>
      </c>
      <c r="AU142" s="254" t="s">
        <v>95</v>
      </c>
      <c r="AY142" s="17" t="s">
        <v>145</v>
      </c>
      <c r="BE142" s="143">
        <f>IF(O142="základní",K142,0)</f>
        <v>0</v>
      </c>
      <c r="BF142" s="143">
        <f>IF(O142="snížená",K142,0)</f>
        <v>0</v>
      </c>
      <c r="BG142" s="143">
        <f>IF(O142="zákl. přenesená",K142,0)</f>
        <v>0</v>
      </c>
      <c r="BH142" s="143">
        <f>IF(O142="sníž. přenesená",K142,0)</f>
        <v>0</v>
      </c>
      <c r="BI142" s="143">
        <f>IF(O142="nulová",K142,0)</f>
        <v>0</v>
      </c>
      <c r="BJ142" s="17" t="s">
        <v>84</v>
      </c>
      <c r="BK142" s="143">
        <f>ROUND(P142*H142,2)</f>
        <v>0</v>
      </c>
      <c r="BL142" s="17" t="s">
        <v>153</v>
      </c>
      <c r="BM142" s="254" t="s">
        <v>165</v>
      </c>
    </row>
    <row r="143" spans="1:47" s="2" customFormat="1" ht="12">
      <c r="A143" s="42"/>
      <c r="B143" s="43"/>
      <c r="C143" s="44"/>
      <c r="D143" s="255" t="s">
        <v>155</v>
      </c>
      <c r="E143" s="44"/>
      <c r="F143" s="256" t="s">
        <v>166</v>
      </c>
      <c r="G143" s="44"/>
      <c r="H143" s="44"/>
      <c r="I143" s="210"/>
      <c r="J143" s="210"/>
      <c r="K143" s="44"/>
      <c r="L143" s="44"/>
      <c r="M143" s="45"/>
      <c r="N143" s="257"/>
      <c r="O143" s="258"/>
      <c r="P143" s="95"/>
      <c r="Q143" s="95"/>
      <c r="R143" s="95"/>
      <c r="S143" s="95"/>
      <c r="T143" s="95"/>
      <c r="U143" s="95"/>
      <c r="V143" s="95"/>
      <c r="W143" s="95"/>
      <c r="X143" s="96"/>
      <c r="Y143" s="42"/>
      <c r="Z143" s="42"/>
      <c r="AA143" s="42"/>
      <c r="AB143" s="42"/>
      <c r="AC143" s="42"/>
      <c r="AD143" s="42"/>
      <c r="AE143" s="42"/>
      <c r="AT143" s="17" t="s">
        <v>155</v>
      </c>
      <c r="AU143" s="17" t="s">
        <v>95</v>
      </c>
    </row>
    <row r="144" spans="1:65" s="2" customFormat="1" ht="24.15" customHeight="1">
      <c r="A144" s="42"/>
      <c r="B144" s="43"/>
      <c r="C144" s="242" t="s">
        <v>153</v>
      </c>
      <c r="D144" s="242" t="s">
        <v>148</v>
      </c>
      <c r="E144" s="243" t="s">
        <v>167</v>
      </c>
      <c r="F144" s="244" t="s">
        <v>168</v>
      </c>
      <c r="G144" s="245" t="s">
        <v>151</v>
      </c>
      <c r="H144" s="246">
        <v>4.25</v>
      </c>
      <c r="I144" s="247"/>
      <c r="J144" s="247"/>
      <c r="K144" s="248">
        <f>ROUND(P144*H144,2)</f>
        <v>0</v>
      </c>
      <c r="L144" s="244" t="s">
        <v>152</v>
      </c>
      <c r="M144" s="45"/>
      <c r="N144" s="249" t="s">
        <v>1</v>
      </c>
      <c r="O144" s="250" t="s">
        <v>42</v>
      </c>
      <c r="P144" s="251">
        <f>I144+J144</f>
        <v>0</v>
      </c>
      <c r="Q144" s="251">
        <f>ROUND(I144*H144,2)</f>
        <v>0</v>
      </c>
      <c r="R144" s="251">
        <f>ROUND(J144*H144,2)</f>
        <v>0</v>
      </c>
      <c r="S144" s="95"/>
      <c r="T144" s="252">
        <f>S144*H144</f>
        <v>0</v>
      </c>
      <c r="U144" s="252">
        <v>0.0079</v>
      </c>
      <c r="V144" s="252">
        <f>U144*H144</f>
        <v>0.033575</v>
      </c>
      <c r="W144" s="252">
        <v>0</v>
      </c>
      <c r="X144" s="253">
        <f>W144*H144</f>
        <v>0</v>
      </c>
      <c r="Y144" s="42"/>
      <c r="Z144" s="42"/>
      <c r="AA144" s="42"/>
      <c r="AB144" s="42"/>
      <c r="AC144" s="42"/>
      <c r="AD144" s="42"/>
      <c r="AE144" s="42"/>
      <c r="AR144" s="254" t="s">
        <v>153</v>
      </c>
      <c r="AT144" s="254" t="s">
        <v>148</v>
      </c>
      <c r="AU144" s="254" t="s">
        <v>95</v>
      </c>
      <c r="AY144" s="17" t="s">
        <v>145</v>
      </c>
      <c r="BE144" s="143">
        <f>IF(O144="základní",K144,0)</f>
        <v>0</v>
      </c>
      <c r="BF144" s="143">
        <f>IF(O144="snížená",K144,0)</f>
        <v>0</v>
      </c>
      <c r="BG144" s="143">
        <f>IF(O144="zákl. přenesená",K144,0)</f>
        <v>0</v>
      </c>
      <c r="BH144" s="143">
        <f>IF(O144="sníž. přenesená",K144,0)</f>
        <v>0</v>
      </c>
      <c r="BI144" s="143">
        <f>IF(O144="nulová",K144,0)</f>
        <v>0</v>
      </c>
      <c r="BJ144" s="17" t="s">
        <v>84</v>
      </c>
      <c r="BK144" s="143">
        <f>ROUND(P144*H144,2)</f>
        <v>0</v>
      </c>
      <c r="BL144" s="17" t="s">
        <v>153</v>
      </c>
      <c r="BM144" s="254" t="s">
        <v>169</v>
      </c>
    </row>
    <row r="145" spans="1:47" s="2" customFormat="1" ht="12">
      <c r="A145" s="42"/>
      <c r="B145" s="43"/>
      <c r="C145" s="44"/>
      <c r="D145" s="255" t="s">
        <v>155</v>
      </c>
      <c r="E145" s="44"/>
      <c r="F145" s="256" t="s">
        <v>170</v>
      </c>
      <c r="G145" s="44"/>
      <c r="H145" s="44"/>
      <c r="I145" s="210"/>
      <c r="J145" s="210"/>
      <c r="K145" s="44"/>
      <c r="L145" s="44"/>
      <c r="M145" s="45"/>
      <c r="N145" s="257"/>
      <c r="O145" s="258"/>
      <c r="P145" s="95"/>
      <c r="Q145" s="95"/>
      <c r="R145" s="95"/>
      <c r="S145" s="95"/>
      <c r="T145" s="95"/>
      <c r="U145" s="95"/>
      <c r="V145" s="95"/>
      <c r="W145" s="95"/>
      <c r="X145" s="96"/>
      <c r="Y145" s="42"/>
      <c r="Z145" s="42"/>
      <c r="AA145" s="42"/>
      <c r="AB145" s="42"/>
      <c r="AC145" s="42"/>
      <c r="AD145" s="42"/>
      <c r="AE145" s="42"/>
      <c r="AT145" s="17" t="s">
        <v>155</v>
      </c>
      <c r="AU145" s="17" t="s">
        <v>95</v>
      </c>
    </row>
    <row r="146" spans="1:65" s="2" customFormat="1" ht="24.15" customHeight="1">
      <c r="A146" s="42"/>
      <c r="B146" s="43"/>
      <c r="C146" s="242" t="s">
        <v>171</v>
      </c>
      <c r="D146" s="242" t="s">
        <v>148</v>
      </c>
      <c r="E146" s="243" t="s">
        <v>172</v>
      </c>
      <c r="F146" s="244" t="s">
        <v>173</v>
      </c>
      <c r="G146" s="245" t="s">
        <v>151</v>
      </c>
      <c r="H146" s="246">
        <v>3.9</v>
      </c>
      <c r="I146" s="247"/>
      <c r="J146" s="247"/>
      <c r="K146" s="248">
        <f>ROUND(P146*H146,2)</f>
        <v>0</v>
      </c>
      <c r="L146" s="244" t="s">
        <v>1</v>
      </c>
      <c r="M146" s="45"/>
      <c r="N146" s="249" t="s">
        <v>1</v>
      </c>
      <c r="O146" s="250" t="s">
        <v>42</v>
      </c>
      <c r="P146" s="251">
        <f>I146+J146</f>
        <v>0</v>
      </c>
      <c r="Q146" s="251">
        <f>ROUND(I146*H146,2)</f>
        <v>0</v>
      </c>
      <c r="R146" s="251">
        <f>ROUND(J146*H146,2)</f>
        <v>0</v>
      </c>
      <c r="S146" s="95"/>
      <c r="T146" s="252">
        <f>S146*H146</f>
        <v>0</v>
      </c>
      <c r="U146" s="252">
        <v>0.03358</v>
      </c>
      <c r="V146" s="252">
        <f>U146*H146</f>
        <v>0.130962</v>
      </c>
      <c r="W146" s="252">
        <v>0</v>
      </c>
      <c r="X146" s="253">
        <f>W146*H146</f>
        <v>0</v>
      </c>
      <c r="Y146" s="42"/>
      <c r="Z146" s="42"/>
      <c r="AA146" s="42"/>
      <c r="AB146" s="42"/>
      <c r="AC146" s="42"/>
      <c r="AD146" s="42"/>
      <c r="AE146" s="42"/>
      <c r="AR146" s="254" t="s">
        <v>153</v>
      </c>
      <c r="AT146" s="254" t="s">
        <v>148</v>
      </c>
      <c r="AU146" s="254" t="s">
        <v>95</v>
      </c>
      <c r="AY146" s="17" t="s">
        <v>145</v>
      </c>
      <c r="BE146" s="143">
        <f>IF(O146="základní",K146,0)</f>
        <v>0</v>
      </c>
      <c r="BF146" s="143">
        <f>IF(O146="snížená",K146,0)</f>
        <v>0</v>
      </c>
      <c r="BG146" s="143">
        <f>IF(O146="zákl. přenesená",K146,0)</f>
        <v>0</v>
      </c>
      <c r="BH146" s="143">
        <f>IF(O146="sníž. přenesená",K146,0)</f>
        <v>0</v>
      </c>
      <c r="BI146" s="143">
        <f>IF(O146="nulová",K146,0)</f>
        <v>0</v>
      </c>
      <c r="BJ146" s="17" t="s">
        <v>84</v>
      </c>
      <c r="BK146" s="143">
        <f>ROUND(P146*H146,2)</f>
        <v>0</v>
      </c>
      <c r="BL146" s="17" t="s">
        <v>153</v>
      </c>
      <c r="BM146" s="254" t="s">
        <v>174</v>
      </c>
    </row>
    <row r="147" spans="1:47" s="2" customFormat="1" ht="12">
      <c r="A147" s="42"/>
      <c r="B147" s="43"/>
      <c r="C147" s="44"/>
      <c r="D147" s="255" t="s">
        <v>155</v>
      </c>
      <c r="E147" s="44"/>
      <c r="F147" s="256" t="s">
        <v>173</v>
      </c>
      <c r="G147" s="44"/>
      <c r="H147" s="44"/>
      <c r="I147" s="210"/>
      <c r="J147" s="210"/>
      <c r="K147" s="44"/>
      <c r="L147" s="44"/>
      <c r="M147" s="45"/>
      <c r="N147" s="257"/>
      <c r="O147" s="258"/>
      <c r="P147" s="95"/>
      <c r="Q147" s="95"/>
      <c r="R147" s="95"/>
      <c r="S147" s="95"/>
      <c r="T147" s="95"/>
      <c r="U147" s="95"/>
      <c r="V147" s="95"/>
      <c r="W147" s="95"/>
      <c r="X147" s="96"/>
      <c r="Y147" s="42"/>
      <c r="Z147" s="42"/>
      <c r="AA147" s="42"/>
      <c r="AB147" s="42"/>
      <c r="AC147" s="42"/>
      <c r="AD147" s="42"/>
      <c r="AE147" s="42"/>
      <c r="AT147" s="17" t="s">
        <v>155</v>
      </c>
      <c r="AU147" s="17" t="s">
        <v>95</v>
      </c>
    </row>
    <row r="148" spans="1:51" s="13" customFormat="1" ht="12">
      <c r="A148" s="13"/>
      <c r="B148" s="259"/>
      <c r="C148" s="260"/>
      <c r="D148" s="255" t="s">
        <v>175</v>
      </c>
      <c r="E148" s="261" t="s">
        <v>1</v>
      </c>
      <c r="F148" s="262" t="s">
        <v>176</v>
      </c>
      <c r="G148" s="260"/>
      <c r="H148" s="261" t="s">
        <v>1</v>
      </c>
      <c r="I148" s="263"/>
      <c r="J148" s="263"/>
      <c r="K148" s="260"/>
      <c r="L148" s="260"/>
      <c r="M148" s="264"/>
      <c r="N148" s="265"/>
      <c r="O148" s="266"/>
      <c r="P148" s="266"/>
      <c r="Q148" s="266"/>
      <c r="R148" s="266"/>
      <c r="S148" s="266"/>
      <c r="T148" s="266"/>
      <c r="U148" s="266"/>
      <c r="V148" s="266"/>
      <c r="W148" s="266"/>
      <c r="X148" s="267"/>
      <c r="Y148" s="13"/>
      <c r="Z148" s="13"/>
      <c r="AA148" s="13"/>
      <c r="AB148" s="13"/>
      <c r="AC148" s="13"/>
      <c r="AD148" s="13"/>
      <c r="AE148" s="13"/>
      <c r="AT148" s="268" t="s">
        <v>175</v>
      </c>
      <c r="AU148" s="268" t="s">
        <v>95</v>
      </c>
      <c r="AV148" s="13" t="s">
        <v>84</v>
      </c>
      <c r="AW148" s="13" t="s">
        <v>5</v>
      </c>
      <c r="AX148" s="13" t="s">
        <v>79</v>
      </c>
      <c r="AY148" s="268" t="s">
        <v>145</v>
      </c>
    </row>
    <row r="149" spans="1:51" s="14" customFormat="1" ht="12">
      <c r="A149" s="14"/>
      <c r="B149" s="269"/>
      <c r="C149" s="270"/>
      <c r="D149" s="255" t="s">
        <v>175</v>
      </c>
      <c r="E149" s="271" t="s">
        <v>1</v>
      </c>
      <c r="F149" s="272" t="s">
        <v>177</v>
      </c>
      <c r="G149" s="270"/>
      <c r="H149" s="273">
        <v>0.044</v>
      </c>
      <c r="I149" s="274"/>
      <c r="J149" s="274"/>
      <c r="K149" s="270"/>
      <c r="L149" s="270"/>
      <c r="M149" s="275"/>
      <c r="N149" s="276"/>
      <c r="O149" s="277"/>
      <c r="P149" s="277"/>
      <c r="Q149" s="277"/>
      <c r="R149" s="277"/>
      <c r="S149" s="277"/>
      <c r="T149" s="277"/>
      <c r="U149" s="277"/>
      <c r="V149" s="277"/>
      <c r="W149" s="277"/>
      <c r="X149" s="278"/>
      <c r="Y149" s="14"/>
      <c r="Z149" s="14"/>
      <c r="AA149" s="14"/>
      <c r="AB149" s="14"/>
      <c r="AC149" s="14"/>
      <c r="AD149" s="14"/>
      <c r="AE149" s="14"/>
      <c r="AT149" s="279" t="s">
        <v>175</v>
      </c>
      <c r="AU149" s="279" t="s">
        <v>95</v>
      </c>
      <c r="AV149" s="14" t="s">
        <v>95</v>
      </c>
      <c r="AW149" s="14" t="s">
        <v>5</v>
      </c>
      <c r="AX149" s="14" t="s">
        <v>79</v>
      </c>
      <c r="AY149" s="279" t="s">
        <v>145</v>
      </c>
    </row>
    <row r="150" spans="1:51" s="14" customFormat="1" ht="12">
      <c r="A150" s="14"/>
      <c r="B150" s="269"/>
      <c r="C150" s="270"/>
      <c r="D150" s="255" t="s">
        <v>175</v>
      </c>
      <c r="E150" s="271" t="s">
        <v>1</v>
      </c>
      <c r="F150" s="272" t="s">
        <v>178</v>
      </c>
      <c r="G150" s="270"/>
      <c r="H150" s="273">
        <v>0.299</v>
      </c>
      <c r="I150" s="274"/>
      <c r="J150" s="274"/>
      <c r="K150" s="270"/>
      <c r="L150" s="270"/>
      <c r="M150" s="275"/>
      <c r="N150" s="276"/>
      <c r="O150" s="277"/>
      <c r="P150" s="277"/>
      <c r="Q150" s="277"/>
      <c r="R150" s="277"/>
      <c r="S150" s="277"/>
      <c r="T150" s="277"/>
      <c r="U150" s="277"/>
      <c r="V150" s="277"/>
      <c r="W150" s="277"/>
      <c r="X150" s="278"/>
      <c r="Y150" s="14"/>
      <c r="Z150" s="14"/>
      <c r="AA150" s="14"/>
      <c r="AB150" s="14"/>
      <c r="AC150" s="14"/>
      <c r="AD150" s="14"/>
      <c r="AE150" s="14"/>
      <c r="AT150" s="279" t="s">
        <v>175</v>
      </c>
      <c r="AU150" s="279" t="s">
        <v>95</v>
      </c>
      <c r="AV150" s="14" t="s">
        <v>95</v>
      </c>
      <c r="AW150" s="14" t="s">
        <v>5</v>
      </c>
      <c r="AX150" s="14" t="s">
        <v>79</v>
      </c>
      <c r="AY150" s="279" t="s">
        <v>145</v>
      </c>
    </row>
    <row r="151" spans="1:51" s="14" customFormat="1" ht="12">
      <c r="A151" s="14"/>
      <c r="B151" s="269"/>
      <c r="C151" s="270"/>
      <c r="D151" s="255" t="s">
        <v>175</v>
      </c>
      <c r="E151" s="271" t="s">
        <v>1</v>
      </c>
      <c r="F151" s="272" t="s">
        <v>179</v>
      </c>
      <c r="G151" s="270"/>
      <c r="H151" s="273">
        <v>2.434</v>
      </c>
      <c r="I151" s="274"/>
      <c r="J151" s="274"/>
      <c r="K151" s="270"/>
      <c r="L151" s="270"/>
      <c r="M151" s="275"/>
      <c r="N151" s="276"/>
      <c r="O151" s="277"/>
      <c r="P151" s="277"/>
      <c r="Q151" s="277"/>
      <c r="R151" s="277"/>
      <c r="S151" s="277"/>
      <c r="T151" s="277"/>
      <c r="U151" s="277"/>
      <c r="V151" s="277"/>
      <c r="W151" s="277"/>
      <c r="X151" s="278"/>
      <c r="Y151" s="14"/>
      <c r="Z151" s="14"/>
      <c r="AA151" s="14"/>
      <c r="AB151" s="14"/>
      <c r="AC151" s="14"/>
      <c r="AD151" s="14"/>
      <c r="AE151" s="14"/>
      <c r="AT151" s="279" t="s">
        <v>175</v>
      </c>
      <c r="AU151" s="279" t="s">
        <v>95</v>
      </c>
      <c r="AV151" s="14" t="s">
        <v>95</v>
      </c>
      <c r="AW151" s="14" t="s">
        <v>5</v>
      </c>
      <c r="AX151" s="14" t="s">
        <v>79</v>
      </c>
      <c r="AY151" s="279" t="s">
        <v>145</v>
      </c>
    </row>
    <row r="152" spans="1:51" s="14" customFormat="1" ht="12">
      <c r="A152" s="14"/>
      <c r="B152" s="269"/>
      <c r="C152" s="270"/>
      <c r="D152" s="255" t="s">
        <v>175</v>
      </c>
      <c r="E152" s="271" t="s">
        <v>1</v>
      </c>
      <c r="F152" s="272" t="s">
        <v>180</v>
      </c>
      <c r="G152" s="270"/>
      <c r="H152" s="273">
        <v>0.232</v>
      </c>
      <c r="I152" s="274"/>
      <c r="J152" s="274"/>
      <c r="K152" s="270"/>
      <c r="L152" s="270"/>
      <c r="M152" s="275"/>
      <c r="N152" s="276"/>
      <c r="O152" s="277"/>
      <c r="P152" s="277"/>
      <c r="Q152" s="277"/>
      <c r="R152" s="277"/>
      <c r="S152" s="277"/>
      <c r="T152" s="277"/>
      <c r="U152" s="277"/>
      <c r="V152" s="277"/>
      <c r="W152" s="277"/>
      <c r="X152" s="278"/>
      <c r="Y152" s="14"/>
      <c r="Z152" s="14"/>
      <c r="AA152" s="14"/>
      <c r="AB152" s="14"/>
      <c r="AC152" s="14"/>
      <c r="AD152" s="14"/>
      <c r="AE152" s="14"/>
      <c r="AT152" s="279" t="s">
        <v>175</v>
      </c>
      <c r="AU152" s="279" t="s">
        <v>95</v>
      </c>
      <c r="AV152" s="14" t="s">
        <v>95</v>
      </c>
      <c r="AW152" s="14" t="s">
        <v>5</v>
      </c>
      <c r="AX152" s="14" t="s">
        <v>79</v>
      </c>
      <c r="AY152" s="279" t="s">
        <v>145</v>
      </c>
    </row>
    <row r="153" spans="1:51" s="14" customFormat="1" ht="12">
      <c r="A153" s="14"/>
      <c r="B153" s="269"/>
      <c r="C153" s="270"/>
      <c r="D153" s="255" t="s">
        <v>175</v>
      </c>
      <c r="E153" s="271" t="s">
        <v>1</v>
      </c>
      <c r="F153" s="272" t="s">
        <v>181</v>
      </c>
      <c r="G153" s="270"/>
      <c r="H153" s="273">
        <v>0.891</v>
      </c>
      <c r="I153" s="274"/>
      <c r="J153" s="274"/>
      <c r="K153" s="270"/>
      <c r="L153" s="270"/>
      <c r="M153" s="275"/>
      <c r="N153" s="276"/>
      <c r="O153" s="277"/>
      <c r="P153" s="277"/>
      <c r="Q153" s="277"/>
      <c r="R153" s="277"/>
      <c r="S153" s="277"/>
      <c r="T153" s="277"/>
      <c r="U153" s="277"/>
      <c r="V153" s="277"/>
      <c r="W153" s="277"/>
      <c r="X153" s="278"/>
      <c r="Y153" s="14"/>
      <c r="Z153" s="14"/>
      <c r="AA153" s="14"/>
      <c r="AB153" s="14"/>
      <c r="AC153" s="14"/>
      <c r="AD153" s="14"/>
      <c r="AE153" s="14"/>
      <c r="AT153" s="279" t="s">
        <v>175</v>
      </c>
      <c r="AU153" s="279" t="s">
        <v>95</v>
      </c>
      <c r="AV153" s="14" t="s">
        <v>95</v>
      </c>
      <c r="AW153" s="14" t="s">
        <v>5</v>
      </c>
      <c r="AX153" s="14" t="s">
        <v>79</v>
      </c>
      <c r="AY153" s="279" t="s">
        <v>145</v>
      </c>
    </row>
    <row r="154" spans="1:51" s="15" customFormat="1" ht="12">
      <c r="A154" s="15"/>
      <c r="B154" s="280"/>
      <c r="C154" s="281"/>
      <c r="D154" s="255" t="s">
        <v>175</v>
      </c>
      <c r="E154" s="282" t="s">
        <v>1</v>
      </c>
      <c r="F154" s="283" t="s">
        <v>182</v>
      </c>
      <c r="G154" s="281"/>
      <c r="H154" s="284">
        <v>3.9</v>
      </c>
      <c r="I154" s="285"/>
      <c r="J154" s="285"/>
      <c r="K154" s="281"/>
      <c r="L154" s="281"/>
      <c r="M154" s="286"/>
      <c r="N154" s="287"/>
      <c r="O154" s="288"/>
      <c r="P154" s="288"/>
      <c r="Q154" s="288"/>
      <c r="R154" s="288"/>
      <c r="S154" s="288"/>
      <c r="T154" s="288"/>
      <c r="U154" s="288"/>
      <c r="V154" s="288"/>
      <c r="W154" s="288"/>
      <c r="X154" s="289"/>
      <c r="Y154" s="15"/>
      <c r="Z154" s="15"/>
      <c r="AA154" s="15"/>
      <c r="AB154" s="15"/>
      <c r="AC154" s="15"/>
      <c r="AD154" s="15"/>
      <c r="AE154" s="15"/>
      <c r="AT154" s="290" t="s">
        <v>175</v>
      </c>
      <c r="AU154" s="290" t="s">
        <v>95</v>
      </c>
      <c r="AV154" s="15" t="s">
        <v>153</v>
      </c>
      <c r="AW154" s="15" t="s">
        <v>5</v>
      </c>
      <c r="AX154" s="15" t="s">
        <v>84</v>
      </c>
      <c r="AY154" s="290" t="s">
        <v>145</v>
      </c>
    </row>
    <row r="155" spans="1:65" s="2" customFormat="1" ht="37.8" customHeight="1">
      <c r="A155" s="42"/>
      <c r="B155" s="43"/>
      <c r="C155" s="242" t="s">
        <v>157</v>
      </c>
      <c r="D155" s="242" t="s">
        <v>148</v>
      </c>
      <c r="E155" s="243" t="s">
        <v>183</v>
      </c>
      <c r="F155" s="244" t="s">
        <v>184</v>
      </c>
      <c r="G155" s="245" t="s">
        <v>185</v>
      </c>
      <c r="H155" s="246">
        <v>237.648</v>
      </c>
      <c r="I155" s="247"/>
      <c r="J155" s="247"/>
      <c r="K155" s="248">
        <f>ROUND(P155*H155,2)</f>
        <v>0</v>
      </c>
      <c r="L155" s="244" t="s">
        <v>1</v>
      </c>
      <c r="M155" s="45"/>
      <c r="N155" s="249" t="s">
        <v>1</v>
      </c>
      <c r="O155" s="250" t="s">
        <v>42</v>
      </c>
      <c r="P155" s="251">
        <f>I155+J155</f>
        <v>0</v>
      </c>
      <c r="Q155" s="251">
        <f>ROUND(I155*H155,2)</f>
        <v>0</v>
      </c>
      <c r="R155" s="251">
        <f>ROUND(J155*H155,2)</f>
        <v>0</v>
      </c>
      <c r="S155" s="95"/>
      <c r="T155" s="252">
        <f>S155*H155</f>
        <v>0</v>
      </c>
      <c r="U155" s="252">
        <v>0</v>
      </c>
      <c r="V155" s="252">
        <f>U155*H155</f>
        <v>0</v>
      </c>
      <c r="W155" s="252">
        <v>0</v>
      </c>
      <c r="X155" s="253">
        <f>W155*H155</f>
        <v>0</v>
      </c>
      <c r="Y155" s="42"/>
      <c r="Z155" s="42"/>
      <c r="AA155" s="42"/>
      <c r="AB155" s="42"/>
      <c r="AC155" s="42"/>
      <c r="AD155" s="42"/>
      <c r="AE155" s="42"/>
      <c r="AR155" s="254" t="s">
        <v>153</v>
      </c>
      <c r="AT155" s="254" t="s">
        <v>148</v>
      </c>
      <c r="AU155" s="254" t="s">
        <v>95</v>
      </c>
      <c r="AY155" s="17" t="s">
        <v>145</v>
      </c>
      <c r="BE155" s="143">
        <f>IF(O155="základní",K155,0)</f>
        <v>0</v>
      </c>
      <c r="BF155" s="143">
        <f>IF(O155="snížená",K155,0)</f>
        <v>0</v>
      </c>
      <c r="BG155" s="143">
        <f>IF(O155="zákl. přenesená",K155,0)</f>
        <v>0</v>
      </c>
      <c r="BH155" s="143">
        <f>IF(O155="sníž. přenesená",K155,0)</f>
        <v>0</v>
      </c>
      <c r="BI155" s="143">
        <f>IF(O155="nulová",K155,0)</f>
        <v>0</v>
      </c>
      <c r="BJ155" s="17" t="s">
        <v>84</v>
      </c>
      <c r="BK155" s="143">
        <f>ROUND(P155*H155,2)</f>
        <v>0</v>
      </c>
      <c r="BL155" s="17" t="s">
        <v>153</v>
      </c>
      <c r="BM155" s="254" t="s">
        <v>186</v>
      </c>
    </row>
    <row r="156" spans="1:47" s="2" customFormat="1" ht="12">
      <c r="A156" s="42"/>
      <c r="B156" s="43"/>
      <c r="C156" s="44"/>
      <c r="D156" s="255" t="s">
        <v>155</v>
      </c>
      <c r="E156" s="44"/>
      <c r="F156" s="256" t="s">
        <v>184</v>
      </c>
      <c r="G156" s="44"/>
      <c r="H156" s="44"/>
      <c r="I156" s="210"/>
      <c r="J156" s="210"/>
      <c r="K156" s="44"/>
      <c r="L156" s="44"/>
      <c r="M156" s="45"/>
      <c r="N156" s="257"/>
      <c r="O156" s="258"/>
      <c r="P156" s="95"/>
      <c r="Q156" s="95"/>
      <c r="R156" s="95"/>
      <c r="S156" s="95"/>
      <c r="T156" s="95"/>
      <c r="U156" s="95"/>
      <c r="V156" s="95"/>
      <c r="W156" s="95"/>
      <c r="X156" s="96"/>
      <c r="Y156" s="42"/>
      <c r="Z156" s="42"/>
      <c r="AA156" s="42"/>
      <c r="AB156" s="42"/>
      <c r="AC156" s="42"/>
      <c r="AD156" s="42"/>
      <c r="AE156" s="42"/>
      <c r="AT156" s="17" t="s">
        <v>155</v>
      </c>
      <c r="AU156" s="17" t="s">
        <v>95</v>
      </c>
    </row>
    <row r="157" spans="1:51" s="13" customFormat="1" ht="12">
      <c r="A157" s="13"/>
      <c r="B157" s="259"/>
      <c r="C157" s="260"/>
      <c r="D157" s="255" t="s">
        <v>175</v>
      </c>
      <c r="E157" s="261" t="s">
        <v>1</v>
      </c>
      <c r="F157" s="262" t="s">
        <v>187</v>
      </c>
      <c r="G157" s="260"/>
      <c r="H157" s="261" t="s">
        <v>1</v>
      </c>
      <c r="I157" s="263"/>
      <c r="J157" s="263"/>
      <c r="K157" s="260"/>
      <c r="L157" s="260"/>
      <c r="M157" s="264"/>
      <c r="N157" s="265"/>
      <c r="O157" s="266"/>
      <c r="P157" s="266"/>
      <c r="Q157" s="266"/>
      <c r="R157" s="266"/>
      <c r="S157" s="266"/>
      <c r="T157" s="266"/>
      <c r="U157" s="266"/>
      <c r="V157" s="266"/>
      <c r="W157" s="266"/>
      <c r="X157" s="267"/>
      <c r="Y157" s="13"/>
      <c r="Z157" s="13"/>
      <c r="AA157" s="13"/>
      <c r="AB157" s="13"/>
      <c r="AC157" s="13"/>
      <c r="AD157" s="13"/>
      <c r="AE157" s="13"/>
      <c r="AT157" s="268" t="s">
        <v>175</v>
      </c>
      <c r="AU157" s="268" t="s">
        <v>95</v>
      </c>
      <c r="AV157" s="13" t="s">
        <v>84</v>
      </c>
      <c r="AW157" s="13" t="s">
        <v>5</v>
      </c>
      <c r="AX157" s="13" t="s">
        <v>79</v>
      </c>
      <c r="AY157" s="268" t="s">
        <v>145</v>
      </c>
    </row>
    <row r="158" spans="1:51" s="14" customFormat="1" ht="12">
      <c r="A158" s="14"/>
      <c r="B158" s="269"/>
      <c r="C158" s="270"/>
      <c r="D158" s="255" t="s">
        <v>175</v>
      </c>
      <c r="E158" s="271" t="s">
        <v>1</v>
      </c>
      <c r="F158" s="272" t="s">
        <v>188</v>
      </c>
      <c r="G158" s="270"/>
      <c r="H158" s="273">
        <v>5.72</v>
      </c>
      <c r="I158" s="274"/>
      <c r="J158" s="274"/>
      <c r="K158" s="270"/>
      <c r="L158" s="270"/>
      <c r="M158" s="275"/>
      <c r="N158" s="276"/>
      <c r="O158" s="277"/>
      <c r="P158" s="277"/>
      <c r="Q158" s="277"/>
      <c r="R158" s="277"/>
      <c r="S158" s="277"/>
      <c r="T158" s="277"/>
      <c r="U158" s="277"/>
      <c r="V158" s="277"/>
      <c r="W158" s="277"/>
      <c r="X158" s="278"/>
      <c r="Y158" s="14"/>
      <c r="Z158" s="14"/>
      <c r="AA158" s="14"/>
      <c r="AB158" s="14"/>
      <c r="AC158" s="14"/>
      <c r="AD158" s="14"/>
      <c r="AE158" s="14"/>
      <c r="AT158" s="279" t="s">
        <v>175</v>
      </c>
      <c r="AU158" s="279" t="s">
        <v>95</v>
      </c>
      <c r="AV158" s="14" t="s">
        <v>95</v>
      </c>
      <c r="AW158" s="14" t="s">
        <v>5</v>
      </c>
      <c r="AX158" s="14" t="s">
        <v>79</v>
      </c>
      <c r="AY158" s="279" t="s">
        <v>145</v>
      </c>
    </row>
    <row r="159" spans="1:51" s="14" customFormat="1" ht="12">
      <c r="A159" s="14"/>
      <c r="B159" s="269"/>
      <c r="C159" s="270"/>
      <c r="D159" s="255" t="s">
        <v>175</v>
      </c>
      <c r="E159" s="271" t="s">
        <v>1</v>
      </c>
      <c r="F159" s="272" t="s">
        <v>189</v>
      </c>
      <c r="G159" s="270"/>
      <c r="H159" s="273">
        <v>20.2</v>
      </c>
      <c r="I159" s="274"/>
      <c r="J159" s="274"/>
      <c r="K159" s="270"/>
      <c r="L159" s="270"/>
      <c r="M159" s="275"/>
      <c r="N159" s="276"/>
      <c r="O159" s="277"/>
      <c r="P159" s="277"/>
      <c r="Q159" s="277"/>
      <c r="R159" s="277"/>
      <c r="S159" s="277"/>
      <c r="T159" s="277"/>
      <c r="U159" s="277"/>
      <c r="V159" s="277"/>
      <c r="W159" s="277"/>
      <c r="X159" s="278"/>
      <c r="Y159" s="14"/>
      <c r="Z159" s="14"/>
      <c r="AA159" s="14"/>
      <c r="AB159" s="14"/>
      <c r="AC159" s="14"/>
      <c r="AD159" s="14"/>
      <c r="AE159" s="14"/>
      <c r="AT159" s="279" t="s">
        <v>175</v>
      </c>
      <c r="AU159" s="279" t="s">
        <v>95</v>
      </c>
      <c r="AV159" s="14" t="s">
        <v>95</v>
      </c>
      <c r="AW159" s="14" t="s">
        <v>5</v>
      </c>
      <c r="AX159" s="14" t="s">
        <v>79</v>
      </c>
      <c r="AY159" s="279" t="s">
        <v>145</v>
      </c>
    </row>
    <row r="160" spans="1:51" s="14" customFormat="1" ht="12">
      <c r="A160" s="14"/>
      <c r="B160" s="269"/>
      <c r="C160" s="270"/>
      <c r="D160" s="255" t="s">
        <v>175</v>
      </c>
      <c r="E160" s="271" t="s">
        <v>1</v>
      </c>
      <c r="F160" s="272" t="s">
        <v>190</v>
      </c>
      <c r="G160" s="270"/>
      <c r="H160" s="273">
        <v>78.008</v>
      </c>
      <c r="I160" s="274"/>
      <c r="J160" s="274"/>
      <c r="K160" s="270"/>
      <c r="L160" s="270"/>
      <c r="M160" s="275"/>
      <c r="N160" s="276"/>
      <c r="O160" s="277"/>
      <c r="P160" s="277"/>
      <c r="Q160" s="277"/>
      <c r="R160" s="277"/>
      <c r="S160" s="277"/>
      <c r="T160" s="277"/>
      <c r="U160" s="277"/>
      <c r="V160" s="277"/>
      <c r="W160" s="277"/>
      <c r="X160" s="278"/>
      <c r="Y160" s="14"/>
      <c r="Z160" s="14"/>
      <c r="AA160" s="14"/>
      <c r="AB160" s="14"/>
      <c r="AC160" s="14"/>
      <c r="AD160" s="14"/>
      <c r="AE160" s="14"/>
      <c r="AT160" s="279" t="s">
        <v>175</v>
      </c>
      <c r="AU160" s="279" t="s">
        <v>95</v>
      </c>
      <c r="AV160" s="14" t="s">
        <v>95</v>
      </c>
      <c r="AW160" s="14" t="s">
        <v>5</v>
      </c>
      <c r="AX160" s="14" t="s">
        <v>79</v>
      </c>
      <c r="AY160" s="279" t="s">
        <v>145</v>
      </c>
    </row>
    <row r="161" spans="1:51" s="14" customFormat="1" ht="12">
      <c r="A161" s="14"/>
      <c r="B161" s="269"/>
      <c r="C161" s="270"/>
      <c r="D161" s="255" t="s">
        <v>175</v>
      </c>
      <c r="E161" s="271" t="s">
        <v>1</v>
      </c>
      <c r="F161" s="272" t="s">
        <v>191</v>
      </c>
      <c r="G161" s="270"/>
      <c r="H161" s="273">
        <v>15.32</v>
      </c>
      <c r="I161" s="274"/>
      <c r="J161" s="274"/>
      <c r="K161" s="270"/>
      <c r="L161" s="270"/>
      <c r="M161" s="275"/>
      <c r="N161" s="276"/>
      <c r="O161" s="277"/>
      <c r="P161" s="277"/>
      <c r="Q161" s="277"/>
      <c r="R161" s="277"/>
      <c r="S161" s="277"/>
      <c r="T161" s="277"/>
      <c r="U161" s="277"/>
      <c r="V161" s="277"/>
      <c r="W161" s="277"/>
      <c r="X161" s="278"/>
      <c r="Y161" s="14"/>
      <c r="Z161" s="14"/>
      <c r="AA161" s="14"/>
      <c r="AB161" s="14"/>
      <c r="AC161" s="14"/>
      <c r="AD161" s="14"/>
      <c r="AE161" s="14"/>
      <c r="AT161" s="279" t="s">
        <v>175</v>
      </c>
      <c r="AU161" s="279" t="s">
        <v>95</v>
      </c>
      <c r="AV161" s="14" t="s">
        <v>95</v>
      </c>
      <c r="AW161" s="14" t="s">
        <v>5</v>
      </c>
      <c r="AX161" s="14" t="s">
        <v>79</v>
      </c>
      <c r="AY161" s="279" t="s">
        <v>145</v>
      </c>
    </row>
    <row r="162" spans="1:51" s="14" customFormat="1" ht="12">
      <c r="A162" s="14"/>
      <c r="B162" s="269"/>
      <c r="C162" s="270"/>
      <c r="D162" s="255" t="s">
        <v>175</v>
      </c>
      <c r="E162" s="271" t="s">
        <v>1</v>
      </c>
      <c r="F162" s="272" t="s">
        <v>192</v>
      </c>
      <c r="G162" s="270"/>
      <c r="H162" s="273">
        <v>118.4</v>
      </c>
      <c r="I162" s="274"/>
      <c r="J162" s="274"/>
      <c r="K162" s="270"/>
      <c r="L162" s="270"/>
      <c r="M162" s="275"/>
      <c r="N162" s="276"/>
      <c r="O162" s="277"/>
      <c r="P162" s="277"/>
      <c r="Q162" s="277"/>
      <c r="R162" s="277"/>
      <c r="S162" s="277"/>
      <c r="T162" s="277"/>
      <c r="U162" s="277"/>
      <c r="V162" s="277"/>
      <c r="W162" s="277"/>
      <c r="X162" s="278"/>
      <c r="Y162" s="14"/>
      <c r="Z162" s="14"/>
      <c r="AA162" s="14"/>
      <c r="AB162" s="14"/>
      <c r="AC162" s="14"/>
      <c r="AD162" s="14"/>
      <c r="AE162" s="14"/>
      <c r="AT162" s="279" t="s">
        <v>175</v>
      </c>
      <c r="AU162" s="279" t="s">
        <v>95</v>
      </c>
      <c r="AV162" s="14" t="s">
        <v>95</v>
      </c>
      <c r="AW162" s="14" t="s">
        <v>5</v>
      </c>
      <c r="AX162" s="14" t="s">
        <v>79</v>
      </c>
      <c r="AY162" s="279" t="s">
        <v>145</v>
      </c>
    </row>
    <row r="163" spans="1:51" s="15" customFormat="1" ht="12">
      <c r="A163" s="15"/>
      <c r="B163" s="280"/>
      <c r="C163" s="281"/>
      <c r="D163" s="255" t="s">
        <v>175</v>
      </c>
      <c r="E163" s="282" t="s">
        <v>1</v>
      </c>
      <c r="F163" s="283" t="s">
        <v>182</v>
      </c>
      <c r="G163" s="281"/>
      <c r="H163" s="284">
        <v>237.648</v>
      </c>
      <c r="I163" s="285"/>
      <c r="J163" s="285"/>
      <c r="K163" s="281"/>
      <c r="L163" s="281"/>
      <c r="M163" s="286"/>
      <c r="N163" s="287"/>
      <c r="O163" s="288"/>
      <c r="P163" s="288"/>
      <c r="Q163" s="288"/>
      <c r="R163" s="288"/>
      <c r="S163" s="288"/>
      <c r="T163" s="288"/>
      <c r="U163" s="288"/>
      <c r="V163" s="288"/>
      <c r="W163" s="288"/>
      <c r="X163" s="289"/>
      <c r="Y163" s="15"/>
      <c r="Z163" s="15"/>
      <c r="AA163" s="15"/>
      <c r="AB163" s="15"/>
      <c r="AC163" s="15"/>
      <c r="AD163" s="15"/>
      <c r="AE163" s="15"/>
      <c r="AT163" s="290" t="s">
        <v>175</v>
      </c>
      <c r="AU163" s="290" t="s">
        <v>95</v>
      </c>
      <c r="AV163" s="15" t="s">
        <v>153</v>
      </c>
      <c r="AW163" s="15" t="s">
        <v>5</v>
      </c>
      <c r="AX163" s="15" t="s">
        <v>84</v>
      </c>
      <c r="AY163" s="290" t="s">
        <v>145</v>
      </c>
    </row>
    <row r="164" spans="1:65" s="2" customFormat="1" ht="24.15" customHeight="1">
      <c r="A164" s="42"/>
      <c r="B164" s="43"/>
      <c r="C164" s="242" t="s">
        <v>193</v>
      </c>
      <c r="D164" s="242" t="s">
        <v>148</v>
      </c>
      <c r="E164" s="243" t="s">
        <v>194</v>
      </c>
      <c r="F164" s="244" t="s">
        <v>195</v>
      </c>
      <c r="G164" s="245" t="s">
        <v>185</v>
      </c>
      <c r="H164" s="246">
        <v>237.648</v>
      </c>
      <c r="I164" s="247"/>
      <c r="J164" s="247"/>
      <c r="K164" s="248">
        <f>ROUND(P164*H164,2)</f>
        <v>0</v>
      </c>
      <c r="L164" s="244" t="s">
        <v>1</v>
      </c>
      <c r="M164" s="45"/>
      <c r="N164" s="249" t="s">
        <v>1</v>
      </c>
      <c r="O164" s="250" t="s">
        <v>42</v>
      </c>
      <c r="P164" s="251">
        <f>I164+J164</f>
        <v>0</v>
      </c>
      <c r="Q164" s="251">
        <f>ROUND(I164*H164,2)</f>
        <v>0</v>
      </c>
      <c r="R164" s="251">
        <f>ROUND(J164*H164,2)</f>
        <v>0</v>
      </c>
      <c r="S164" s="95"/>
      <c r="T164" s="252">
        <f>S164*H164</f>
        <v>0</v>
      </c>
      <c r="U164" s="252">
        <v>0.0015</v>
      </c>
      <c r="V164" s="252">
        <f>U164*H164</f>
        <v>0.356472</v>
      </c>
      <c r="W164" s="252">
        <v>0</v>
      </c>
      <c r="X164" s="253">
        <f>W164*H164</f>
        <v>0</v>
      </c>
      <c r="Y164" s="42"/>
      <c r="Z164" s="42"/>
      <c r="AA164" s="42"/>
      <c r="AB164" s="42"/>
      <c r="AC164" s="42"/>
      <c r="AD164" s="42"/>
      <c r="AE164" s="42"/>
      <c r="AR164" s="254" t="s">
        <v>153</v>
      </c>
      <c r="AT164" s="254" t="s">
        <v>148</v>
      </c>
      <c r="AU164" s="254" t="s">
        <v>95</v>
      </c>
      <c r="AY164" s="17" t="s">
        <v>145</v>
      </c>
      <c r="BE164" s="143">
        <f>IF(O164="základní",K164,0)</f>
        <v>0</v>
      </c>
      <c r="BF164" s="143">
        <f>IF(O164="snížená",K164,0)</f>
        <v>0</v>
      </c>
      <c r="BG164" s="143">
        <f>IF(O164="zákl. přenesená",K164,0)</f>
        <v>0</v>
      </c>
      <c r="BH164" s="143">
        <f>IF(O164="sníž. přenesená",K164,0)</f>
        <v>0</v>
      </c>
      <c r="BI164" s="143">
        <f>IF(O164="nulová",K164,0)</f>
        <v>0</v>
      </c>
      <c r="BJ164" s="17" t="s">
        <v>84</v>
      </c>
      <c r="BK164" s="143">
        <f>ROUND(P164*H164,2)</f>
        <v>0</v>
      </c>
      <c r="BL164" s="17" t="s">
        <v>153</v>
      </c>
      <c r="BM164" s="254" t="s">
        <v>196</v>
      </c>
    </row>
    <row r="165" spans="1:47" s="2" customFormat="1" ht="12">
      <c r="A165" s="42"/>
      <c r="B165" s="43"/>
      <c r="C165" s="44"/>
      <c r="D165" s="255" t="s">
        <v>155</v>
      </c>
      <c r="E165" s="44"/>
      <c r="F165" s="256" t="s">
        <v>195</v>
      </c>
      <c r="G165" s="44"/>
      <c r="H165" s="44"/>
      <c r="I165" s="210"/>
      <c r="J165" s="210"/>
      <c r="K165" s="44"/>
      <c r="L165" s="44"/>
      <c r="M165" s="45"/>
      <c r="N165" s="257"/>
      <c r="O165" s="258"/>
      <c r="P165" s="95"/>
      <c r="Q165" s="95"/>
      <c r="R165" s="95"/>
      <c r="S165" s="95"/>
      <c r="T165" s="95"/>
      <c r="U165" s="95"/>
      <c r="V165" s="95"/>
      <c r="W165" s="95"/>
      <c r="X165" s="96"/>
      <c r="Y165" s="42"/>
      <c r="Z165" s="42"/>
      <c r="AA165" s="42"/>
      <c r="AB165" s="42"/>
      <c r="AC165" s="42"/>
      <c r="AD165" s="42"/>
      <c r="AE165" s="42"/>
      <c r="AT165" s="17" t="s">
        <v>155</v>
      </c>
      <c r="AU165" s="17" t="s">
        <v>95</v>
      </c>
    </row>
    <row r="166" spans="1:51" s="13" customFormat="1" ht="12">
      <c r="A166" s="13"/>
      <c r="B166" s="259"/>
      <c r="C166" s="260"/>
      <c r="D166" s="255" t="s">
        <v>175</v>
      </c>
      <c r="E166" s="261" t="s">
        <v>1</v>
      </c>
      <c r="F166" s="262" t="s">
        <v>187</v>
      </c>
      <c r="G166" s="260"/>
      <c r="H166" s="261" t="s">
        <v>1</v>
      </c>
      <c r="I166" s="263"/>
      <c r="J166" s="263"/>
      <c r="K166" s="260"/>
      <c r="L166" s="260"/>
      <c r="M166" s="264"/>
      <c r="N166" s="265"/>
      <c r="O166" s="266"/>
      <c r="P166" s="266"/>
      <c r="Q166" s="266"/>
      <c r="R166" s="266"/>
      <c r="S166" s="266"/>
      <c r="T166" s="266"/>
      <c r="U166" s="266"/>
      <c r="V166" s="266"/>
      <c r="W166" s="266"/>
      <c r="X166" s="267"/>
      <c r="Y166" s="13"/>
      <c r="Z166" s="13"/>
      <c r="AA166" s="13"/>
      <c r="AB166" s="13"/>
      <c r="AC166" s="13"/>
      <c r="AD166" s="13"/>
      <c r="AE166" s="13"/>
      <c r="AT166" s="268" t="s">
        <v>175</v>
      </c>
      <c r="AU166" s="268" t="s">
        <v>95</v>
      </c>
      <c r="AV166" s="13" t="s">
        <v>84</v>
      </c>
      <c r="AW166" s="13" t="s">
        <v>5</v>
      </c>
      <c r="AX166" s="13" t="s">
        <v>79</v>
      </c>
      <c r="AY166" s="268" t="s">
        <v>145</v>
      </c>
    </row>
    <row r="167" spans="1:51" s="14" customFormat="1" ht="12">
      <c r="A167" s="14"/>
      <c r="B167" s="269"/>
      <c r="C167" s="270"/>
      <c r="D167" s="255" t="s">
        <v>175</v>
      </c>
      <c r="E167" s="271" t="s">
        <v>1</v>
      </c>
      <c r="F167" s="272" t="s">
        <v>188</v>
      </c>
      <c r="G167" s="270"/>
      <c r="H167" s="273">
        <v>5.72</v>
      </c>
      <c r="I167" s="274"/>
      <c r="J167" s="274"/>
      <c r="K167" s="270"/>
      <c r="L167" s="270"/>
      <c r="M167" s="275"/>
      <c r="N167" s="276"/>
      <c r="O167" s="277"/>
      <c r="P167" s="277"/>
      <c r="Q167" s="277"/>
      <c r="R167" s="277"/>
      <c r="S167" s="277"/>
      <c r="T167" s="277"/>
      <c r="U167" s="277"/>
      <c r="V167" s="277"/>
      <c r="W167" s="277"/>
      <c r="X167" s="278"/>
      <c r="Y167" s="14"/>
      <c r="Z167" s="14"/>
      <c r="AA167" s="14"/>
      <c r="AB167" s="14"/>
      <c r="AC167" s="14"/>
      <c r="AD167" s="14"/>
      <c r="AE167" s="14"/>
      <c r="AT167" s="279" t="s">
        <v>175</v>
      </c>
      <c r="AU167" s="279" t="s">
        <v>95</v>
      </c>
      <c r="AV167" s="14" t="s">
        <v>95</v>
      </c>
      <c r="AW167" s="14" t="s">
        <v>5</v>
      </c>
      <c r="AX167" s="14" t="s">
        <v>79</v>
      </c>
      <c r="AY167" s="279" t="s">
        <v>145</v>
      </c>
    </row>
    <row r="168" spans="1:51" s="14" customFormat="1" ht="12">
      <c r="A168" s="14"/>
      <c r="B168" s="269"/>
      <c r="C168" s="270"/>
      <c r="D168" s="255" t="s">
        <v>175</v>
      </c>
      <c r="E168" s="271" t="s">
        <v>1</v>
      </c>
      <c r="F168" s="272" t="s">
        <v>189</v>
      </c>
      <c r="G168" s="270"/>
      <c r="H168" s="273">
        <v>20.2</v>
      </c>
      <c r="I168" s="274"/>
      <c r="J168" s="274"/>
      <c r="K168" s="270"/>
      <c r="L168" s="270"/>
      <c r="M168" s="275"/>
      <c r="N168" s="276"/>
      <c r="O168" s="277"/>
      <c r="P168" s="277"/>
      <c r="Q168" s="277"/>
      <c r="R168" s="277"/>
      <c r="S168" s="277"/>
      <c r="T168" s="277"/>
      <c r="U168" s="277"/>
      <c r="V168" s="277"/>
      <c r="W168" s="277"/>
      <c r="X168" s="278"/>
      <c r="Y168" s="14"/>
      <c r="Z168" s="14"/>
      <c r="AA168" s="14"/>
      <c r="AB168" s="14"/>
      <c r="AC168" s="14"/>
      <c r="AD168" s="14"/>
      <c r="AE168" s="14"/>
      <c r="AT168" s="279" t="s">
        <v>175</v>
      </c>
      <c r="AU168" s="279" t="s">
        <v>95</v>
      </c>
      <c r="AV168" s="14" t="s">
        <v>95</v>
      </c>
      <c r="AW168" s="14" t="s">
        <v>5</v>
      </c>
      <c r="AX168" s="14" t="s">
        <v>79</v>
      </c>
      <c r="AY168" s="279" t="s">
        <v>145</v>
      </c>
    </row>
    <row r="169" spans="1:51" s="14" customFormat="1" ht="12">
      <c r="A169" s="14"/>
      <c r="B169" s="269"/>
      <c r="C169" s="270"/>
      <c r="D169" s="255" t="s">
        <v>175</v>
      </c>
      <c r="E169" s="271" t="s">
        <v>1</v>
      </c>
      <c r="F169" s="272" t="s">
        <v>190</v>
      </c>
      <c r="G169" s="270"/>
      <c r="H169" s="273">
        <v>78.008</v>
      </c>
      <c r="I169" s="274"/>
      <c r="J169" s="274"/>
      <c r="K169" s="270"/>
      <c r="L169" s="270"/>
      <c r="M169" s="275"/>
      <c r="N169" s="276"/>
      <c r="O169" s="277"/>
      <c r="P169" s="277"/>
      <c r="Q169" s="277"/>
      <c r="R169" s="277"/>
      <c r="S169" s="277"/>
      <c r="T169" s="277"/>
      <c r="U169" s="277"/>
      <c r="V169" s="277"/>
      <c r="W169" s="277"/>
      <c r="X169" s="278"/>
      <c r="Y169" s="14"/>
      <c r="Z169" s="14"/>
      <c r="AA169" s="14"/>
      <c r="AB169" s="14"/>
      <c r="AC169" s="14"/>
      <c r="AD169" s="14"/>
      <c r="AE169" s="14"/>
      <c r="AT169" s="279" t="s">
        <v>175</v>
      </c>
      <c r="AU169" s="279" t="s">
        <v>95</v>
      </c>
      <c r="AV169" s="14" t="s">
        <v>95</v>
      </c>
      <c r="AW169" s="14" t="s">
        <v>5</v>
      </c>
      <c r="AX169" s="14" t="s">
        <v>79</v>
      </c>
      <c r="AY169" s="279" t="s">
        <v>145</v>
      </c>
    </row>
    <row r="170" spans="1:51" s="14" customFormat="1" ht="12">
      <c r="A170" s="14"/>
      <c r="B170" s="269"/>
      <c r="C170" s="270"/>
      <c r="D170" s="255" t="s">
        <v>175</v>
      </c>
      <c r="E170" s="271" t="s">
        <v>1</v>
      </c>
      <c r="F170" s="272" t="s">
        <v>191</v>
      </c>
      <c r="G170" s="270"/>
      <c r="H170" s="273">
        <v>15.32</v>
      </c>
      <c r="I170" s="274"/>
      <c r="J170" s="274"/>
      <c r="K170" s="270"/>
      <c r="L170" s="270"/>
      <c r="M170" s="275"/>
      <c r="N170" s="276"/>
      <c r="O170" s="277"/>
      <c r="P170" s="277"/>
      <c r="Q170" s="277"/>
      <c r="R170" s="277"/>
      <c r="S170" s="277"/>
      <c r="T170" s="277"/>
      <c r="U170" s="277"/>
      <c r="V170" s="277"/>
      <c r="W170" s="277"/>
      <c r="X170" s="278"/>
      <c r="Y170" s="14"/>
      <c r="Z170" s="14"/>
      <c r="AA170" s="14"/>
      <c r="AB170" s="14"/>
      <c r="AC170" s="14"/>
      <c r="AD170" s="14"/>
      <c r="AE170" s="14"/>
      <c r="AT170" s="279" t="s">
        <v>175</v>
      </c>
      <c r="AU170" s="279" t="s">
        <v>95</v>
      </c>
      <c r="AV170" s="14" t="s">
        <v>95</v>
      </c>
      <c r="AW170" s="14" t="s">
        <v>5</v>
      </c>
      <c r="AX170" s="14" t="s">
        <v>79</v>
      </c>
      <c r="AY170" s="279" t="s">
        <v>145</v>
      </c>
    </row>
    <row r="171" spans="1:51" s="14" customFormat="1" ht="12">
      <c r="A171" s="14"/>
      <c r="B171" s="269"/>
      <c r="C171" s="270"/>
      <c r="D171" s="255" t="s">
        <v>175</v>
      </c>
      <c r="E171" s="271" t="s">
        <v>1</v>
      </c>
      <c r="F171" s="272" t="s">
        <v>192</v>
      </c>
      <c r="G171" s="270"/>
      <c r="H171" s="273">
        <v>118.4</v>
      </c>
      <c r="I171" s="274"/>
      <c r="J171" s="274"/>
      <c r="K171" s="270"/>
      <c r="L171" s="270"/>
      <c r="M171" s="275"/>
      <c r="N171" s="276"/>
      <c r="O171" s="277"/>
      <c r="P171" s="277"/>
      <c r="Q171" s="277"/>
      <c r="R171" s="277"/>
      <c r="S171" s="277"/>
      <c r="T171" s="277"/>
      <c r="U171" s="277"/>
      <c r="V171" s="277"/>
      <c r="W171" s="277"/>
      <c r="X171" s="278"/>
      <c r="Y171" s="14"/>
      <c r="Z171" s="14"/>
      <c r="AA171" s="14"/>
      <c r="AB171" s="14"/>
      <c r="AC171" s="14"/>
      <c r="AD171" s="14"/>
      <c r="AE171" s="14"/>
      <c r="AT171" s="279" t="s">
        <v>175</v>
      </c>
      <c r="AU171" s="279" t="s">
        <v>95</v>
      </c>
      <c r="AV171" s="14" t="s">
        <v>95</v>
      </c>
      <c r="AW171" s="14" t="s">
        <v>5</v>
      </c>
      <c r="AX171" s="14" t="s">
        <v>79</v>
      </c>
      <c r="AY171" s="279" t="s">
        <v>145</v>
      </c>
    </row>
    <row r="172" spans="1:51" s="15" customFormat="1" ht="12">
      <c r="A172" s="15"/>
      <c r="B172" s="280"/>
      <c r="C172" s="281"/>
      <c r="D172" s="255" t="s">
        <v>175</v>
      </c>
      <c r="E172" s="282" t="s">
        <v>1</v>
      </c>
      <c r="F172" s="283" t="s">
        <v>182</v>
      </c>
      <c r="G172" s="281"/>
      <c r="H172" s="284">
        <v>237.648</v>
      </c>
      <c r="I172" s="285"/>
      <c r="J172" s="285"/>
      <c r="K172" s="281"/>
      <c r="L172" s="281"/>
      <c r="M172" s="286"/>
      <c r="N172" s="287"/>
      <c r="O172" s="288"/>
      <c r="P172" s="288"/>
      <c r="Q172" s="288"/>
      <c r="R172" s="288"/>
      <c r="S172" s="288"/>
      <c r="T172" s="288"/>
      <c r="U172" s="288"/>
      <c r="V172" s="288"/>
      <c r="W172" s="288"/>
      <c r="X172" s="289"/>
      <c r="Y172" s="15"/>
      <c r="Z172" s="15"/>
      <c r="AA172" s="15"/>
      <c r="AB172" s="15"/>
      <c r="AC172" s="15"/>
      <c r="AD172" s="15"/>
      <c r="AE172" s="15"/>
      <c r="AT172" s="290" t="s">
        <v>175</v>
      </c>
      <c r="AU172" s="290" t="s">
        <v>95</v>
      </c>
      <c r="AV172" s="15" t="s">
        <v>153</v>
      </c>
      <c r="AW172" s="15" t="s">
        <v>5</v>
      </c>
      <c r="AX172" s="15" t="s">
        <v>84</v>
      </c>
      <c r="AY172" s="290" t="s">
        <v>145</v>
      </c>
    </row>
    <row r="173" spans="1:65" s="2" customFormat="1" ht="24.15" customHeight="1">
      <c r="A173" s="42"/>
      <c r="B173" s="43"/>
      <c r="C173" s="242" t="s">
        <v>197</v>
      </c>
      <c r="D173" s="242" t="s">
        <v>148</v>
      </c>
      <c r="E173" s="243" t="s">
        <v>198</v>
      </c>
      <c r="F173" s="244" t="s">
        <v>199</v>
      </c>
      <c r="G173" s="245" t="s">
        <v>151</v>
      </c>
      <c r="H173" s="246">
        <v>4.25</v>
      </c>
      <c r="I173" s="247"/>
      <c r="J173" s="247"/>
      <c r="K173" s="248">
        <f>ROUND(P173*H173,2)</f>
        <v>0</v>
      </c>
      <c r="L173" s="244" t="s">
        <v>152</v>
      </c>
      <c r="M173" s="45"/>
      <c r="N173" s="249" t="s">
        <v>1</v>
      </c>
      <c r="O173" s="250" t="s">
        <v>42</v>
      </c>
      <c r="P173" s="251">
        <f>I173+J173</f>
        <v>0</v>
      </c>
      <c r="Q173" s="251">
        <f>ROUND(I173*H173,2)</f>
        <v>0</v>
      </c>
      <c r="R173" s="251">
        <f>ROUND(J173*H173,2)</f>
        <v>0</v>
      </c>
      <c r="S173" s="95"/>
      <c r="T173" s="252">
        <f>S173*H173</f>
        <v>0</v>
      </c>
      <c r="U173" s="252">
        <v>0.02636</v>
      </c>
      <c r="V173" s="252">
        <f>U173*H173</f>
        <v>0.11203</v>
      </c>
      <c r="W173" s="252">
        <v>0</v>
      </c>
      <c r="X173" s="253">
        <f>W173*H173</f>
        <v>0</v>
      </c>
      <c r="Y173" s="42"/>
      <c r="Z173" s="42"/>
      <c r="AA173" s="42"/>
      <c r="AB173" s="42"/>
      <c r="AC173" s="42"/>
      <c r="AD173" s="42"/>
      <c r="AE173" s="42"/>
      <c r="AR173" s="254" t="s">
        <v>153</v>
      </c>
      <c r="AT173" s="254" t="s">
        <v>148</v>
      </c>
      <c r="AU173" s="254" t="s">
        <v>95</v>
      </c>
      <c r="AY173" s="17" t="s">
        <v>145</v>
      </c>
      <c r="BE173" s="143">
        <f>IF(O173="základní",K173,0)</f>
        <v>0</v>
      </c>
      <c r="BF173" s="143">
        <f>IF(O173="snížená",K173,0)</f>
        <v>0</v>
      </c>
      <c r="BG173" s="143">
        <f>IF(O173="zákl. přenesená",K173,0)</f>
        <v>0</v>
      </c>
      <c r="BH173" s="143">
        <f>IF(O173="sníž. přenesená",K173,0)</f>
        <v>0</v>
      </c>
      <c r="BI173" s="143">
        <f>IF(O173="nulová",K173,0)</f>
        <v>0</v>
      </c>
      <c r="BJ173" s="17" t="s">
        <v>84</v>
      </c>
      <c r="BK173" s="143">
        <f>ROUND(P173*H173,2)</f>
        <v>0</v>
      </c>
      <c r="BL173" s="17" t="s">
        <v>153</v>
      </c>
      <c r="BM173" s="254" t="s">
        <v>200</v>
      </c>
    </row>
    <row r="174" spans="1:47" s="2" customFormat="1" ht="12">
      <c r="A174" s="42"/>
      <c r="B174" s="43"/>
      <c r="C174" s="44"/>
      <c r="D174" s="255" t="s">
        <v>155</v>
      </c>
      <c r="E174" s="44"/>
      <c r="F174" s="256" t="s">
        <v>201</v>
      </c>
      <c r="G174" s="44"/>
      <c r="H174" s="44"/>
      <c r="I174" s="210"/>
      <c r="J174" s="210"/>
      <c r="K174" s="44"/>
      <c r="L174" s="44"/>
      <c r="M174" s="45"/>
      <c r="N174" s="257"/>
      <c r="O174" s="258"/>
      <c r="P174" s="95"/>
      <c r="Q174" s="95"/>
      <c r="R174" s="95"/>
      <c r="S174" s="95"/>
      <c r="T174" s="95"/>
      <c r="U174" s="95"/>
      <c r="V174" s="95"/>
      <c r="W174" s="95"/>
      <c r="X174" s="96"/>
      <c r="Y174" s="42"/>
      <c r="Z174" s="42"/>
      <c r="AA174" s="42"/>
      <c r="AB174" s="42"/>
      <c r="AC174" s="42"/>
      <c r="AD174" s="42"/>
      <c r="AE174" s="42"/>
      <c r="AT174" s="17" t="s">
        <v>155</v>
      </c>
      <c r="AU174" s="17" t="s">
        <v>95</v>
      </c>
    </row>
    <row r="175" spans="1:65" s="2" customFormat="1" ht="24.15" customHeight="1">
      <c r="A175" s="42"/>
      <c r="B175" s="43"/>
      <c r="C175" s="242" t="s">
        <v>202</v>
      </c>
      <c r="D175" s="242" t="s">
        <v>148</v>
      </c>
      <c r="E175" s="243" t="s">
        <v>203</v>
      </c>
      <c r="F175" s="244" t="s">
        <v>204</v>
      </c>
      <c r="G175" s="245" t="s">
        <v>151</v>
      </c>
      <c r="H175" s="246">
        <v>4.25</v>
      </c>
      <c r="I175" s="247"/>
      <c r="J175" s="247"/>
      <c r="K175" s="248">
        <f>ROUND(P175*H175,2)</f>
        <v>0</v>
      </c>
      <c r="L175" s="244" t="s">
        <v>152</v>
      </c>
      <c r="M175" s="45"/>
      <c r="N175" s="249" t="s">
        <v>1</v>
      </c>
      <c r="O175" s="250" t="s">
        <v>42</v>
      </c>
      <c r="P175" s="251">
        <f>I175+J175</f>
        <v>0</v>
      </c>
      <c r="Q175" s="251">
        <f>ROUND(I175*H175,2)</f>
        <v>0</v>
      </c>
      <c r="R175" s="251">
        <f>ROUND(J175*H175,2)</f>
        <v>0</v>
      </c>
      <c r="S175" s="95"/>
      <c r="T175" s="252">
        <f>S175*H175</f>
        <v>0</v>
      </c>
      <c r="U175" s="252">
        <v>0.0079</v>
      </c>
      <c r="V175" s="252">
        <f>U175*H175</f>
        <v>0.033575</v>
      </c>
      <c r="W175" s="252">
        <v>0</v>
      </c>
      <c r="X175" s="253">
        <f>W175*H175</f>
        <v>0</v>
      </c>
      <c r="Y175" s="42"/>
      <c r="Z175" s="42"/>
      <c r="AA175" s="42"/>
      <c r="AB175" s="42"/>
      <c r="AC175" s="42"/>
      <c r="AD175" s="42"/>
      <c r="AE175" s="42"/>
      <c r="AR175" s="254" t="s">
        <v>153</v>
      </c>
      <c r="AT175" s="254" t="s">
        <v>148</v>
      </c>
      <c r="AU175" s="254" t="s">
        <v>95</v>
      </c>
      <c r="AY175" s="17" t="s">
        <v>145</v>
      </c>
      <c r="BE175" s="143">
        <f>IF(O175="základní",K175,0)</f>
        <v>0</v>
      </c>
      <c r="BF175" s="143">
        <f>IF(O175="snížená",K175,0)</f>
        <v>0</v>
      </c>
      <c r="BG175" s="143">
        <f>IF(O175="zákl. přenesená",K175,0)</f>
        <v>0</v>
      </c>
      <c r="BH175" s="143">
        <f>IF(O175="sníž. přenesená",K175,0)</f>
        <v>0</v>
      </c>
      <c r="BI175" s="143">
        <f>IF(O175="nulová",K175,0)</f>
        <v>0</v>
      </c>
      <c r="BJ175" s="17" t="s">
        <v>84</v>
      </c>
      <c r="BK175" s="143">
        <f>ROUND(P175*H175,2)</f>
        <v>0</v>
      </c>
      <c r="BL175" s="17" t="s">
        <v>153</v>
      </c>
      <c r="BM175" s="254" t="s">
        <v>205</v>
      </c>
    </row>
    <row r="176" spans="1:47" s="2" customFormat="1" ht="12">
      <c r="A176" s="42"/>
      <c r="B176" s="43"/>
      <c r="C176" s="44"/>
      <c r="D176" s="255" t="s">
        <v>155</v>
      </c>
      <c r="E176" s="44"/>
      <c r="F176" s="256" t="s">
        <v>206</v>
      </c>
      <c r="G176" s="44"/>
      <c r="H176" s="44"/>
      <c r="I176" s="210"/>
      <c r="J176" s="210"/>
      <c r="K176" s="44"/>
      <c r="L176" s="44"/>
      <c r="M176" s="45"/>
      <c r="N176" s="257"/>
      <c r="O176" s="258"/>
      <c r="P176" s="95"/>
      <c r="Q176" s="95"/>
      <c r="R176" s="95"/>
      <c r="S176" s="95"/>
      <c r="T176" s="95"/>
      <c r="U176" s="95"/>
      <c r="V176" s="95"/>
      <c r="W176" s="95"/>
      <c r="X176" s="96"/>
      <c r="Y176" s="42"/>
      <c r="Z176" s="42"/>
      <c r="AA176" s="42"/>
      <c r="AB176" s="42"/>
      <c r="AC176" s="42"/>
      <c r="AD176" s="42"/>
      <c r="AE176" s="42"/>
      <c r="AT176" s="17" t="s">
        <v>155</v>
      </c>
      <c r="AU176" s="17" t="s">
        <v>95</v>
      </c>
    </row>
    <row r="177" spans="1:65" s="2" customFormat="1" ht="37.8" customHeight="1">
      <c r="A177" s="42"/>
      <c r="B177" s="43"/>
      <c r="C177" s="242" t="s">
        <v>207</v>
      </c>
      <c r="D177" s="242" t="s">
        <v>148</v>
      </c>
      <c r="E177" s="243" t="s">
        <v>208</v>
      </c>
      <c r="F177" s="244" t="s">
        <v>209</v>
      </c>
      <c r="G177" s="245" t="s">
        <v>185</v>
      </c>
      <c r="H177" s="246">
        <v>5.92</v>
      </c>
      <c r="I177" s="247"/>
      <c r="J177" s="247"/>
      <c r="K177" s="248">
        <f>ROUND(P177*H177,2)</f>
        <v>0</v>
      </c>
      <c r="L177" s="244" t="s">
        <v>1</v>
      </c>
      <c r="M177" s="45"/>
      <c r="N177" s="249" t="s">
        <v>1</v>
      </c>
      <c r="O177" s="250" t="s">
        <v>42</v>
      </c>
      <c r="P177" s="251">
        <f>I177+J177</f>
        <v>0</v>
      </c>
      <c r="Q177" s="251">
        <f>ROUND(I177*H177,2)</f>
        <v>0</v>
      </c>
      <c r="R177" s="251">
        <f>ROUND(J177*H177,2)</f>
        <v>0</v>
      </c>
      <c r="S177" s="95"/>
      <c r="T177" s="252">
        <f>S177*H177</f>
        <v>0</v>
      </c>
      <c r="U177" s="252">
        <v>0.00047</v>
      </c>
      <c r="V177" s="252">
        <f>U177*H177</f>
        <v>0.0027824</v>
      </c>
      <c r="W177" s="252">
        <v>0</v>
      </c>
      <c r="X177" s="253">
        <f>W177*H177</f>
        <v>0</v>
      </c>
      <c r="Y177" s="42"/>
      <c r="Z177" s="42"/>
      <c r="AA177" s="42"/>
      <c r="AB177" s="42"/>
      <c r="AC177" s="42"/>
      <c r="AD177" s="42"/>
      <c r="AE177" s="42"/>
      <c r="AR177" s="254" t="s">
        <v>153</v>
      </c>
      <c r="AT177" s="254" t="s">
        <v>148</v>
      </c>
      <c r="AU177" s="254" t="s">
        <v>95</v>
      </c>
      <c r="AY177" s="17" t="s">
        <v>145</v>
      </c>
      <c r="BE177" s="143">
        <f>IF(O177="základní",K177,0)</f>
        <v>0</v>
      </c>
      <c r="BF177" s="143">
        <f>IF(O177="snížená",K177,0)</f>
        <v>0</v>
      </c>
      <c r="BG177" s="143">
        <f>IF(O177="zákl. přenesená",K177,0)</f>
        <v>0</v>
      </c>
      <c r="BH177" s="143">
        <f>IF(O177="sníž. přenesená",K177,0)</f>
        <v>0</v>
      </c>
      <c r="BI177" s="143">
        <f>IF(O177="nulová",K177,0)</f>
        <v>0</v>
      </c>
      <c r="BJ177" s="17" t="s">
        <v>84</v>
      </c>
      <c r="BK177" s="143">
        <f>ROUND(P177*H177,2)</f>
        <v>0</v>
      </c>
      <c r="BL177" s="17" t="s">
        <v>153</v>
      </c>
      <c r="BM177" s="254" t="s">
        <v>210</v>
      </c>
    </row>
    <row r="178" spans="1:47" s="2" customFormat="1" ht="12">
      <c r="A178" s="42"/>
      <c r="B178" s="43"/>
      <c r="C178" s="44"/>
      <c r="D178" s="255" t="s">
        <v>155</v>
      </c>
      <c r="E178" s="44"/>
      <c r="F178" s="256" t="s">
        <v>209</v>
      </c>
      <c r="G178" s="44"/>
      <c r="H178" s="44"/>
      <c r="I178" s="210"/>
      <c r="J178" s="210"/>
      <c r="K178" s="44"/>
      <c r="L178" s="44"/>
      <c r="M178" s="45"/>
      <c r="N178" s="257"/>
      <c r="O178" s="258"/>
      <c r="P178" s="95"/>
      <c r="Q178" s="95"/>
      <c r="R178" s="95"/>
      <c r="S178" s="95"/>
      <c r="T178" s="95"/>
      <c r="U178" s="95"/>
      <c r="V178" s="95"/>
      <c r="W178" s="95"/>
      <c r="X178" s="96"/>
      <c r="Y178" s="42"/>
      <c r="Z178" s="42"/>
      <c r="AA178" s="42"/>
      <c r="AB178" s="42"/>
      <c r="AC178" s="42"/>
      <c r="AD178" s="42"/>
      <c r="AE178" s="42"/>
      <c r="AT178" s="17" t="s">
        <v>155</v>
      </c>
      <c r="AU178" s="17" t="s">
        <v>95</v>
      </c>
    </row>
    <row r="179" spans="1:51" s="14" customFormat="1" ht="12">
      <c r="A179" s="14"/>
      <c r="B179" s="269"/>
      <c r="C179" s="270"/>
      <c r="D179" s="255" t="s">
        <v>175</v>
      </c>
      <c r="E179" s="271" t="s">
        <v>1</v>
      </c>
      <c r="F179" s="272" t="s">
        <v>211</v>
      </c>
      <c r="G179" s="270"/>
      <c r="H179" s="273">
        <v>5.92</v>
      </c>
      <c r="I179" s="274"/>
      <c r="J179" s="274"/>
      <c r="K179" s="270"/>
      <c r="L179" s="270"/>
      <c r="M179" s="275"/>
      <c r="N179" s="276"/>
      <c r="O179" s="277"/>
      <c r="P179" s="277"/>
      <c r="Q179" s="277"/>
      <c r="R179" s="277"/>
      <c r="S179" s="277"/>
      <c r="T179" s="277"/>
      <c r="U179" s="277"/>
      <c r="V179" s="277"/>
      <c r="W179" s="277"/>
      <c r="X179" s="278"/>
      <c r="Y179" s="14"/>
      <c r="Z179" s="14"/>
      <c r="AA179" s="14"/>
      <c r="AB179" s="14"/>
      <c r="AC179" s="14"/>
      <c r="AD179" s="14"/>
      <c r="AE179" s="14"/>
      <c r="AT179" s="279" t="s">
        <v>175</v>
      </c>
      <c r="AU179" s="279" t="s">
        <v>95</v>
      </c>
      <c r="AV179" s="14" t="s">
        <v>95</v>
      </c>
      <c r="AW179" s="14" t="s">
        <v>5</v>
      </c>
      <c r="AX179" s="14" t="s">
        <v>79</v>
      </c>
      <c r="AY179" s="279" t="s">
        <v>145</v>
      </c>
    </row>
    <row r="180" spans="1:51" s="15" customFormat="1" ht="12">
      <c r="A180" s="15"/>
      <c r="B180" s="280"/>
      <c r="C180" s="281"/>
      <c r="D180" s="255" t="s">
        <v>175</v>
      </c>
      <c r="E180" s="282" t="s">
        <v>1</v>
      </c>
      <c r="F180" s="283" t="s">
        <v>182</v>
      </c>
      <c r="G180" s="281"/>
      <c r="H180" s="284">
        <v>5.92</v>
      </c>
      <c r="I180" s="285"/>
      <c r="J180" s="285"/>
      <c r="K180" s="281"/>
      <c r="L180" s="281"/>
      <c r="M180" s="286"/>
      <c r="N180" s="287"/>
      <c r="O180" s="288"/>
      <c r="P180" s="288"/>
      <c r="Q180" s="288"/>
      <c r="R180" s="288"/>
      <c r="S180" s="288"/>
      <c r="T180" s="288"/>
      <c r="U180" s="288"/>
      <c r="V180" s="288"/>
      <c r="W180" s="288"/>
      <c r="X180" s="289"/>
      <c r="Y180" s="15"/>
      <c r="Z180" s="15"/>
      <c r="AA180" s="15"/>
      <c r="AB180" s="15"/>
      <c r="AC180" s="15"/>
      <c r="AD180" s="15"/>
      <c r="AE180" s="15"/>
      <c r="AT180" s="290" t="s">
        <v>175</v>
      </c>
      <c r="AU180" s="290" t="s">
        <v>95</v>
      </c>
      <c r="AV180" s="15" t="s">
        <v>153</v>
      </c>
      <c r="AW180" s="15" t="s">
        <v>5</v>
      </c>
      <c r="AX180" s="15" t="s">
        <v>84</v>
      </c>
      <c r="AY180" s="290" t="s">
        <v>145</v>
      </c>
    </row>
    <row r="181" spans="1:63" s="12" customFormat="1" ht="22.8" customHeight="1">
      <c r="A181" s="12"/>
      <c r="B181" s="225"/>
      <c r="C181" s="226"/>
      <c r="D181" s="227" t="s">
        <v>78</v>
      </c>
      <c r="E181" s="240" t="s">
        <v>202</v>
      </c>
      <c r="F181" s="240" t="s">
        <v>212</v>
      </c>
      <c r="G181" s="226"/>
      <c r="H181" s="226"/>
      <c r="I181" s="229"/>
      <c r="J181" s="229"/>
      <c r="K181" s="241">
        <f>BK181</f>
        <v>0</v>
      </c>
      <c r="L181" s="226"/>
      <c r="M181" s="231"/>
      <c r="N181" s="232"/>
      <c r="O181" s="233"/>
      <c r="P181" s="233"/>
      <c r="Q181" s="234">
        <f>SUM(Q182:Q194)</f>
        <v>0</v>
      </c>
      <c r="R181" s="234">
        <f>SUM(R182:R194)</f>
        <v>0</v>
      </c>
      <c r="S181" s="233"/>
      <c r="T181" s="235">
        <f>SUM(T182:T194)</f>
        <v>0</v>
      </c>
      <c r="U181" s="233"/>
      <c r="V181" s="235">
        <f>SUM(V182:V194)</f>
        <v>0</v>
      </c>
      <c r="W181" s="233"/>
      <c r="X181" s="236">
        <f>SUM(X182:X194)</f>
        <v>2.162408</v>
      </c>
      <c r="Y181" s="12"/>
      <c r="Z181" s="12"/>
      <c r="AA181" s="12"/>
      <c r="AB181" s="12"/>
      <c r="AC181" s="12"/>
      <c r="AD181" s="12"/>
      <c r="AE181" s="12"/>
      <c r="AR181" s="237" t="s">
        <v>84</v>
      </c>
      <c r="AT181" s="238" t="s">
        <v>78</v>
      </c>
      <c r="AU181" s="238" t="s">
        <v>84</v>
      </c>
      <c r="AY181" s="237" t="s">
        <v>145</v>
      </c>
      <c r="BK181" s="239">
        <f>SUM(BK182:BK194)</f>
        <v>0</v>
      </c>
    </row>
    <row r="182" spans="1:65" s="2" customFormat="1" ht="24.15" customHeight="1">
      <c r="A182" s="42"/>
      <c r="B182" s="43"/>
      <c r="C182" s="242" t="s">
        <v>213</v>
      </c>
      <c r="D182" s="242" t="s">
        <v>148</v>
      </c>
      <c r="E182" s="243" t="s">
        <v>214</v>
      </c>
      <c r="F182" s="244" t="s">
        <v>215</v>
      </c>
      <c r="G182" s="245" t="s">
        <v>151</v>
      </c>
      <c r="H182" s="246">
        <v>5.968</v>
      </c>
      <c r="I182" s="247"/>
      <c r="J182" s="247"/>
      <c r="K182" s="248">
        <f>ROUND(P182*H182,2)</f>
        <v>0</v>
      </c>
      <c r="L182" s="244" t="s">
        <v>152</v>
      </c>
      <c r="M182" s="45"/>
      <c r="N182" s="249" t="s">
        <v>1</v>
      </c>
      <c r="O182" s="250" t="s">
        <v>42</v>
      </c>
      <c r="P182" s="251">
        <f>I182+J182</f>
        <v>0</v>
      </c>
      <c r="Q182" s="251">
        <f>ROUND(I182*H182,2)</f>
        <v>0</v>
      </c>
      <c r="R182" s="251">
        <f>ROUND(J182*H182,2)</f>
        <v>0</v>
      </c>
      <c r="S182" s="95"/>
      <c r="T182" s="252">
        <f>S182*H182</f>
        <v>0</v>
      </c>
      <c r="U182" s="252">
        <v>0</v>
      </c>
      <c r="V182" s="252">
        <f>U182*H182</f>
        <v>0</v>
      </c>
      <c r="W182" s="252">
        <v>0.041</v>
      </c>
      <c r="X182" s="253">
        <f>W182*H182</f>
        <v>0.24468800000000002</v>
      </c>
      <c r="Y182" s="42"/>
      <c r="Z182" s="42"/>
      <c r="AA182" s="42"/>
      <c r="AB182" s="42"/>
      <c r="AC182" s="42"/>
      <c r="AD182" s="42"/>
      <c r="AE182" s="42"/>
      <c r="AR182" s="254" t="s">
        <v>153</v>
      </c>
      <c r="AT182" s="254" t="s">
        <v>148</v>
      </c>
      <c r="AU182" s="254" t="s">
        <v>95</v>
      </c>
      <c r="AY182" s="17" t="s">
        <v>145</v>
      </c>
      <c r="BE182" s="143">
        <f>IF(O182="základní",K182,0)</f>
        <v>0</v>
      </c>
      <c r="BF182" s="143">
        <f>IF(O182="snížená",K182,0)</f>
        <v>0</v>
      </c>
      <c r="BG182" s="143">
        <f>IF(O182="zákl. přenesená",K182,0)</f>
        <v>0</v>
      </c>
      <c r="BH182" s="143">
        <f>IF(O182="sníž. přenesená",K182,0)</f>
        <v>0</v>
      </c>
      <c r="BI182" s="143">
        <f>IF(O182="nulová",K182,0)</f>
        <v>0</v>
      </c>
      <c r="BJ182" s="17" t="s">
        <v>84</v>
      </c>
      <c r="BK182" s="143">
        <f>ROUND(P182*H182,2)</f>
        <v>0</v>
      </c>
      <c r="BL182" s="17" t="s">
        <v>153</v>
      </c>
      <c r="BM182" s="254" t="s">
        <v>216</v>
      </c>
    </row>
    <row r="183" spans="1:47" s="2" customFormat="1" ht="12">
      <c r="A183" s="42"/>
      <c r="B183" s="43"/>
      <c r="C183" s="44"/>
      <c r="D183" s="255" t="s">
        <v>155</v>
      </c>
      <c r="E183" s="44"/>
      <c r="F183" s="256" t="s">
        <v>217</v>
      </c>
      <c r="G183" s="44"/>
      <c r="H183" s="44"/>
      <c r="I183" s="210"/>
      <c r="J183" s="210"/>
      <c r="K183" s="44"/>
      <c r="L183" s="44"/>
      <c r="M183" s="45"/>
      <c r="N183" s="257"/>
      <c r="O183" s="258"/>
      <c r="P183" s="95"/>
      <c r="Q183" s="95"/>
      <c r="R183" s="95"/>
      <c r="S183" s="95"/>
      <c r="T183" s="95"/>
      <c r="U183" s="95"/>
      <c r="V183" s="95"/>
      <c r="W183" s="95"/>
      <c r="X183" s="96"/>
      <c r="Y183" s="42"/>
      <c r="Z183" s="42"/>
      <c r="AA183" s="42"/>
      <c r="AB183" s="42"/>
      <c r="AC183" s="42"/>
      <c r="AD183" s="42"/>
      <c r="AE183" s="42"/>
      <c r="AT183" s="17" t="s">
        <v>155</v>
      </c>
      <c r="AU183" s="17" t="s">
        <v>95</v>
      </c>
    </row>
    <row r="184" spans="1:51" s="14" customFormat="1" ht="12">
      <c r="A184" s="14"/>
      <c r="B184" s="269"/>
      <c r="C184" s="270"/>
      <c r="D184" s="255" t="s">
        <v>175</v>
      </c>
      <c r="E184" s="271" t="s">
        <v>1</v>
      </c>
      <c r="F184" s="272" t="s">
        <v>218</v>
      </c>
      <c r="G184" s="270"/>
      <c r="H184" s="273">
        <v>0.98</v>
      </c>
      <c r="I184" s="274"/>
      <c r="J184" s="274"/>
      <c r="K184" s="270"/>
      <c r="L184" s="270"/>
      <c r="M184" s="275"/>
      <c r="N184" s="276"/>
      <c r="O184" s="277"/>
      <c r="P184" s="277"/>
      <c r="Q184" s="277"/>
      <c r="R184" s="277"/>
      <c r="S184" s="277"/>
      <c r="T184" s="277"/>
      <c r="U184" s="277"/>
      <c r="V184" s="277"/>
      <c r="W184" s="277"/>
      <c r="X184" s="278"/>
      <c r="Y184" s="14"/>
      <c r="Z184" s="14"/>
      <c r="AA184" s="14"/>
      <c r="AB184" s="14"/>
      <c r="AC184" s="14"/>
      <c r="AD184" s="14"/>
      <c r="AE184" s="14"/>
      <c r="AT184" s="279" t="s">
        <v>175</v>
      </c>
      <c r="AU184" s="279" t="s">
        <v>95</v>
      </c>
      <c r="AV184" s="14" t="s">
        <v>95</v>
      </c>
      <c r="AW184" s="14" t="s">
        <v>5</v>
      </c>
      <c r="AX184" s="14" t="s">
        <v>79</v>
      </c>
      <c r="AY184" s="279" t="s">
        <v>145</v>
      </c>
    </row>
    <row r="185" spans="1:51" s="14" customFormat="1" ht="12">
      <c r="A185" s="14"/>
      <c r="B185" s="269"/>
      <c r="C185" s="270"/>
      <c r="D185" s="255" t="s">
        <v>175</v>
      </c>
      <c r="E185" s="271" t="s">
        <v>1</v>
      </c>
      <c r="F185" s="272" t="s">
        <v>219</v>
      </c>
      <c r="G185" s="270"/>
      <c r="H185" s="273">
        <v>4.988</v>
      </c>
      <c r="I185" s="274"/>
      <c r="J185" s="274"/>
      <c r="K185" s="270"/>
      <c r="L185" s="270"/>
      <c r="M185" s="275"/>
      <c r="N185" s="276"/>
      <c r="O185" s="277"/>
      <c r="P185" s="277"/>
      <c r="Q185" s="277"/>
      <c r="R185" s="277"/>
      <c r="S185" s="277"/>
      <c r="T185" s="277"/>
      <c r="U185" s="277"/>
      <c r="V185" s="277"/>
      <c r="W185" s="277"/>
      <c r="X185" s="278"/>
      <c r="Y185" s="14"/>
      <c r="Z185" s="14"/>
      <c r="AA185" s="14"/>
      <c r="AB185" s="14"/>
      <c r="AC185" s="14"/>
      <c r="AD185" s="14"/>
      <c r="AE185" s="14"/>
      <c r="AT185" s="279" t="s">
        <v>175</v>
      </c>
      <c r="AU185" s="279" t="s">
        <v>95</v>
      </c>
      <c r="AV185" s="14" t="s">
        <v>95</v>
      </c>
      <c r="AW185" s="14" t="s">
        <v>5</v>
      </c>
      <c r="AX185" s="14" t="s">
        <v>79</v>
      </c>
      <c r="AY185" s="279" t="s">
        <v>145</v>
      </c>
    </row>
    <row r="186" spans="1:51" s="15" customFormat="1" ht="12">
      <c r="A186" s="15"/>
      <c r="B186" s="280"/>
      <c r="C186" s="281"/>
      <c r="D186" s="255" t="s">
        <v>175</v>
      </c>
      <c r="E186" s="282" t="s">
        <v>1</v>
      </c>
      <c r="F186" s="283" t="s">
        <v>182</v>
      </c>
      <c r="G186" s="281"/>
      <c r="H186" s="284">
        <v>5.968</v>
      </c>
      <c r="I186" s="285"/>
      <c r="J186" s="285"/>
      <c r="K186" s="281"/>
      <c r="L186" s="281"/>
      <c r="M186" s="286"/>
      <c r="N186" s="287"/>
      <c r="O186" s="288"/>
      <c r="P186" s="288"/>
      <c r="Q186" s="288"/>
      <c r="R186" s="288"/>
      <c r="S186" s="288"/>
      <c r="T186" s="288"/>
      <c r="U186" s="288"/>
      <c r="V186" s="288"/>
      <c r="W186" s="288"/>
      <c r="X186" s="289"/>
      <c r="Y186" s="15"/>
      <c r="Z186" s="15"/>
      <c r="AA186" s="15"/>
      <c r="AB186" s="15"/>
      <c r="AC186" s="15"/>
      <c r="AD186" s="15"/>
      <c r="AE186" s="15"/>
      <c r="AT186" s="290" t="s">
        <v>175</v>
      </c>
      <c r="AU186" s="290" t="s">
        <v>95</v>
      </c>
      <c r="AV186" s="15" t="s">
        <v>153</v>
      </c>
      <c r="AW186" s="15" t="s">
        <v>5</v>
      </c>
      <c r="AX186" s="15" t="s">
        <v>84</v>
      </c>
      <c r="AY186" s="290" t="s">
        <v>145</v>
      </c>
    </row>
    <row r="187" spans="1:65" s="2" customFormat="1" ht="24.15" customHeight="1">
      <c r="A187" s="42"/>
      <c r="B187" s="43"/>
      <c r="C187" s="242" t="s">
        <v>220</v>
      </c>
      <c r="D187" s="242" t="s">
        <v>148</v>
      </c>
      <c r="E187" s="243" t="s">
        <v>221</v>
      </c>
      <c r="F187" s="244" t="s">
        <v>222</v>
      </c>
      <c r="G187" s="245" t="s">
        <v>151</v>
      </c>
      <c r="H187" s="246">
        <v>24.95</v>
      </c>
      <c r="I187" s="247"/>
      <c r="J187" s="247"/>
      <c r="K187" s="248">
        <f>ROUND(P187*H187,2)</f>
        <v>0</v>
      </c>
      <c r="L187" s="244" t="s">
        <v>152</v>
      </c>
      <c r="M187" s="45"/>
      <c r="N187" s="249" t="s">
        <v>1</v>
      </c>
      <c r="O187" s="250" t="s">
        <v>42</v>
      </c>
      <c r="P187" s="251">
        <f>I187+J187</f>
        <v>0</v>
      </c>
      <c r="Q187" s="251">
        <f>ROUND(I187*H187,2)</f>
        <v>0</v>
      </c>
      <c r="R187" s="251">
        <f>ROUND(J187*H187,2)</f>
        <v>0</v>
      </c>
      <c r="S187" s="95"/>
      <c r="T187" s="252">
        <f>S187*H187</f>
        <v>0</v>
      </c>
      <c r="U187" s="252">
        <v>0</v>
      </c>
      <c r="V187" s="252">
        <f>U187*H187</f>
        <v>0</v>
      </c>
      <c r="W187" s="252">
        <v>0.027</v>
      </c>
      <c r="X187" s="253">
        <f>W187*H187</f>
        <v>0.67365</v>
      </c>
      <c r="Y187" s="42"/>
      <c r="Z187" s="42"/>
      <c r="AA187" s="42"/>
      <c r="AB187" s="42"/>
      <c r="AC187" s="42"/>
      <c r="AD187" s="42"/>
      <c r="AE187" s="42"/>
      <c r="AR187" s="254" t="s">
        <v>153</v>
      </c>
      <c r="AT187" s="254" t="s">
        <v>148</v>
      </c>
      <c r="AU187" s="254" t="s">
        <v>95</v>
      </c>
      <c r="AY187" s="17" t="s">
        <v>145</v>
      </c>
      <c r="BE187" s="143">
        <f>IF(O187="základní",K187,0)</f>
        <v>0</v>
      </c>
      <c r="BF187" s="143">
        <f>IF(O187="snížená",K187,0)</f>
        <v>0</v>
      </c>
      <c r="BG187" s="143">
        <f>IF(O187="zákl. přenesená",K187,0)</f>
        <v>0</v>
      </c>
      <c r="BH187" s="143">
        <f>IF(O187="sníž. přenesená",K187,0)</f>
        <v>0</v>
      </c>
      <c r="BI187" s="143">
        <f>IF(O187="nulová",K187,0)</f>
        <v>0</v>
      </c>
      <c r="BJ187" s="17" t="s">
        <v>84</v>
      </c>
      <c r="BK187" s="143">
        <f>ROUND(P187*H187,2)</f>
        <v>0</v>
      </c>
      <c r="BL187" s="17" t="s">
        <v>153</v>
      </c>
      <c r="BM187" s="254" t="s">
        <v>223</v>
      </c>
    </row>
    <row r="188" spans="1:47" s="2" customFormat="1" ht="12">
      <c r="A188" s="42"/>
      <c r="B188" s="43"/>
      <c r="C188" s="44"/>
      <c r="D188" s="255" t="s">
        <v>155</v>
      </c>
      <c r="E188" s="44"/>
      <c r="F188" s="256" t="s">
        <v>224</v>
      </c>
      <c r="G188" s="44"/>
      <c r="H188" s="44"/>
      <c r="I188" s="210"/>
      <c r="J188" s="210"/>
      <c r="K188" s="44"/>
      <c r="L188" s="44"/>
      <c r="M188" s="45"/>
      <c r="N188" s="257"/>
      <c r="O188" s="258"/>
      <c r="P188" s="95"/>
      <c r="Q188" s="95"/>
      <c r="R188" s="95"/>
      <c r="S188" s="95"/>
      <c r="T188" s="95"/>
      <c r="U188" s="95"/>
      <c r="V188" s="95"/>
      <c r="W188" s="95"/>
      <c r="X188" s="96"/>
      <c r="Y188" s="42"/>
      <c r="Z188" s="42"/>
      <c r="AA188" s="42"/>
      <c r="AB188" s="42"/>
      <c r="AC188" s="42"/>
      <c r="AD188" s="42"/>
      <c r="AE188" s="42"/>
      <c r="AT188" s="17" t="s">
        <v>155</v>
      </c>
      <c r="AU188" s="17" t="s">
        <v>95</v>
      </c>
    </row>
    <row r="189" spans="1:51" s="14" customFormat="1" ht="12">
      <c r="A189" s="14"/>
      <c r="B189" s="269"/>
      <c r="C189" s="270"/>
      <c r="D189" s="255" t="s">
        <v>175</v>
      </c>
      <c r="E189" s="271" t="s">
        <v>1</v>
      </c>
      <c r="F189" s="272" t="s">
        <v>225</v>
      </c>
      <c r="G189" s="270"/>
      <c r="H189" s="273">
        <v>5.15</v>
      </c>
      <c r="I189" s="274"/>
      <c r="J189" s="274"/>
      <c r="K189" s="270"/>
      <c r="L189" s="270"/>
      <c r="M189" s="275"/>
      <c r="N189" s="276"/>
      <c r="O189" s="277"/>
      <c r="P189" s="277"/>
      <c r="Q189" s="277"/>
      <c r="R189" s="277"/>
      <c r="S189" s="277"/>
      <c r="T189" s="277"/>
      <c r="U189" s="277"/>
      <c r="V189" s="277"/>
      <c r="W189" s="277"/>
      <c r="X189" s="278"/>
      <c r="Y189" s="14"/>
      <c r="Z189" s="14"/>
      <c r="AA189" s="14"/>
      <c r="AB189" s="14"/>
      <c r="AC189" s="14"/>
      <c r="AD189" s="14"/>
      <c r="AE189" s="14"/>
      <c r="AT189" s="279" t="s">
        <v>175</v>
      </c>
      <c r="AU189" s="279" t="s">
        <v>95</v>
      </c>
      <c r="AV189" s="14" t="s">
        <v>95</v>
      </c>
      <c r="AW189" s="14" t="s">
        <v>5</v>
      </c>
      <c r="AX189" s="14" t="s">
        <v>79</v>
      </c>
      <c r="AY189" s="279" t="s">
        <v>145</v>
      </c>
    </row>
    <row r="190" spans="1:51" s="14" customFormat="1" ht="12">
      <c r="A190" s="14"/>
      <c r="B190" s="269"/>
      <c r="C190" s="270"/>
      <c r="D190" s="255" t="s">
        <v>175</v>
      </c>
      <c r="E190" s="271" t="s">
        <v>1</v>
      </c>
      <c r="F190" s="272" t="s">
        <v>226</v>
      </c>
      <c r="G190" s="270"/>
      <c r="H190" s="273">
        <v>19.8</v>
      </c>
      <c r="I190" s="274"/>
      <c r="J190" s="274"/>
      <c r="K190" s="270"/>
      <c r="L190" s="270"/>
      <c r="M190" s="275"/>
      <c r="N190" s="276"/>
      <c r="O190" s="277"/>
      <c r="P190" s="277"/>
      <c r="Q190" s="277"/>
      <c r="R190" s="277"/>
      <c r="S190" s="277"/>
      <c r="T190" s="277"/>
      <c r="U190" s="277"/>
      <c r="V190" s="277"/>
      <c r="W190" s="277"/>
      <c r="X190" s="278"/>
      <c r="Y190" s="14"/>
      <c r="Z190" s="14"/>
      <c r="AA190" s="14"/>
      <c r="AB190" s="14"/>
      <c r="AC190" s="14"/>
      <c r="AD190" s="14"/>
      <c r="AE190" s="14"/>
      <c r="AT190" s="279" t="s">
        <v>175</v>
      </c>
      <c r="AU190" s="279" t="s">
        <v>95</v>
      </c>
      <c r="AV190" s="14" t="s">
        <v>95</v>
      </c>
      <c r="AW190" s="14" t="s">
        <v>5</v>
      </c>
      <c r="AX190" s="14" t="s">
        <v>79</v>
      </c>
      <c r="AY190" s="279" t="s">
        <v>145</v>
      </c>
    </row>
    <row r="191" spans="1:51" s="15" customFormat="1" ht="12">
      <c r="A191" s="15"/>
      <c r="B191" s="280"/>
      <c r="C191" s="281"/>
      <c r="D191" s="255" t="s">
        <v>175</v>
      </c>
      <c r="E191" s="282" t="s">
        <v>1</v>
      </c>
      <c r="F191" s="283" t="s">
        <v>182</v>
      </c>
      <c r="G191" s="281"/>
      <c r="H191" s="284">
        <v>24.95</v>
      </c>
      <c r="I191" s="285"/>
      <c r="J191" s="285"/>
      <c r="K191" s="281"/>
      <c r="L191" s="281"/>
      <c r="M191" s="286"/>
      <c r="N191" s="287"/>
      <c r="O191" s="288"/>
      <c r="P191" s="288"/>
      <c r="Q191" s="288"/>
      <c r="R191" s="288"/>
      <c r="S191" s="288"/>
      <c r="T191" s="288"/>
      <c r="U191" s="288"/>
      <c r="V191" s="288"/>
      <c r="W191" s="288"/>
      <c r="X191" s="289"/>
      <c r="Y191" s="15"/>
      <c r="Z191" s="15"/>
      <c r="AA191" s="15"/>
      <c r="AB191" s="15"/>
      <c r="AC191" s="15"/>
      <c r="AD191" s="15"/>
      <c r="AE191" s="15"/>
      <c r="AT191" s="290" t="s">
        <v>175</v>
      </c>
      <c r="AU191" s="290" t="s">
        <v>95</v>
      </c>
      <c r="AV191" s="15" t="s">
        <v>153</v>
      </c>
      <c r="AW191" s="15" t="s">
        <v>5</v>
      </c>
      <c r="AX191" s="15" t="s">
        <v>84</v>
      </c>
      <c r="AY191" s="290" t="s">
        <v>145</v>
      </c>
    </row>
    <row r="192" spans="1:65" s="2" customFormat="1" ht="24.15" customHeight="1">
      <c r="A192" s="42"/>
      <c r="B192" s="43"/>
      <c r="C192" s="242" t="s">
        <v>227</v>
      </c>
      <c r="D192" s="242" t="s">
        <v>148</v>
      </c>
      <c r="E192" s="243" t="s">
        <v>228</v>
      </c>
      <c r="F192" s="244" t="s">
        <v>229</v>
      </c>
      <c r="G192" s="245" t="s">
        <v>151</v>
      </c>
      <c r="H192" s="246">
        <v>54.09</v>
      </c>
      <c r="I192" s="247"/>
      <c r="J192" s="247"/>
      <c r="K192" s="248">
        <f>ROUND(P192*H192,2)</f>
        <v>0</v>
      </c>
      <c r="L192" s="244" t="s">
        <v>152</v>
      </c>
      <c r="M192" s="45"/>
      <c r="N192" s="249" t="s">
        <v>1</v>
      </c>
      <c r="O192" s="250" t="s">
        <v>42</v>
      </c>
      <c r="P192" s="251">
        <f>I192+J192</f>
        <v>0</v>
      </c>
      <c r="Q192" s="251">
        <f>ROUND(I192*H192,2)</f>
        <v>0</v>
      </c>
      <c r="R192" s="251">
        <f>ROUND(J192*H192,2)</f>
        <v>0</v>
      </c>
      <c r="S192" s="95"/>
      <c r="T192" s="252">
        <f>S192*H192</f>
        <v>0</v>
      </c>
      <c r="U192" s="252">
        <v>0</v>
      </c>
      <c r="V192" s="252">
        <f>U192*H192</f>
        <v>0</v>
      </c>
      <c r="W192" s="252">
        <v>0.023</v>
      </c>
      <c r="X192" s="253">
        <f>W192*H192</f>
        <v>1.24407</v>
      </c>
      <c r="Y192" s="42"/>
      <c r="Z192" s="42"/>
      <c r="AA192" s="42"/>
      <c r="AB192" s="42"/>
      <c r="AC192" s="42"/>
      <c r="AD192" s="42"/>
      <c r="AE192" s="42"/>
      <c r="AR192" s="254" t="s">
        <v>153</v>
      </c>
      <c r="AT192" s="254" t="s">
        <v>148</v>
      </c>
      <c r="AU192" s="254" t="s">
        <v>95</v>
      </c>
      <c r="AY192" s="17" t="s">
        <v>145</v>
      </c>
      <c r="BE192" s="143">
        <f>IF(O192="základní",K192,0)</f>
        <v>0</v>
      </c>
      <c r="BF192" s="143">
        <f>IF(O192="snížená",K192,0)</f>
        <v>0</v>
      </c>
      <c r="BG192" s="143">
        <f>IF(O192="zákl. přenesená",K192,0)</f>
        <v>0</v>
      </c>
      <c r="BH192" s="143">
        <f>IF(O192="sníž. přenesená",K192,0)</f>
        <v>0</v>
      </c>
      <c r="BI192" s="143">
        <f>IF(O192="nulová",K192,0)</f>
        <v>0</v>
      </c>
      <c r="BJ192" s="17" t="s">
        <v>84</v>
      </c>
      <c r="BK192" s="143">
        <f>ROUND(P192*H192,2)</f>
        <v>0</v>
      </c>
      <c r="BL192" s="17" t="s">
        <v>153</v>
      </c>
      <c r="BM192" s="254" t="s">
        <v>230</v>
      </c>
    </row>
    <row r="193" spans="1:47" s="2" customFormat="1" ht="12">
      <c r="A193" s="42"/>
      <c r="B193" s="43"/>
      <c r="C193" s="44"/>
      <c r="D193" s="255" t="s">
        <v>155</v>
      </c>
      <c r="E193" s="44"/>
      <c r="F193" s="256" t="s">
        <v>231</v>
      </c>
      <c r="G193" s="44"/>
      <c r="H193" s="44"/>
      <c r="I193" s="210"/>
      <c r="J193" s="210"/>
      <c r="K193" s="44"/>
      <c r="L193" s="44"/>
      <c r="M193" s="45"/>
      <c r="N193" s="257"/>
      <c r="O193" s="258"/>
      <c r="P193" s="95"/>
      <c r="Q193" s="95"/>
      <c r="R193" s="95"/>
      <c r="S193" s="95"/>
      <c r="T193" s="95"/>
      <c r="U193" s="95"/>
      <c r="V193" s="95"/>
      <c r="W193" s="95"/>
      <c r="X193" s="96"/>
      <c r="Y193" s="42"/>
      <c r="Z193" s="42"/>
      <c r="AA193" s="42"/>
      <c r="AB193" s="42"/>
      <c r="AC193" s="42"/>
      <c r="AD193" s="42"/>
      <c r="AE193" s="42"/>
      <c r="AT193" s="17" t="s">
        <v>155</v>
      </c>
      <c r="AU193" s="17" t="s">
        <v>95</v>
      </c>
    </row>
    <row r="194" spans="1:51" s="14" customFormat="1" ht="12">
      <c r="A194" s="14"/>
      <c r="B194" s="269"/>
      <c r="C194" s="270"/>
      <c r="D194" s="255" t="s">
        <v>175</v>
      </c>
      <c r="E194" s="271" t="s">
        <v>1</v>
      </c>
      <c r="F194" s="272" t="s">
        <v>232</v>
      </c>
      <c r="G194" s="270"/>
      <c r="H194" s="273">
        <v>54.09</v>
      </c>
      <c r="I194" s="274"/>
      <c r="J194" s="274"/>
      <c r="K194" s="270"/>
      <c r="L194" s="270"/>
      <c r="M194" s="275"/>
      <c r="N194" s="276"/>
      <c r="O194" s="277"/>
      <c r="P194" s="277"/>
      <c r="Q194" s="277"/>
      <c r="R194" s="277"/>
      <c r="S194" s="277"/>
      <c r="T194" s="277"/>
      <c r="U194" s="277"/>
      <c r="V194" s="277"/>
      <c r="W194" s="277"/>
      <c r="X194" s="278"/>
      <c r="Y194" s="14"/>
      <c r="Z194" s="14"/>
      <c r="AA194" s="14"/>
      <c r="AB194" s="14"/>
      <c r="AC194" s="14"/>
      <c r="AD194" s="14"/>
      <c r="AE194" s="14"/>
      <c r="AT194" s="279" t="s">
        <v>175</v>
      </c>
      <c r="AU194" s="279" t="s">
        <v>95</v>
      </c>
      <c r="AV194" s="14" t="s">
        <v>95</v>
      </c>
      <c r="AW194" s="14" t="s">
        <v>5</v>
      </c>
      <c r="AX194" s="14" t="s">
        <v>84</v>
      </c>
      <c r="AY194" s="279" t="s">
        <v>145</v>
      </c>
    </row>
    <row r="195" spans="1:63" s="12" customFormat="1" ht="22.8" customHeight="1">
      <c r="A195" s="12"/>
      <c r="B195" s="225"/>
      <c r="C195" s="226"/>
      <c r="D195" s="227" t="s">
        <v>78</v>
      </c>
      <c r="E195" s="240" t="s">
        <v>233</v>
      </c>
      <c r="F195" s="240" t="s">
        <v>234</v>
      </c>
      <c r="G195" s="226"/>
      <c r="H195" s="226"/>
      <c r="I195" s="229"/>
      <c r="J195" s="229"/>
      <c r="K195" s="241">
        <f>BK195</f>
        <v>0</v>
      </c>
      <c r="L195" s="226"/>
      <c r="M195" s="231"/>
      <c r="N195" s="232"/>
      <c r="O195" s="233"/>
      <c r="P195" s="233"/>
      <c r="Q195" s="234">
        <f>SUM(Q196:Q200)</f>
        <v>0</v>
      </c>
      <c r="R195" s="234">
        <f>SUM(R196:R200)</f>
        <v>0</v>
      </c>
      <c r="S195" s="233"/>
      <c r="T195" s="235">
        <f>SUM(T196:T200)</f>
        <v>0</v>
      </c>
      <c r="U195" s="233"/>
      <c r="V195" s="235">
        <f>SUM(V196:V200)</f>
        <v>0</v>
      </c>
      <c r="W195" s="233"/>
      <c r="X195" s="236">
        <f>SUM(X196:X200)</f>
        <v>0</v>
      </c>
      <c r="Y195" s="12"/>
      <c r="Z195" s="12"/>
      <c r="AA195" s="12"/>
      <c r="AB195" s="12"/>
      <c r="AC195" s="12"/>
      <c r="AD195" s="12"/>
      <c r="AE195" s="12"/>
      <c r="AR195" s="237" t="s">
        <v>84</v>
      </c>
      <c r="AT195" s="238" t="s">
        <v>78</v>
      </c>
      <c r="AU195" s="238" t="s">
        <v>84</v>
      </c>
      <c r="AY195" s="237" t="s">
        <v>145</v>
      </c>
      <c r="BK195" s="239">
        <f>SUM(BK196:BK200)</f>
        <v>0</v>
      </c>
    </row>
    <row r="196" spans="1:65" s="2" customFormat="1" ht="33" customHeight="1">
      <c r="A196" s="42"/>
      <c r="B196" s="43"/>
      <c r="C196" s="242" t="s">
        <v>235</v>
      </c>
      <c r="D196" s="242" t="s">
        <v>148</v>
      </c>
      <c r="E196" s="243" t="s">
        <v>236</v>
      </c>
      <c r="F196" s="244" t="s">
        <v>237</v>
      </c>
      <c r="G196" s="245" t="s">
        <v>238</v>
      </c>
      <c r="H196" s="246">
        <v>2.266</v>
      </c>
      <c r="I196" s="247"/>
      <c r="J196" s="247"/>
      <c r="K196" s="248">
        <f>ROUND(P196*H196,2)</f>
        <v>0</v>
      </c>
      <c r="L196" s="244" t="s">
        <v>1</v>
      </c>
      <c r="M196" s="45"/>
      <c r="N196" s="249" t="s">
        <v>1</v>
      </c>
      <c r="O196" s="250" t="s">
        <v>42</v>
      </c>
      <c r="P196" s="251">
        <f>I196+J196</f>
        <v>0</v>
      </c>
      <c r="Q196" s="251">
        <f>ROUND(I196*H196,2)</f>
        <v>0</v>
      </c>
      <c r="R196" s="251">
        <f>ROUND(J196*H196,2)</f>
        <v>0</v>
      </c>
      <c r="S196" s="95"/>
      <c r="T196" s="252">
        <f>S196*H196</f>
        <v>0</v>
      </c>
      <c r="U196" s="252">
        <v>0</v>
      </c>
      <c r="V196" s="252">
        <f>U196*H196</f>
        <v>0</v>
      </c>
      <c r="W196" s="252">
        <v>0</v>
      </c>
      <c r="X196" s="253">
        <f>W196*H196</f>
        <v>0</v>
      </c>
      <c r="Y196" s="42"/>
      <c r="Z196" s="42"/>
      <c r="AA196" s="42"/>
      <c r="AB196" s="42"/>
      <c r="AC196" s="42"/>
      <c r="AD196" s="42"/>
      <c r="AE196" s="42"/>
      <c r="AR196" s="254" t="s">
        <v>153</v>
      </c>
      <c r="AT196" s="254" t="s">
        <v>148</v>
      </c>
      <c r="AU196" s="254" t="s">
        <v>95</v>
      </c>
      <c r="AY196" s="17" t="s">
        <v>145</v>
      </c>
      <c r="BE196" s="143">
        <f>IF(O196="základní",K196,0)</f>
        <v>0</v>
      </c>
      <c r="BF196" s="143">
        <f>IF(O196="snížená",K196,0)</f>
        <v>0</v>
      </c>
      <c r="BG196" s="143">
        <f>IF(O196="zákl. přenesená",K196,0)</f>
        <v>0</v>
      </c>
      <c r="BH196" s="143">
        <f>IF(O196="sníž. přenesená",K196,0)</f>
        <v>0</v>
      </c>
      <c r="BI196" s="143">
        <f>IF(O196="nulová",K196,0)</f>
        <v>0</v>
      </c>
      <c r="BJ196" s="17" t="s">
        <v>84</v>
      </c>
      <c r="BK196" s="143">
        <f>ROUND(P196*H196,2)</f>
        <v>0</v>
      </c>
      <c r="BL196" s="17" t="s">
        <v>153</v>
      </c>
      <c r="BM196" s="254" t="s">
        <v>239</v>
      </c>
    </row>
    <row r="197" spans="1:47" s="2" customFormat="1" ht="12">
      <c r="A197" s="42"/>
      <c r="B197" s="43"/>
      <c r="C197" s="44"/>
      <c r="D197" s="255" t="s">
        <v>155</v>
      </c>
      <c r="E197" s="44"/>
      <c r="F197" s="256" t="s">
        <v>237</v>
      </c>
      <c r="G197" s="44"/>
      <c r="H197" s="44"/>
      <c r="I197" s="210"/>
      <c r="J197" s="210"/>
      <c r="K197" s="44"/>
      <c r="L197" s="44"/>
      <c r="M197" s="45"/>
      <c r="N197" s="257"/>
      <c r="O197" s="258"/>
      <c r="P197" s="95"/>
      <c r="Q197" s="95"/>
      <c r="R197" s="95"/>
      <c r="S197" s="95"/>
      <c r="T197" s="95"/>
      <c r="U197" s="95"/>
      <c r="V197" s="95"/>
      <c r="W197" s="95"/>
      <c r="X197" s="96"/>
      <c r="Y197" s="42"/>
      <c r="Z197" s="42"/>
      <c r="AA197" s="42"/>
      <c r="AB197" s="42"/>
      <c r="AC197" s="42"/>
      <c r="AD197" s="42"/>
      <c r="AE197" s="42"/>
      <c r="AT197" s="17" t="s">
        <v>155</v>
      </c>
      <c r="AU197" s="17" t="s">
        <v>95</v>
      </c>
    </row>
    <row r="198" spans="1:65" s="2" customFormat="1" ht="44.25" customHeight="1">
      <c r="A198" s="42"/>
      <c r="B198" s="43"/>
      <c r="C198" s="242" t="s">
        <v>9</v>
      </c>
      <c r="D198" s="242" t="s">
        <v>148</v>
      </c>
      <c r="E198" s="243" t="s">
        <v>240</v>
      </c>
      <c r="F198" s="244" t="s">
        <v>241</v>
      </c>
      <c r="G198" s="245" t="s">
        <v>238</v>
      </c>
      <c r="H198" s="246">
        <v>0.24</v>
      </c>
      <c r="I198" s="247"/>
      <c r="J198" s="247"/>
      <c r="K198" s="248">
        <f>ROUND(P198*H198,2)</f>
        <v>0</v>
      </c>
      <c r="L198" s="244" t="s">
        <v>1</v>
      </c>
      <c r="M198" s="45"/>
      <c r="N198" s="249" t="s">
        <v>1</v>
      </c>
      <c r="O198" s="250" t="s">
        <v>42</v>
      </c>
      <c r="P198" s="251">
        <f>I198+J198</f>
        <v>0</v>
      </c>
      <c r="Q198" s="251">
        <f>ROUND(I198*H198,2)</f>
        <v>0</v>
      </c>
      <c r="R198" s="251">
        <f>ROUND(J198*H198,2)</f>
        <v>0</v>
      </c>
      <c r="S198" s="95"/>
      <c r="T198" s="252">
        <f>S198*H198</f>
        <v>0</v>
      </c>
      <c r="U198" s="252">
        <v>0</v>
      </c>
      <c r="V198" s="252">
        <f>U198*H198</f>
        <v>0</v>
      </c>
      <c r="W198" s="252">
        <v>0</v>
      </c>
      <c r="X198" s="253">
        <f>W198*H198</f>
        <v>0</v>
      </c>
      <c r="Y198" s="42"/>
      <c r="Z198" s="42"/>
      <c r="AA198" s="42"/>
      <c r="AB198" s="42"/>
      <c r="AC198" s="42"/>
      <c r="AD198" s="42"/>
      <c r="AE198" s="42"/>
      <c r="AR198" s="254" t="s">
        <v>153</v>
      </c>
      <c r="AT198" s="254" t="s">
        <v>148</v>
      </c>
      <c r="AU198" s="254" t="s">
        <v>95</v>
      </c>
      <c r="AY198" s="17" t="s">
        <v>145</v>
      </c>
      <c r="BE198" s="143">
        <f>IF(O198="základní",K198,0)</f>
        <v>0</v>
      </c>
      <c r="BF198" s="143">
        <f>IF(O198="snížená",K198,0)</f>
        <v>0</v>
      </c>
      <c r="BG198" s="143">
        <f>IF(O198="zákl. přenesená",K198,0)</f>
        <v>0</v>
      </c>
      <c r="BH198" s="143">
        <f>IF(O198="sníž. přenesená",K198,0)</f>
        <v>0</v>
      </c>
      <c r="BI198" s="143">
        <f>IF(O198="nulová",K198,0)</f>
        <v>0</v>
      </c>
      <c r="BJ198" s="17" t="s">
        <v>84</v>
      </c>
      <c r="BK198" s="143">
        <f>ROUND(P198*H198,2)</f>
        <v>0</v>
      </c>
      <c r="BL198" s="17" t="s">
        <v>153</v>
      </c>
      <c r="BM198" s="254" t="s">
        <v>242</v>
      </c>
    </row>
    <row r="199" spans="1:47" s="2" customFormat="1" ht="12">
      <c r="A199" s="42"/>
      <c r="B199" s="43"/>
      <c r="C199" s="44"/>
      <c r="D199" s="255" t="s">
        <v>155</v>
      </c>
      <c r="E199" s="44"/>
      <c r="F199" s="256" t="s">
        <v>241</v>
      </c>
      <c r="G199" s="44"/>
      <c r="H199" s="44"/>
      <c r="I199" s="210"/>
      <c r="J199" s="210"/>
      <c r="K199" s="44"/>
      <c r="L199" s="44"/>
      <c r="M199" s="45"/>
      <c r="N199" s="257"/>
      <c r="O199" s="258"/>
      <c r="P199" s="95"/>
      <c r="Q199" s="95"/>
      <c r="R199" s="95"/>
      <c r="S199" s="95"/>
      <c r="T199" s="95"/>
      <c r="U199" s="95"/>
      <c r="V199" s="95"/>
      <c r="W199" s="95"/>
      <c r="X199" s="96"/>
      <c r="Y199" s="42"/>
      <c r="Z199" s="42"/>
      <c r="AA199" s="42"/>
      <c r="AB199" s="42"/>
      <c r="AC199" s="42"/>
      <c r="AD199" s="42"/>
      <c r="AE199" s="42"/>
      <c r="AT199" s="17" t="s">
        <v>155</v>
      </c>
      <c r="AU199" s="17" t="s">
        <v>95</v>
      </c>
    </row>
    <row r="200" spans="1:51" s="14" customFormat="1" ht="12">
      <c r="A200" s="14"/>
      <c r="B200" s="269"/>
      <c r="C200" s="270"/>
      <c r="D200" s="255" t="s">
        <v>175</v>
      </c>
      <c r="E200" s="271" t="s">
        <v>1</v>
      </c>
      <c r="F200" s="272" t="s">
        <v>243</v>
      </c>
      <c r="G200" s="270"/>
      <c r="H200" s="273">
        <v>0.24</v>
      </c>
      <c r="I200" s="274"/>
      <c r="J200" s="274"/>
      <c r="K200" s="270"/>
      <c r="L200" s="270"/>
      <c r="M200" s="275"/>
      <c r="N200" s="276"/>
      <c r="O200" s="277"/>
      <c r="P200" s="277"/>
      <c r="Q200" s="277"/>
      <c r="R200" s="277"/>
      <c r="S200" s="277"/>
      <c r="T200" s="277"/>
      <c r="U200" s="277"/>
      <c r="V200" s="277"/>
      <c r="W200" s="277"/>
      <c r="X200" s="278"/>
      <c r="Y200" s="14"/>
      <c r="Z200" s="14"/>
      <c r="AA200" s="14"/>
      <c r="AB200" s="14"/>
      <c r="AC200" s="14"/>
      <c r="AD200" s="14"/>
      <c r="AE200" s="14"/>
      <c r="AT200" s="279" t="s">
        <v>175</v>
      </c>
      <c r="AU200" s="279" t="s">
        <v>95</v>
      </c>
      <c r="AV200" s="14" t="s">
        <v>95</v>
      </c>
      <c r="AW200" s="14" t="s">
        <v>5</v>
      </c>
      <c r="AX200" s="14" t="s">
        <v>84</v>
      </c>
      <c r="AY200" s="279" t="s">
        <v>145</v>
      </c>
    </row>
    <row r="201" spans="1:63" s="12" customFormat="1" ht="22.8" customHeight="1">
      <c r="A201" s="12"/>
      <c r="B201" s="225"/>
      <c r="C201" s="226"/>
      <c r="D201" s="227" t="s">
        <v>78</v>
      </c>
      <c r="E201" s="240" t="s">
        <v>244</v>
      </c>
      <c r="F201" s="240" t="s">
        <v>245</v>
      </c>
      <c r="G201" s="226"/>
      <c r="H201" s="226"/>
      <c r="I201" s="229"/>
      <c r="J201" s="229"/>
      <c r="K201" s="241">
        <f>BK201</f>
        <v>0</v>
      </c>
      <c r="L201" s="226"/>
      <c r="M201" s="231"/>
      <c r="N201" s="232"/>
      <c r="O201" s="233"/>
      <c r="P201" s="233"/>
      <c r="Q201" s="234">
        <f>SUM(Q202:Q205)</f>
        <v>0</v>
      </c>
      <c r="R201" s="234">
        <f>SUM(R202:R205)</f>
        <v>0</v>
      </c>
      <c r="S201" s="233"/>
      <c r="T201" s="235">
        <f>SUM(T202:T205)</f>
        <v>0</v>
      </c>
      <c r="U201" s="233"/>
      <c r="V201" s="235">
        <f>SUM(V202:V205)</f>
        <v>0</v>
      </c>
      <c r="W201" s="233"/>
      <c r="X201" s="236">
        <f>SUM(X202:X205)</f>
        <v>0</v>
      </c>
      <c r="Y201" s="12"/>
      <c r="Z201" s="12"/>
      <c r="AA201" s="12"/>
      <c r="AB201" s="12"/>
      <c r="AC201" s="12"/>
      <c r="AD201" s="12"/>
      <c r="AE201" s="12"/>
      <c r="AR201" s="237" t="s">
        <v>84</v>
      </c>
      <c r="AT201" s="238" t="s">
        <v>78</v>
      </c>
      <c r="AU201" s="238" t="s">
        <v>84</v>
      </c>
      <c r="AY201" s="237" t="s">
        <v>145</v>
      </c>
      <c r="BK201" s="239">
        <f>SUM(BK202:BK205)</f>
        <v>0</v>
      </c>
    </row>
    <row r="202" spans="1:65" s="2" customFormat="1" ht="55.5" customHeight="1">
      <c r="A202" s="42"/>
      <c r="B202" s="43"/>
      <c r="C202" s="242" t="s">
        <v>246</v>
      </c>
      <c r="D202" s="242" t="s">
        <v>148</v>
      </c>
      <c r="E202" s="243" t="s">
        <v>247</v>
      </c>
      <c r="F202" s="244" t="s">
        <v>248</v>
      </c>
      <c r="G202" s="245" t="s">
        <v>238</v>
      </c>
      <c r="H202" s="246">
        <v>6.738</v>
      </c>
      <c r="I202" s="247"/>
      <c r="J202" s="247"/>
      <c r="K202" s="248">
        <f>ROUND(P202*H202,2)</f>
        <v>0</v>
      </c>
      <c r="L202" s="244" t="s">
        <v>1</v>
      </c>
      <c r="M202" s="45"/>
      <c r="N202" s="249" t="s">
        <v>1</v>
      </c>
      <c r="O202" s="250" t="s">
        <v>42</v>
      </c>
      <c r="P202" s="251">
        <f>I202+J202</f>
        <v>0</v>
      </c>
      <c r="Q202" s="251">
        <f>ROUND(I202*H202,2)</f>
        <v>0</v>
      </c>
      <c r="R202" s="251">
        <f>ROUND(J202*H202,2)</f>
        <v>0</v>
      </c>
      <c r="S202" s="95"/>
      <c r="T202" s="252">
        <f>S202*H202</f>
        <v>0</v>
      </c>
      <c r="U202" s="252">
        <v>0</v>
      </c>
      <c r="V202" s="252">
        <f>U202*H202</f>
        <v>0</v>
      </c>
      <c r="W202" s="252">
        <v>0</v>
      </c>
      <c r="X202" s="253">
        <f>W202*H202</f>
        <v>0</v>
      </c>
      <c r="Y202" s="42"/>
      <c r="Z202" s="42"/>
      <c r="AA202" s="42"/>
      <c r="AB202" s="42"/>
      <c r="AC202" s="42"/>
      <c r="AD202" s="42"/>
      <c r="AE202" s="42"/>
      <c r="AR202" s="254" t="s">
        <v>153</v>
      </c>
      <c r="AT202" s="254" t="s">
        <v>148</v>
      </c>
      <c r="AU202" s="254" t="s">
        <v>95</v>
      </c>
      <c r="AY202" s="17" t="s">
        <v>145</v>
      </c>
      <c r="BE202" s="143">
        <f>IF(O202="základní",K202,0)</f>
        <v>0</v>
      </c>
      <c r="BF202" s="143">
        <f>IF(O202="snížená",K202,0)</f>
        <v>0</v>
      </c>
      <c r="BG202" s="143">
        <f>IF(O202="zákl. přenesená",K202,0)</f>
        <v>0</v>
      </c>
      <c r="BH202" s="143">
        <f>IF(O202="sníž. přenesená",K202,0)</f>
        <v>0</v>
      </c>
      <c r="BI202" s="143">
        <f>IF(O202="nulová",K202,0)</f>
        <v>0</v>
      </c>
      <c r="BJ202" s="17" t="s">
        <v>84</v>
      </c>
      <c r="BK202" s="143">
        <f>ROUND(P202*H202,2)</f>
        <v>0</v>
      </c>
      <c r="BL202" s="17" t="s">
        <v>153</v>
      </c>
      <c r="BM202" s="254" t="s">
        <v>249</v>
      </c>
    </row>
    <row r="203" spans="1:47" s="2" customFormat="1" ht="12">
      <c r="A203" s="42"/>
      <c r="B203" s="43"/>
      <c r="C203" s="44"/>
      <c r="D203" s="255" t="s">
        <v>155</v>
      </c>
      <c r="E203" s="44"/>
      <c r="F203" s="256" t="s">
        <v>248</v>
      </c>
      <c r="G203" s="44"/>
      <c r="H203" s="44"/>
      <c r="I203" s="210"/>
      <c r="J203" s="210"/>
      <c r="K203" s="44"/>
      <c r="L203" s="44"/>
      <c r="M203" s="45"/>
      <c r="N203" s="257"/>
      <c r="O203" s="258"/>
      <c r="P203" s="95"/>
      <c r="Q203" s="95"/>
      <c r="R203" s="95"/>
      <c r="S203" s="95"/>
      <c r="T203" s="95"/>
      <c r="U203" s="95"/>
      <c r="V203" s="95"/>
      <c r="W203" s="95"/>
      <c r="X203" s="96"/>
      <c r="Y203" s="42"/>
      <c r="Z203" s="42"/>
      <c r="AA203" s="42"/>
      <c r="AB203" s="42"/>
      <c r="AC203" s="42"/>
      <c r="AD203" s="42"/>
      <c r="AE203" s="42"/>
      <c r="AT203" s="17" t="s">
        <v>155</v>
      </c>
      <c r="AU203" s="17" t="s">
        <v>95</v>
      </c>
    </row>
    <row r="204" spans="1:65" s="2" customFormat="1" ht="66.75" customHeight="1">
      <c r="A204" s="42"/>
      <c r="B204" s="43"/>
      <c r="C204" s="242" t="s">
        <v>250</v>
      </c>
      <c r="D204" s="242" t="s">
        <v>148</v>
      </c>
      <c r="E204" s="243" t="s">
        <v>251</v>
      </c>
      <c r="F204" s="244" t="s">
        <v>252</v>
      </c>
      <c r="G204" s="245" t="s">
        <v>238</v>
      </c>
      <c r="H204" s="246">
        <v>6.738</v>
      </c>
      <c r="I204" s="247"/>
      <c r="J204" s="247"/>
      <c r="K204" s="248">
        <f>ROUND(P204*H204,2)</f>
        <v>0</v>
      </c>
      <c r="L204" s="244" t="s">
        <v>1</v>
      </c>
      <c r="M204" s="45"/>
      <c r="N204" s="249" t="s">
        <v>1</v>
      </c>
      <c r="O204" s="250" t="s">
        <v>42</v>
      </c>
      <c r="P204" s="251">
        <f>I204+J204</f>
        <v>0</v>
      </c>
      <c r="Q204" s="251">
        <f>ROUND(I204*H204,2)</f>
        <v>0</v>
      </c>
      <c r="R204" s="251">
        <f>ROUND(J204*H204,2)</f>
        <v>0</v>
      </c>
      <c r="S204" s="95"/>
      <c r="T204" s="252">
        <f>S204*H204</f>
        <v>0</v>
      </c>
      <c r="U204" s="252">
        <v>0</v>
      </c>
      <c r="V204" s="252">
        <f>U204*H204</f>
        <v>0</v>
      </c>
      <c r="W204" s="252">
        <v>0</v>
      </c>
      <c r="X204" s="253">
        <f>W204*H204</f>
        <v>0</v>
      </c>
      <c r="Y204" s="42"/>
      <c r="Z204" s="42"/>
      <c r="AA204" s="42"/>
      <c r="AB204" s="42"/>
      <c r="AC204" s="42"/>
      <c r="AD204" s="42"/>
      <c r="AE204" s="42"/>
      <c r="AR204" s="254" t="s">
        <v>153</v>
      </c>
      <c r="AT204" s="254" t="s">
        <v>148</v>
      </c>
      <c r="AU204" s="254" t="s">
        <v>95</v>
      </c>
      <c r="AY204" s="17" t="s">
        <v>145</v>
      </c>
      <c r="BE204" s="143">
        <f>IF(O204="základní",K204,0)</f>
        <v>0</v>
      </c>
      <c r="BF204" s="143">
        <f>IF(O204="snížená",K204,0)</f>
        <v>0</v>
      </c>
      <c r="BG204" s="143">
        <f>IF(O204="zákl. přenesená",K204,0)</f>
        <v>0</v>
      </c>
      <c r="BH204" s="143">
        <f>IF(O204="sníž. přenesená",K204,0)</f>
        <v>0</v>
      </c>
      <c r="BI204" s="143">
        <f>IF(O204="nulová",K204,0)</f>
        <v>0</v>
      </c>
      <c r="BJ204" s="17" t="s">
        <v>84</v>
      </c>
      <c r="BK204" s="143">
        <f>ROUND(P204*H204,2)</f>
        <v>0</v>
      </c>
      <c r="BL204" s="17" t="s">
        <v>153</v>
      </c>
      <c r="BM204" s="254" t="s">
        <v>253</v>
      </c>
    </row>
    <row r="205" spans="1:47" s="2" customFormat="1" ht="12">
      <c r="A205" s="42"/>
      <c r="B205" s="43"/>
      <c r="C205" s="44"/>
      <c r="D205" s="255" t="s">
        <v>155</v>
      </c>
      <c r="E205" s="44"/>
      <c r="F205" s="256" t="s">
        <v>252</v>
      </c>
      <c r="G205" s="44"/>
      <c r="H205" s="44"/>
      <c r="I205" s="210"/>
      <c r="J205" s="210"/>
      <c r="K205" s="44"/>
      <c r="L205" s="44"/>
      <c r="M205" s="45"/>
      <c r="N205" s="257"/>
      <c r="O205" s="258"/>
      <c r="P205" s="95"/>
      <c r="Q205" s="95"/>
      <c r="R205" s="95"/>
      <c r="S205" s="95"/>
      <c r="T205" s="95"/>
      <c r="U205" s="95"/>
      <c r="V205" s="95"/>
      <c r="W205" s="95"/>
      <c r="X205" s="96"/>
      <c r="Y205" s="42"/>
      <c r="Z205" s="42"/>
      <c r="AA205" s="42"/>
      <c r="AB205" s="42"/>
      <c r="AC205" s="42"/>
      <c r="AD205" s="42"/>
      <c r="AE205" s="42"/>
      <c r="AT205" s="17" t="s">
        <v>155</v>
      </c>
      <c r="AU205" s="17" t="s">
        <v>95</v>
      </c>
    </row>
    <row r="206" spans="1:63" s="12" customFormat="1" ht="25.9" customHeight="1">
      <c r="A206" s="12"/>
      <c r="B206" s="225"/>
      <c r="C206" s="226"/>
      <c r="D206" s="227" t="s">
        <v>78</v>
      </c>
      <c r="E206" s="228" t="s">
        <v>254</v>
      </c>
      <c r="F206" s="228" t="s">
        <v>255</v>
      </c>
      <c r="G206" s="226"/>
      <c r="H206" s="226"/>
      <c r="I206" s="229"/>
      <c r="J206" s="229"/>
      <c r="K206" s="230">
        <f>BK206</f>
        <v>0</v>
      </c>
      <c r="L206" s="226"/>
      <c r="M206" s="231"/>
      <c r="N206" s="232"/>
      <c r="O206" s="233"/>
      <c r="P206" s="233"/>
      <c r="Q206" s="234">
        <f>Q207+Q216+Q290+Q318+Q349</f>
        <v>0</v>
      </c>
      <c r="R206" s="234">
        <f>R207+R216+R290+R318+R349</f>
        <v>0</v>
      </c>
      <c r="S206" s="233"/>
      <c r="T206" s="235">
        <f>T207+T216+T290+T318+T349</f>
        <v>0</v>
      </c>
      <c r="U206" s="233"/>
      <c r="V206" s="235">
        <f>V207+V216+V290+V318+V349</f>
        <v>1.98285481</v>
      </c>
      <c r="W206" s="233"/>
      <c r="X206" s="236">
        <f>X207+X216+X290+X318+X349</f>
        <v>0.10400000000000001</v>
      </c>
      <c r="Y206" s="12"/>
      <c r="Z206" s="12"/>
      <c r="AA206" s="12"/>
      <c r="AB206" s="12"/>
      <c r="AC206" s="12"/>
      <c r="AD206" s="12"/>
      <c r="AE206" s="12"/>
      <c r="AR206" s="237" t="s">
        <v>95</v>
      </c>
      <c r="AT206" s="238" t="s">
        <v>78</v>
      </c>
      <c r="AU206" s="238" t="s">
        <v>79</v>
      </c>
      <c r="AY206" s="237" t="s">
        <v>145</v>
      </c>
      <c r="BK206" s="239">
        <f>BK207+BK216+BK290+BK318+BK349</f>
        <v>0</v>
      </c>
    </row>
    <row r="207" spans="1:63" s="12" customFormat="1" ht="22.8" customHeight="1">
      <c r="A207" s="12"/>
      <c r="B207" s="225"/>
      <c r="C207" s="226"/>
      <c r="D207" s="227" t="s">
        <v>78</v>
      </c>
      <c r="E207" s="240" t="s">
        <v>256</v>
      </c>
      <c r="F207" s="240" t="s">
        <v>257</v>
      </c>
      <c r="G207" s="226"/>
      <c r="H207" s="226"/>
      <c r="I207" s="229"/>
      <c r="J207" s="229"/>
      <c r="K207" s="241">
        <f>BK207</f>
        <v>0</v>
      </c>
      <c r="L207" s="226"/>
      <c r="M207" s="231"/>
      <c r="N207" s="232"/>
      <c r="O207" s="233"/>
      <c r="P207" s="233"/>
      <c r="Q207" s="234">
        <f>SUM(Q208:Q215)</f>
        <v>0</v>
      </c>
      <c r="R207" s="234">
        <f>SUM(R208:R215)</f>
        <v>0</v>
      </c>
      <c r="S207" s="233"/>
      <c r="T207" s="235">
        <f>SUM(T208:T215)</f>
        <v>0</v>
      </c>
      <c r="U207" s="233"/>
      <c r="V207" s="235">
        <f>SUM(V208:V215)</f>
        <v>0.008835599999999999</v>
      </c>
      <c r="W207" s="233"/>
      <c r="X207" s="236">
        <f>SUM(X208:X215)</f>
        <v>0</v>
      </c>
      <c r="Y207" s="12"/>
      <c r="Z207" s="12"/>
      <c r="AA207" s="12"/>
      <c r="AB207" s="12"/>
      <c r="AC207" s="12"/>
      <c r="AD207" s="12"/>
      <c r="AE207" s="12"/>
      <c r="AR207" s="237" t="s">
        <v>95</v>
      </c>
      <c r="AT207" s="238" t="s">
        <v>78</v>
      </c>
      <c r="AU207" s="238" t="s">
        <v>84</v>
      </c>
      <c r="AY207" s="237" t="s">
        <v>145</v>
      </c>
      <c r="BK207" s="239">
        <f>SUM(BK208:BK215)</f>
        <v>0</v>
      </c>
    </row>
    <row r="208" spans="1:65" s="2" customFormat="1" ht="24.15" customHeight="1">
      <c r="A208" s="42"/>
      <c r="B208" s="43"/>
      <c r="C208" s="242" t="s">
        <v>258</v>
      </c>
      <c r="D208" s="242" t="s">
        <v>148</v>
      </c>
      <c r="E208" s="243" t="s">
        <v>259</v>
      </c>
      <c r="F208" s="244" t="s">
        <v>260</v>
      </c>
      <c r="G208" s="245" t="s">
        <v>185</v>
      </c>
      <c r="H208" s="246">
        <v>11.94</v>
      </c>
      <c r="I208" s="247"/>
      <c r="J208" s="247"/>
      <c r="K208" s="248">
        <f>ROUND(P208*H208,2)</f>
        <v>0</v>
      </c>
      <c r="L208" s="244" t="s">
        <v>1</v>
      </c>
      <c r="M208" s="45"/>
      <c r="N208" s="249" t="s">
        <v>1</v>
      </c>
      <c r="O208" s="250" t="s">
        <v>42</v>
      </c>
      <c r="P208" s="251">
        <f>I208+J208</f>
        <v>0</v>
      </c>
      <c r="Q208" s="251">
        <f>ROUND(I208*H208,2)</f>
        <v>0</v>
      </c>
      <c r="R208" s="251">
        <f>ROUND(J208*H208,2)</f>
        <v>0</v>
      </c>
      <c r="S208" s="95"/>
      <c r="T208" s="252">
        <f>S208*H208</f>
        <v>0</v>
      </c>
      <c r="U208" s="252">
        <v>0.00074</v>
      </c>
      <c r="V208" s="252">
        <f>U208*H208</f>
        <v>0.008835599999999999</v>
      </c>
      <c r="W208" s="252">
        <v>0</v>
      </c>
      <c r="X208" s="253">
        <f>W208*H208</f>
        <v>0</v>
      </c>
      <c r="Y208" s="42"/>
      <c r="Z208" s="42"/>
      <c r="AA208" s="42"/>
      <c r="AB208" s="42"/>
      <c r="AC208" s="42"/>
      <c r="AD208" s="42"/>
      <c r="AE208" s="42"/>
      <c r="AR208" s="254" t="s">
        <v>246</v>
      </c>
      <c r="AT208" s="254" t="s">
        <v>148</v>
      </c>
      <c r="AU208" s="254" t="s">
        <v>95</v>
      </c>
      <c r="AY208" s="17" t="s">
        <v>145</v>
      </c>
      <c r="BE208" s="143">
        <f>IF(O208="základní",K208,0)</f>
        <v>0</v>
      </c>
      <c r="BF208" s="143">
        <f>IF(O208="snížená",K208,0)</f>
        <v>0</v>
      </c>
      <c r="BG208" s="143">
        <f>IF(O208="zákl. přenesená",K208,0)</f>
        <v>0</v>
      </c>
      <c r="BH208" s="143">
        <f>IF(O208="sníž. přenesená",K208,0)</f>
        <v>0</v>
      </c>
      <c r="BI208" s="143">
        <f>IF(O208="nulová",K208,0)</f>
        <v>0</v>
      </c>
      <c r="BJ208" s="17" t="s">
        <v>84</v>
      </c>
      <c r="BK208" s="143">
        <f>ROUND(P208*H208,2)</f>
        <v>0</v>
      </c>
      <c r="BL208" s="17" t="s">
        <v>246</v>
      </c>
      <c r="BM208" s="254" t="s">
        <v>261</v>
      </c>
    </row>
    <row r="209" spans="1:47" s="2" customFormat="1" ht="12">
      <c r="A209" s="42"/>
      <c r="B209" s="43"/>
      <c r="C209" s="44"/>
      <c r="D209" s="255" t="s">
        <v>155</v>
      </c>
      <c r="E209" s="44"/>
      <c r="F209" s="256" t="s">
        <v>260</v>
      </c>
      <c r="G209" s="44"/>
      <c r="H209" s="44"/>
      <c r="I209" s="210"/>
      <c r="J209" s="210"/>
      <c r="K209" s="44"/>
      <c r="L209" s="44"/>
      <c r="M209" s="45"/>
      <c r="N209" s="257"/>
      <c r="O209" s="258"/>
      <c r="P209" s="95"/>
      <c r="Q209" s="95"/>
      <c r="R209" s="95"/>
      <c r="S209" s="95"/>
      <c r="T209" s="95"/>
      <c r="U209" s="95"/>
      <c r="V209" s="95"/>
      <c r="W209" s="95"/>
      <c r="X209" s="96"/>
      <c r="Y209" s="42"/>
      <c r="Z209" s="42"/>
      <c r="AA209" s="42"/>
      <c r="AB209" s="42"/>
      <c r="AC209" s="42"/>
      <c r="AD209" s="42"/>
      <c r="AE209" s="42"/>
      <c r="AT209" s="17" t="s">
        <v>155</v>
      </c>
      <c r="AU209" s="17" t="s">
        <v>95</v>
      </c>
    </row>
    <row r="210" spans="1:51" s="14" customFormat="1" ht="12">
      <c r="A210" s="14"/>
      <c r="B210" s="269"/>
      <c r="C210" s="270"/>
      <c r="D210" s="255" t="s">
        <v>175</v>
      </c>
      <c r="E210" s="271" t="s">
        <v>1</v>
      </c>
      <c r="F210" s="272" t="s">
        <v>262</v>
      </c>
      <c r="G210" s="270"/>
      <c r="H210" s="273">
        <v>1.72</v>
      </c>
      <c r="I210" s="274"/>
      <c r="J210" s="274"/>
      <c r="K210" s="270"/>
      <c r="L210" s="270"/>
      <c r="M210" s="275"/>
      <c r="N210" s="276"/>
      <c r="O210" s="277"/>
      <c r="P210" s="277"/>
      <c r="Q210" s="277"/>
      <c r="R210" s="277"/>
      <c r="S210" s="277"/>
      <c r="T210" s="277"/>
      <c r="U210" s="277"/>
      <c r="V210" s="277"/>
      <c r="W210" s="277"/>
      <c r="X210" s="278"/>
      <c r="Y210" s="14"/>
      <c r="Z210" s="14"/>
      <c r="AA210" s="14"/>
      <c r="AB210" s="14"/>
      <c r="AC210" s="14"/>
      <c r="AD210" s="14"/>
      <c r="AE210" s="14"/>
      <c r="AT210" s="279" t="s">
        <v>175</v>
      </c>
      <c r="AU210" s="279" t="s">
        <v>95</v>
      </c>
      <c r="AV210" s="14" t="s">
        <v>95</v>
      </c>
      <c r="AW210" s="14" t="s">
        <v>5</v>
      </c>
      <c r="AX210" s="14" t="s">
        <v>79</v>
      </c>
      <c r="AY210" s="279" t="s">
        <v>145</v>
      </c>
    </row>
    <row r="211" spans="1:51" s="14" customFormat="1" ht="12">
      <c r="A211" s="14"/>
      <c r="B211" s="269"/>
      <c r="C211" s="270"/>
      <c r="D211" s="255" t="s">
        <v>175</v>
      </c>
      <c r="E211" s="271" t="s">
        <v>1</v>
      </c>
      <c r="F211" s="272" t="s">
        <v>263</v>
      </c>
      <c r="G211" s="270"/>
      <c r="H211" s="273">
        <v>4.3</v>
      </c>
      <c r="I211" s="274"/>
      <c r="J211" s="274"/>
      <c r="K211" s="270"/>
      <c r="L211" s="270"/>
      <c r="M211" s="275"/>
      <c r="N211" s="276"/>
      <c r="O211" s="277"/>
      <c r="P211" s="277"/>
      <c r="Q211" s="277"/>
      <c r="R211" s="277"/>
      <c r="S211" s="277"/>
      <c r="T211" s="277"/>
      <c r="U211" s="277"/>
      <c r="V211" s="277"/>
      <c r="W211" s="277"/>
      <c r="X211" s="278"/>
      <c r="Y211" s="14"/>
      <c r="Z211" s="14"/>
      <c r="AA211" s="14"/>
      <c r="AB211" s="14"/>
      <c r="AC211" s="14"/>
      <c r="AD211" s="14"/>
      <c r="AE211" s="14"/>
      <c r="AT211" s="279" t="s">
        <v>175</v>
      </c>
      <c r="AU211" s="279" t="s">
        <v>95</v>
      </c>
      <c r="AV211" s="14" t="s">
        <v>95</v>
      </c>
      <c r="AW211" s="14" t="s">
        <v>5</v>
      </c>
      <c r="AX211" s="14" t="s">
        <v>79</v>
      </c>
      <c r="AY211" s="279" t="s">
        <v>145</v>
      </c>
    </row>
    <row r="212" spans="1:51" s="14" customFormat="1" ht="12">
      <c r="A212" s="14"/>
      <c r="B212" s="269"/>
      <c r="C212" s="270"/>
      <c r="D212" s="255" t="s">
        <v>175</v>
      </c>
      <c r="E212" s="271" t="s">
        <v>1</v>
      </c>
      <c r="F212" s="272" t="s">
        <v>264</v>
      </c>
      <c r="G212" s="270"/>
      <c r="H212" s="273">
        <v>5.92</v>
      </c>
      <c r="I212" s="274"/>
      <c r="J212" s="274"/>
      <c r="K212" s="270"/>
      <c r="L212" s="270"/>
      <c r="M212" s="275"/>
      <c r="N212" s="276"/>
      <c r="O212" s="277"/>
      <c r="P212" s="277"/>
      <c r="Q212" s="277"/>
      <c r="R212" s="277"/>
      <c r="S212" s="277"/>
      <c r="T212" s="277"/>
      <c r="U212" s="277"/>
      <c r="V212" s="277"/>
      <c r="W212" s="277"/>
      <c r="X212" s="278"/>
      <c r="Y212" s="14"/>
      <c r="Z212" s="14"/>
      <c r="AA212" s="14"/>
      <c r="AB212" s="14"/>
      <c r="AC212" s="14"/>
      <c r="AD212" s="14"/>
      <c r="AE212" s="14"/>
      <c r="AT212" s="279" t="s">
        <v>175</v>
      </c>
      <c r="AU212" s="279" t="s">
        <v>95</v>
      </c>
      <c r="AV212" s="14" t="s">
        <v>95</v>
      </c>
      <c r="AW212" s="14" t="s">
        <v>5</v>
      </c>
      <c r="AX212" s="14" t="s">
        <v>79</v>
      </c>
      <c r="AY212" s="279" t="s">
        <v>145</v>
      </c>
    </row>
    <row r="213" spans="1:51" s="15" customFormat="1" ht="12">
      <c r="A213" s="15"/>
      <c r="B213" s="280"/>
      <c r="C213" s="281"/>
      <c r="D213" s="255" t="s">
        <v>175</v>
      </c>
      <c r="E213" s="282" t="s">
        <v>1</v>
      </c>
      <c r="F213" s="283" t="s">
        <v>182</v>
      </c>
      <c r="G213" s="281"/>
      <c r="H213" s="284">
        <v>11.94</v>
      </c>
      <c r="I213" s="285"/>
      <c r="J213" s="285"/>
      <c r="K213" s="281"/>
      <c r="L213" s="281"/>
      <c r="M213" s="286"/>
      <c r="N213" s="287"/>
      <c r="O213" s="288"/>
      <c r="P213" s="288"/>
      <c r="Q213" s="288"/>
      <c r="R213" s="288"/>
      <c r="S213" s="288"/>
      <c r="T213" s="288"/>
      <c r="U213" s="288"/>
      <c r="V213" s="288"/>
      <c r="W213" s="288"/>
      <c r="X213" s="289"/>
      <c r="Y213" s="15"/>
      <c r="Z213" s="15"/>
      <c r="AA213" s="15"/>
      <c r="AB213" s="15"/>
      <c r="AC213" s="15"/>
      <c r="AD213" s="15"/>
      <c r="AE213" s="15"/>
      <c r="AT213" s="290" t="s">
        <v>175</v>
      </c>
      <c r="AU213" s="290" t="s">
        <v>95</v>
      </c>
      <c r="AV213" s="15" t="s">
        <v>153</v>
      </c>
      <c r="AW213" s="15" t="s">
        <v>5</v>
      </c>
      <c r="AX213" s="15" t="s">
        <v>84</v>
      </c>
      <c r="AY213" s="290" t="s">
        <v>145</v>
      </c>
    </row>
    <row r="214" spans="1:65" s="2" customFormat="1" ht="24.15" customHeight="1">
      <c r="A214" s="42"/>
      <c r="B214" s="43"/>
      <c r="C214" s="242" t="s">
        <v>265</v>
      </c>
      <c r="D214" s="242" t="s">
        <v>148</v>
      </c>
      <c r="E214" s="243" t="s">
        <v>266</v>
      </c>
      <c r="F214" s="244" t="s">
        <v>267</v>
      </c>
      <c r="G214" s="245" t="s">
        <v>238</v>
      </c>
      <c r="H214" s="246">
        <v>0.009</v>
      </c>
      <c r="I214" s="247"/>
      <c r="J214" s="247"/>
      <c r="K214" s="248">
        <f>ROUND(P214*H214,2)</f>
        <v>0</v>
      </c>
      <c r="L214" s="244" t="s">
        <v>152</v>
      </c>
      <c r="M214" s="45"/>
      <c r="N214" s="249" t="s">
        <v>1</v>
      </c>
      <c r="O214" s="250" t="s">
        <v>42</v>
      </c>
      <c r="P214" s="251">
        <f>I214+J214</f>
        <v>0</v>
      </c>
      <c r="Q214" s="251">
        <f>ROUND(I214*H214,2)</f>
        <v>0</v>
      </c>
      <c r="R214" s="251">
        <f>ROUND(J214*H214,2)</f>
        <v>0</v>
      </c>
      <c r="S214" s="95"/>
      <c r="T214" s="252">
        <f>S214*H214</f>
        <v>0</v>
      </c>
      <c r="U214" s="252">
        <v>0</v>
      </c>
      <c r="V214" s="252">
        <f>U214*H214</f>
        <v>0</v>
      </c>
      <c r="W214" s="252">
        <v>0</v>
      </c>
      <c r="X214" s="253">
        <f>W214*H214</f>
        <v>0</v>
      </c>
      <c r="Y214" s="42"/>
      <c r="Z214" s="42"/>
      <c r="AA214" s="42"/>
      <c r="AB214" s="42"/>
      <c r="AC214" s="42"/>
      <c r="AD214" s="42"/>
      <c r="AE214" s="42"/>
      <c r="AR214" s="254" t="s">
        <v>246</v>
      </c>
      <c r="AT214" s="254" t="s">
        <v>148</v>
      </c>
      <c r="AU214" s="254" t="s">
        <v>95</v>
      </c>
      <c r="AY214" s="17" t="s">
        <v>145</v>
      </c>
      <c r="BE214" s="143">
        <f>IF(O214="základní",K214,0)</f>
        <v>0</v>
      </c>
      <c r="BF214" s="143">
        <f>IF(O214="snížená",K214,0)</f>
        <v>0</v>
      </c>
      <c r="BG214" s="143">
        <f>IF(O214="zákl. přenesená",K214,0)</f>
        <v>0</v>
      </c>
      <c r="BH214" s="143">
        <f>IF(O214="sníž. přenesená",K214,0)</f>
        <v>0</v>
      </c>
      <c r="BI214" s="143">
        <f>IF(O214="nulová",K214,0)</f>
        <v>0</v>
      </c>
      <c r="BJ214" s="17" t="s">
        <v>84</v>
      </c>
      <c r="BK214" s="143">
        <f>ROUND(P214*H214,2)</f>
        <v>0</v>
      </c>
      <c r="BL214" s="17" t="s">
        <v>246</v>
      </c>
      <c r="BM214" s="254" t="s">
        <v>268</v>
      </c>
    </row>
    <row r="215" spans="1:47" s="2" customFormat="1" ht="12">
      <c r="A215" s="42"/>
      <c r="B215" s="43"/>
      <c r="C215" s="44"/>
      <c r="D215" s="255" t="s">
        <v>155</v>
      </c>
      <c r="E215" s="44"/>
      <c r="F215" s="256" t="s">
        <v>269</v>
      </c>
      <c r="G215" s="44"/>
      <c r="H215" s="44"/>
      <c r="I215" s="210"/>
      <c r="J215" s="210"/>
      <c r="K215" s="44"/>
      <c r="L215" s="44"/>
      <c r="M215" s="45"/>
      <c r="N215" s="257"/>
      <c r="O215" s="258"/>
      <c r="P215" s="95"/>
      <c r="Q215" s="95"/>
      <c r="R215" s="95"/>
      <c r="S215" s="95"/>
      <c r="T215" s="95"/>
      <c r="U215" s="95"/>
      <c r="V215" s="95"/>
      <c r="W215" s="95"/>
      <c r="X215" s="96"/>
      <c r="Y215" s="42"/>
      <c r="Z215" s="42"/>
      <c r="AA215" s="42"/>
      <c r="AB215" s="42"/>
      <c r="AC215" s="42"/>
      <c r="AD215" s="42"/>
      <c r="AE215" s="42"/>
      <c r="AT215" s="17" t="s">
        <v>155</v>
      </c>
      <c r="AU215" s="17" t="s">
        <v>95</v>
      </c>
    </row>
    <row r="216" spans="1:63" s="12" customFormat="1" ht="22.8" customHeight="1">
      <c r="A216" s="12"/>
      <c r="B216" s="225"/>
      <c r="C216" s="226"/>
      <c r="D216" s="227" t="s">
        <v>78</v>
      </c>
      <c r="E216" s="240" t="s">
        <v>270</v>
      </c>
      <c r="F216" s="240" t="s">
        <v>271</v>
      </c>
      <c r="G216" s="226"/>
      <c r="H216" s="226"/>
      <c r="I216" s="229"/>
      <c r="J216" s="229"/>
      <c r="K216" s="241">
        <f>BK216</f>
        <v>0</v>
      </c>
      <c r="L216" s="226"/>
      <c r="M216" s="231"/>
      <c r="N216" s="232"/>
      <c r="O216" s="233"/>
      <c r="P216" s="233"/>
      <c r="Q216" s="234">
        <f>SUM(Q217:Q289)</f>
        <v>0</v>
      </c>
      <c r="R216" s="234">
        <f>SUM(R217:R289)</f>
        <v>0</v>
      </c>
      <c r="S216" s="233"/>
      <c r="T216" s="235">
        <f>SUM(T217:T289)</f>
        <v>0</v>
      </c>
      <c r="U216" s="233"/>
      <c r="V216" s="235">
        <f>SUM(V217:V289)</f>
        <v>0.09234976</v>
      </c>
      <c r="W216" s="233"/>
      <c r="X216" s="236">
        <f>SUM(X217:X289)</f>
        <v>0.024</v>
      </c>
      <c r="Y216" s="12"/>
      <c r="Z216" s="12"/>
      <c r="AA216" s="12"/>
      <c r="AB216" s="12"/>
      <c r="AC216" s="12"/>
      <c r="AD216" s="12"/>
      <c r="AE216" s="12"/>
      <c r="AR216" s="237" t="s">
        <v>95</v>
      </c>
      <c r="AT216" s="238" t="s">
        <v>78</v>
      </c>
      <c r="AU216" s="238" t="s">
        <v>84</v>
      </c>
      <c r="AY216" s="237" t="s">
        <v>145</v>
      </c>
      <c r="BK216" s="239">
        <f>SUM(BK217:BK289)</f>
        <v>0</v>
      </c>
    </row>
    <row r="217" spans="1:65" s="2" customFormat="1" ht="33" customHeight="1">
      <c r="A217" s="42"/>
      <c r="B217" s="43"/>
      <c r="C217" s="242" t="s">
        <v>272</v>
      </c>
      <c r="D217" s="242" t="s">
        <v>148</v>
      </c>
      <c r="E217" s="243" t="s">
        <v>273</v>
      </c>
      <c r="F217" s="244" t="s">
        <v>274</v>
      </c>
      <c r="G217" s="245" t="s">
        <v>275</v>
      </c>
      <c r="H217" s="246">
        <v>2</v>
      </c>
      <c r="I217" s="247"/>
      <c r="J217" s="247"/>
      <c r="K217" s="248">
        <f>ROUND(P217*H217,2)</f>
        <v>0</v>
      </c>
      <c r="L217" s="244" t="s">
        <v>1</v>
      </c>
      <c r="M217" s="45"/>
      <c r="N217" s="249" t="s">
        <v>1</v>
      </c>
      <c r="O217" s="250" t="s">
        <v>42</v>
      </c>
      <c r="P217" s="251">
        <f>I217+J217</f>
        <v>0</v>
      </c>
      <c r="Q217" s="251">
        <f>ROUND(I217*H217,2)</f>
        <v>0</v>
      </c>
      <c r="R217" s="251">
        <f>ROUND(J217*H217,2)</f>
        <v>0</v>
      </c>
      <c r="S217" s="95"/>
      <c r="T217" s="252">
        <f>S217*H217</f>
        <v>0</v>
      </c>
      <c r="U217" s="252">
        <v>0</v>
      </c>
      <c r="V217" s="252">
        <f>U217*H217</f>
        <v>0</v>
      </c>
      <c r="W217" s="252">
        <v>0.005</v>
      </c>
      <c r="X217" s="253">
        <f>W217*H217</f>
        <v>0.01</v>
      </c>
      <c r="Y217" s="42"/>
      <c r="Z217" s="42"/>
      <c r="AA217" s="42"/>
      <c r="AB217" s="42"/>
      <c r="AC217" s="42"/>
      <c r="AD217" s="42"/>
      <c r="AE217" s="42"/>
      <c r="AR217" s="254" t="s">
        <v>246</v>
      </c>
      <c r="AT217" s="254" t="s">
        <v>148</v>
      </c>
      <c r="AU217" s="254" t="s">
        <v>95</v>
      </c>
      <c r="AY217" s="17" t="s">
        <v>145</v>
      </c>
      <c r="BE217" s="143">
        <f>IF(O217="základní",K217,0)</f>
        <v>0</v>
      </c>
      <c r="BF217" s="143">
        <f>IF(O217="snížená",K217,0)</f>
        <v>0</v>
      </c>
      <c r="BG217" s="143">
        <f>IF(O217="zákl. přenesená",K217,0)</f>
        <v>0</v>
      </c>
      <c r="BH217" s="143">
        <f>IF(O217="sníž. přenesená",K217,0)</f>
        <v>0</v>
      </c>
      <c r="BI217" s="143">
        <f>IF(O217="nulová",K217,0)</f>
        <v>0</v>
      </c>
      <c r="BJ217" s="17" t="s">
        <v>84</v>
      </c>
      <c r="BK217" s="143">
        <f>ROUND(P217*H217,2)</f>
        <v>0</v>
      </c>
      <c r="BL217" s="17" t="s">
        <v>246</v>
      </c>
      <c r="BM217" s="254" t="s">
        <v>276</v>
      </c>
    </row>
    <row r="218" spans="1:47" s="2" customFormat="1" ht="12">
      <c r="A218" s="42"/>
      <c r="B218" s="43"/>
      <c r="C218" s="44"/>
      <c r="D218" s="255" t="s">
        <v>155</v>
      </c>
      <c r="E218" s="44"/>
      <c r="F218" s="256" t="s">
        <v>274</v>
      </c>
      <c r="G218" s="44"/>
      <c r="H218" s="44"/>
      <c r="I218" s="210"/>
      <c r="J218" s="210"/>
      <c r="K218" s="44"/>
      <c r="L218" s="44"/>
      <c r="M218" s="45"/>
      <c r="N218" s="257"/>
      <c r="O218" s="258"/>
      <c r="P218" s="95"/>
      <c r="Q218" s="95"/>
      <c r="R218" s="95"/>
      <c r="S218" s="95"/>
      <c r="T218" s="95"/>
      <c r="U218" s="95"/>
      <c r="V218" s="95"/>
      <c r="W218" s="95"/>
      <c r="X218" s="96"/>
      <c r="Y218" s="42"/>
      <c r="Z218" s="42"/>
      <c r="AA218" s="42"/>
      <c r="AB218" s="42"/>
      <c r="AC218" s="42"/>
      <c r="AD218" s="42"/>
      <c r="AE218" s="42"/>
      <c r="AT218" s="17" t="s">
        <v>155</v>
      </c>
      <c r="AU218" s="17" t="s">
        <v>95</v>
      </c>
    </row>
    <row r="219" spans="1:51" s="13" customFormat="1" ht="12">
      <c r="A219" s="13"/>
      <c r="B219" s="259"/>
      <c r="C219" s="260"/>
      <c r="D219" s="255" t="s">
        <v>175</v>
      </c>
      <c r="E219" s="261" t="s">
        <v>1</v>
      </c>
      <c r="F219" s="262" t="s">
        <v>277</v>
      </c>
      <c r="G219" s="260"/>
      <c r="H219" s="261" t="s">
        <v>1</v>
      </c>
      <c r="I219" s="263"/>
      <c r="J219" s="263"/>
      <c r="K219" s="260"/>
      <c r="L219" s="260"/>
      <c r="M219" s="264"/>
      <c r="N219" s="265"/>
      <c r="O219" s="266"/>
      <c r="P219" s="266"/>
      <c r="Q219" s="266"/>
      <c r="R219" s="266"/>
      <c r="S219" s="266"/>
      <c r="T219" s="266"/>
      <c r="U219" s="266"/>
      <c r="V219" s="266"/>
      <c r="W219" s="266"/>
      <c r="X219" s="267"/>
      <c r="Y219" s="13"/>
      <c r="Z219" s="13"/>
      <c r="AA219" s="13"/>
      <c r="AB219" s="13"/>
      <c r="AC219" s="13"/>
      <c r="AD219" s="13"/>
      <c r="AE219" s="13"/>
      <c r="AT219" s="268" t="s">
        <v>175</v>
      </c>
      <c r="AU219" s="268" t="s">
        <v>95</v>
      </c>
      <c r="AV219" s="13" t="s">
        <v>84</v>
      </c>
      <c r="AW219" s="13" t="s">
        <v>5</v>
      </c>
      <c r="AX219" s="13" t="s">
        <v>79</v>
      </c>
      <c r="AY219" s="268" t="s">
        <v>145</v>
      </c>
    </row>
    <row r="220" spans="1:51" s="14" customFormat="1" ht="12">
      <c r="A220" s="14"/>
      <c r="B220" s="269"/>
      <c r="C220" s="270"/>
      <c r="D220" s="255" t="s">
        <v>175</v>
      </c>
      <c r="E220" s="271" t="s">
        <v>1</v>
      </c>
      <c r="F220" s="272" t="s">
        <v>278</v>
      </c>
      <c r="G220" s="270"/>
      <c r="H220" s="273">
        <v>2</v>
      </c>
      <c r="I220" s="274"/>
      <c r="J220" s="274"/>
      <c r="K220" s="270"/>
      <c r="L220" s="270"/>
      <c r="M220" s="275"/>
      <c r="N220" s="276"/>
      <c r="O220" s="277"/>
      <c r="P220" s="277"/>
      <c r="Q220" s="277"/>
      <c r="R220" s="277"/>
      <c r="S220" s="277"/>
      <c r="T220" s="277"/>
      <c r="U220" s="277"/>
      <c r="V220" s="277"/>
      <c r="W220" s="277"/>
      <c r="X220" s="278"/>
      <c r="Y220" s="14"/>
      <c r="Z220" s="14"/>
      <c r="AA220" s="14"/>
      <c r="AB220" s="14"/>
      <c r="AC220" s="14"/>
      <c r="AD220" s="14"/>
      <c r="AE220" s="14"/>
      <c r="AT220" s="279" t="s">
        <v>175</v>
      </c>
      <c r="AU220" s="279" t="s">
        <v>95</v>
      </c>
      <c r="AV220" s="14" t="s">
        <v>95</v>
      </c>
      <c r="AW220" s="14" t="s">
        <v>5</v>
      </c>
      <c r="AX220" s="14" t="s">
        <v>79</v>
      </c>
      <c r="AY220" s="279" t="s">
        <v>145</v>
      </c>
    </row>
    <row r="221" spans="1:51" s="15" customFormat="1" ht="12">
      <c r="A221" s="15"/>
      <c r="B221" s="280"/>
      <c r="C221" s="281"/>
      <c r="D221" s="255" t="s">
        <v>175</v>
      </c>
      <c r="E221" s="282" t="s">
        <v>1</v>
      </c>
      <c r="F221" s="283" t="s">
        <v>182</v>
      </c>
      <c r="G221" s="281"/>
      <c r="H221" s="284">
        <v>2</v>
      </c>
      <c r="I221" s="285"/>
      <c r="J221" s="285"/>
      <c r="K221" s="281"/>
      <c r="L221" s="281"/>
      <c r="M221" s="286"/>
      <c r="N221" s="287"/>
      <c r="O221" s="288"/>
      <c r="P221" s="288"/>
      <c r="Q221" s="288"/>
      <c r="R221" s="288"/>
      <c r="S221" s="288"/>
      <c r="T221" s="288"/>
      <c r="U221" s="288"/>
      <c r="V221" s="288"/>
      <c r="W221" s="288"/>
      <c r="X221" s="289"/>
      <c r="Y221" s="15"/>
      <c r="Z221" s="15"/>
      <c r="AA221" s="15"/>
      <c r="AB221" s="15"/>
      <c r="AC221" s="15"/>
      <c r="AD221" s="15"/>
      <c r="AE221" s="15"/>
      <c r="AT221" s="290" t="s">
        <v>175</v>
      </c>
      <c r="AU221" s="290" t="s">
        <v>95</v>
      </c>
      <c r="AV221" s="15" t="s">
        <v>153</v>
      </c>
      <c r="AW221" s="15" t="s">
        <v>5</v>
      </c>
      <c r="AX221" s="15" t="s">
        <v>84</v>
      </c>
      <c r="AY221" s="290" t="s">
        <v>145</v>
      </c>
    </row>
    <row r="222" spans="1:65" s="2" customFormat="1" ht="33" customHeight="1">
      <c r="A222" s="42"/>
      <c r="B222" s="43"/>
      <c r="C222" s="242" t="s">
        <v>8</v>
      </c>
      <c r="D222" s="242" t="s">
        <v>148</v>
      </c>
      <c r="E222" s="243" t="s">
        <v>279</v>
      </c>
      <c r="F222" s="244" t="s">
        <v>280</v>
      </c>
      <c r="G222" s="245" t="s">
        <v>275</v>
      </c>
      <c r="H222" s="246">
        <v>2</v>
      </c>
      <c r="I222" s="247"/>
      <c r="J222" s="247"/>
      <c r="K222" s="248">
        <f>ROUND(P222*H222,2)</f>
        <v>0</v>
      </c>
      <c r="L222" s="244" t="s">
        <v>1</v>
      </c>
      <c r="M222" s="45"/>
      <c r="N222" s="249" t="s">
        <v>1</v>
      </c>
      <c r="O222" s="250" t="s">
        <v>42</v>
      </c>
      <c r="P222" s="251">
        <f>I222+J222</f>
        <v>0</v>
      </c>
      <c r="Q222" s="251">
        <f>ROUND(I222*H222,2)</f>
        <v>0</v>
      </c>
      <c r="R222" s="251">
        <f>ROUND(J222*H222,2)</f>
        <v>0</v>
      </c>
      <c r="S222" s="95"/>
      <c r="T222" s="252">
        <f>S222*H222</f>
        <v>0</v>
      </c>
      <c r="U222" s="252">
        <v>0</v>
      </c>
      <c r="V222" s="252">
        <f>U222*H222</f>
        <v>0</v>
      </c>
      <c r="W222" s="252">
        <v>0.007</v>
      </c>
      <c r="X222" s="253">
        <f>W222*H222</f>
        <v>0.014</v>
      </c>
      <c r="Y222" s="42"/>
      <c r="Z222" s="42"/>
      <c r="AA222" s="42"/>
      <c r="AB222" s="42"/>
      <c r="AC222" s="42"/>
      <c r="AD222" s="42"/>
      <c r="AE222" s="42"/>
      <c r="AR222" s="254" t="s">
        <v>246</v>
      </c>
      <c r="AT222" s="254" t="s">
        <v>148</v>
      </c>
      <c r="AU222" s="254" t="s">
        <v>95</v>
      </c>
      <c r="AY222" s="17" t="s">
        <v>145</v>
      </c>
      <c r="BE222" s="143">
        <f>IF(O222="základní",K222,0)</f>
        <v>0</v>
      </c>
      <c r="BF222" s="143">
        <f>IF(O222="snížená",K222,0)</f>
        <v>0</v>
      </c>
      <c r="BG222" s="143">
        <f>IF(O222="zákl. přenesená",K222,0)</f>
        <v>0</v>
      </c>
      <c r="BH222" s="143">
        <f>IF(O222="sníž. přenesená",K222,0)</f>
        <v>0</v>
      </c>
      <c r="BI222" s="143">
        <f>IF(O222="nulová",K222,0)</f>
        <v>0</v>
      </c>
      <c r="BJ222" s="17" t="s">
        <v>84</v>
      </c>
      <c r="BK222" s="143">
        <f>ROUND(P222*H222,2)</f>
        <v>0</v>
      </c>
      <c r="BL222" s="17" t="s">
        <v>246</v>
      </c>
      <c r="BM222" s="254" t="s">
        <v>281</v>
      </c>
    </row>
    <row r="223" spans="1:47" s="2" customFormat="1" ht="12">
      <c r="A223" s="42"/>
      <c r="B223" s="43"/>
      <c r="C223" s="44"/>
      <c r="D223" s="255" t="s">
        <v>155</v>
      </c>
      <c r="E223" s="44"/>
      <c r="F223" s="256" t="s">
        <v>280</v>
      </c>
      <c r="G223" s="44"/>
      <c r="H223" s="44"/>
      <c r="I223" s="210"/>
      <c r="J223" s="210"/>
      <c r="K223" s="44"/>
      <c r="L223" s="44"/>
      <c r="M223" s="45"/>
      <c r="N223" s="257"/>
      <c r="O223" s="258"/>
      <c r="P223" s="95"/>
      <c r="Q223" s="95"/>
      <c r="R223" s="95"/>
      <c r="S223" s="95"/>
      <c r="T223" s="95"/>
      <c r="U223" s="95"/>
      <c r="V223" s="95"/>
      <c r="W223" s="95"/>
      <c r="X223" s="96"/>
      <c r="Y223" s="42"/>
      <c r="Z223" s="42"/>
      <c r="AA223" s="42"/>
      <c r="AB223" s="42"/>
      <c r="AC223" s="42"/>
      <c r="AD223" s="42"/>
      <c r="AE223" s="42"/>
      <c r="AT223" s="17" t="s">
        <v>155</v>
      </c>
      <c r="AU223" s="17" t="s">
        <v>95</v>
      </c>
    </row>
    <row r="224" spans="1:51" s="13" customFormat="1" ht="12">
      <c r="A224" s="13"/>
      <c r="B224" s="259"/>
      <c r="C224" s="260"/>
      <c r="D224" s="255" t="s">
        <v>175</v>
      </c>
      <c r="E224" s="261" t="s">
        <v>1</v>
      </c>
      <c r="F224" s="262" t="s">
        <v>282</v>
      </c>
      <c r="G224" s="260"/>
      <c r="H224" s="261" t="s">
        <v>1</v>
      </c>
      <c r="I224" s="263"/>
      <c r="J224" s="263"/>
      <c r="K224" s="260"/>
      <c r="L224" s="260"/>
      <c r="M224" s="264"/>
      <c r="N224" s="265"/>
      <c r="O224" s="266"/>
      <c r="P224" s="266"/>
      <c r="Q224" s="266"/>
      <c r="R224" s="266"/>
      <c r="S224" s="266"/>
      <c r="T224" s="266"/>
      <c r="U224" s="266"/>
      <c r="V224" s="266"/>
      <c r="W224" s="266"/>
      <c r="X224" s="267"/>
      <c r="Y224" s="13"/>
      <c r="Z224" s="13"/>
      <c r="AA224" s="13"/>
      <c r="AB224" s="13"/>
      <c r="AC224" s="13"/>
      <c r="AD224" s="13"/>
      <c r="AE224" s="13"/>
      <c r="AT224" s="268" t="s">
        <v>175</v>
      </c>
      <c r="AU224" s="268" t="s">
        <v>95</v>
      </c>
      <c r="AV224" s="13" t="s">
        <v>84</v>
      </c>
      <c r="AW224" s="13" t="s">
        <v>5</v>
      </c>
      <c r="AX224" s="13" t="s">
        <v>79</v>
      </c>
      <c r="AY224" s="268" t="s">
        <v>145</v>
      </c>
    </row>
    <row r="225" spans="1:51" s="14" customFormat="1" ht="12">
      <c r="A225" s="14"/>
      <c r="B225" s="269"/>
      <c r="C225" s="270"/>
      <c r="D225" s="255" t="s">
        <v>175</v>
      </c>
      <c r="E225" s="271" t="s">
        <v>1</v>
      </c>
      <c r="F225" s="272" t="s">
        <v>283</v>
      </c>
      <c r="G225" s="270"/>
      <c r="H225" s="273">
        <v>2</v>
      </c>
      <c r="I225" s="274"/>
      <c r="J225" s="274"/>
      <c r="K225" s="270"/>
      <c r="L225" s="270"/>
      <c r="M225" s="275"/>
      <c r="N225" s="276"/>
      <c r="O225" s="277"/>
      <c r="P225" s="277"/>
      <c r="Q225" s="277"/>
      <c r="R225" s="277"/>
      <c r="S225" s="277"/>
      <c r="T225" s="277"/>
      <c r="U225" s="277"/>
      <c r="V225" s="277"/>
      <c r="W225" s="277"/>
      <c r="X225" s="278"/>
      <c r="Y225" s="14"/>
      <c r="Z225" s="14"/>
      <c r="AA225" s="14"/>
      <c r="AB225" s="14"/>
      <c r="AC225" s="14"/>
      <c r="AD225" s="14"/>
      <c r="AE225" s="14"/>
      <c r="AT225" s="279" t="s">
        <v>175</v>
      </c>
      <c r="AU225" s="279" t="s">
        <v>95</v>
      </c>
      <c r="AV225" s="14" t="s">
        <v>95</v>
      </c>
      <c r="AW225" s="14" t="s">
        <v>5</v>
      </c>
      <c r="AX225" s="14" t="s">
        <v>84</v>
      </c>
      <c r="AY225" s="279" t="s">
        <v>145</v>
      </c>
    </row>
    <row r="226" spans="1:65" s="2" customFormat="1" ht="21.75" customHeight="1">
      <c r="A226" s="42"/>
      <c r="B226" s="43"/>
      <c r="C226" s="291" t="s">
        <v>284</v>
      </c>
      <c r="D226" s="291" t="s">
        <v>285</v>
      </c>
      <c r="E226" s="292" t="s">
        <v>286</v>
      </c>
      <c r="F226" s="293" t="s">
        <v>287</v>
      </c>
      <c r="G226" s="294" t="s">
        <v>275</v>
      </c>
      <c r="H226" s="295">
        <v>2</v>
      </c>
      <c r="I226" s="296"/>
      <c r="J226" s="297"/>
      <c r="K226" s="298">
        <f>ROUND(P226*H226,2)</f>
        <v>0</v>
      </c>
      <c r="L226" s="293" t="s">
        <v>1</v>
      </c>
      <c r="M226" s="299"/>
      <c r="N226" s="300" t="s">
        <v>1</v>
      </c>
      <c r="O226" s="250" t="s">
        <v>42</v>
      </c>
      <c r="P226" s="251">
        <f>I226+J226</f>
        <v>0</v>
      </c>
      <c r="Q226" s="251">
        <f>ROUND(I226*H226,2)</f>
        <v>0</v>
      </c>
      <c r="R226" s="251">
        <f>ROUND(J226*H226,2)</f>
        <v>0</v>
      </c>
      <c r="S226" s="95"/>
      <c r="T226" s="252">
        <f>S226*H226</f>
        <v>0</v>
      </c>
      <c r="U226" s="252">
        <v>0</v>
      </c>
      <c r="V226" s="252">
        <f>U226*H226</f>
        <v>0</v>
      </c>
      <c r="W226" s="252">
        <v>0</v>
      </c>
      <c r="X226" s="253">
        <f>W226*H226</f>
        <v>0</v>
      </c>
      <c r="Y226" s="42"/>
      <c r="Z226" s="42"/>
      <c r="AA226" s="42"/>
      <c r="AB226" s="42"/>
      <c r="AC226" s="42"/>
      <c r="AD226" s="42"/>
      <c r="AE226" s="42"/>
      <c r="AR226" s="254" t="s">
        <v>288</v>
      </c>
      <c r="AT226" s="254" t="s">
        <v>285</v>
      </c>
      <c r="AU226" s="254" t="s">
        <v>95</v>
      </c>
      <c r="AY226" s="17" t="s">
        <v>145</v>
      </c>
      <c r="BE226" s="143">
        <f>IF(O226="základní",K226,0)</f>
        <v>0</v>
      </c>
      <c r="BF226" s="143">
        <f>IF(O226="snížená",K226,0)</f>
        <v>0</v>
      </c>
      <c r="BG226" s="143">
        <f>IF(O226="zákl. přenesená",K226,0)</f>
        <v>0</v>
      </c>
      <c r="BH226" s="143">
        <f>IF(O226="sníž. přenesená",K226,0)</f>
        <v>0</v>
      </c>
      <c r="BI226" s="143">
        <f>IF(O226="nulová",K226,0)</f>
        <v>0</v>
      </c>
      <c r="BJ226" s="17" t="s">
        <v>84</v>
      </c>
      <c r="BK226" s="143">
        <f>ROUND(P226*H226,2)</f>
        <v>0</v>
      </c>
      <c r="BL226" s="17" t="s">
        <v>246</v>
      </c>
      <c r="BM226" s="254" t="s">
        <v>289</v>
      </c>
    </row>
    <row r="227" spans="1:47" s="2" customFormat="1" ht="12">
      <c r="A227" s="42"/>
      <c r="B227" s="43"/>
      <c r="C227" s="44"/>
      <c r="D227" s="255" t="s">
        <v>155</v>
      </c>
      <c r="E227" s="44"/>
      <c r="F227" s="256" t="s">
        <v>287</v>
      </c>
      <c r="G227" s="44"/>
      <c r="H227" s="44"/>
      <c r="I227" s="210"/>
      <c r="J227" s="210"/>
      <c r="K227" s="44"/>
      <c r="L227" s="44"/>
      <c r="M227" s="45"/>
      <c r="N227" s="257"/>
      <c r="O227" s="258"/>
      <c r="P227" s="95"/>
      <c r="Q227" s="95"/>
      <c r="R227" s="95"/>
      <c r="S227" s="95"/>
      <c r="T227" s="95"/>
      <c r="U227" s="95"/>
      <c r="V227" s="95"/>
      <c r="W227" s="95"/>
      <c r="X227" s="96"/>
      <c r="Y227" s="42"/>
      <c r="Z227" s="42"/>
      <c r="AA227" s="42"/>
      <c r="AB227" s="42"/>
      <c r="AC227" s="42"/>
      <c r="AD227" s="42"/>
      <c r="AE227" s="42"/>
      <c r="AT227" s="17" t="s">
        <v>155</v>
      </c>
      <c r="AU227" s="17" t="s">
        <v>95</v>
      </c>
    </row>
    <row r="228" spans="1:47" s="2" customFormat="1" ht="12">
      <c r="A228" s="42"/>
      <c r="B228" s="43"/>
      <c r="C228" s="44"/>
      <c r="D228" s="255" t="s">
        <v>290</v>
      </c>
      <c r="E228" s="44"/>
      <c r="F228" s="301" t="s">
        <v>291</v>
      </c>
      <c r="G228" s="44"/>
      <c r="H228" s="44"/>
      <c r="I228" s="210"/>
      <c r="J228" s="210"/>
      <c r="K228" s="44"/>
      <c r="L228" s="44"/>
      <c r="M228" s="45"/>
      <c r="N228" s="257"/>
      <c r="O228" s="258"/>
      <c r="P228" s="95"/>
      <c r="Q228" s="95"/>
      <c r="R228" s="95"/>
      <c r="S228" s="95"/>
      <c r="T228" s="95"/>
      <c r="U228" s="95"/>
      <c r="V228" s="95"/>
      <c r="W228" s="95"/>
      <c r="X228" s="96"/>
      <c r="Y228" s="42"/>
      <c r="Z228" s="42"/>
      <c r="AA228" s="42"/>
      <c r="AB228" s="42"/>
      <c r="AC228" s="42"/>
      <c r="AD228" s="42"/>
      <c r="AE228" s="42"/>
      <c r="AT228" s="17" t="s">
        <v>290</v>
      </c>
      <c r="AU228" s="17" t="s">
        <v>95</v>
      </c>
    </row>
    <row r="229" spans="1:65" s="2" customFormat="1" ht="21.75" customHeight="1">
      <c r="A229" s="42"/>
      <c r="B229" s="43"/>
      <c r="C229" s="291" t="s">
        <v>292</v>
      </c>
      <c r="D229" s="291" t="s">
        <v>285</v>
      </c>
      <c r="E229" s="292" t="s">
        <v>293</v>
      </c>
      <c r="F229" s="293" t="s">
        <v>294</v>
      </c>
      <c r="G229" s="294" t="s">
        <v>275</v>
      </c>
      <c r="H229" s="295">
        <v>5</v>
      </c>
      <c r="I229" s="296"/>
      <c r="J229" s="297"/>
      <c r="K229" s="298">
        <f>ROUND(P229*H229,2)</f>
        <v>0</v>
      </c>
      <c r="L229" s="293" t="s">
        <v>1</v>
      </c>
      <c r="M229" s="299"/>
      <c r="N229" s="300" t="s">
        <v>1</v>
      </c>
      <c r="O229" s="250" t="s">
        <v>42</v>
      </c>
      <c r="P229" s="251">
        <f>I229+J229</f>
        <v>0</v>
      </c>
      <c r="Q229" s="251">
        <f>ROUND(I229*H229,2)</f>
        <v>0</v>
      </c>
      <c r="R229" s="251">
        <f>ROUND(J229*H229,2)</f>
        <v>0</v>
      </c>
      <c r="S229" s="95"/>
      <c r="T229" s="252">
        <f>S229*H229</f>
        <v>0</v>
      </c>
      <c r="U229" s="252">
        <v>0</v>
      </c>
      <c r="V229" s="252">
        <f>U229*H229</f>
        <v>0</v>
      </c>
      <c r="W229" s="252">
        <v>0</v>
      </c>
      <c r="X229" s="253">
        <f>W229*H229</f>
        <v>0</v>
      </c>
      <c r="Y229" s="42"/>
      <c r="Z229" s="42"/>
      <c r="AA229" s="42"/>
      <c r="AB229" s="42"/>
      <c r="AC229" s="42"/>
      <c r="AD229" s="42"/>
      <c r="AE229" s="42"/>
      <c r="AR229" s="254" t="s">
        <v>288</v>
      </c>
      <c r="AT229" s="254" t="s">
        <v>285</v>
      </c>
      <c r="AU229" s="254" t="s">
        <v>95</v>
      </c>
      <c r="AY229" s="17" t="s">
        <v>145</v>
      </c>
      <c r="BE229" s="143">
        <f>IF(O229="základní",K229,0)</f>
        <v>0</v>
      </c>
      <c r="BF229" s="143">
        <f>IF(O229="snížená",K229,0)</f>
        <v>0</v>
      </c>
      <c r="BG229" s="143">
        <f>IF(O229="zákl. přenesená",K229,0)</f>
        <v>0</v>
      </c>
      <c r="BH229" s="143">
        <f>IF(O229="sníž. přenesená",K229,0)</f>
        <v>0</v>
      </c>
      <c r="BI229" s="143">
        <f>IF(O229="nulová",K229,0)</f>
        <v>0</v>
      </c>
      <c r="BJ229" s="17" t="s">
        <v>84</v>
      </c>
      <c r="BK229" s="143">
        <f>ROUND(P229*H229,2)</f>
        <v>0</v>
      </c>
      <c r="BL229" s="17" t="s">
        <v>246</v>
      </c>
      <c r="BM229" s="254" t="s">
        <v>295</v>
      </c>
    </row>
    <row r="230" spans="1:47" s="2" customFormat="1" ht="12">
      <c r="A230" s="42"/>
      <c r="B230" s="43"/>
      <c r="C230" s="44"/>
      <c r="D230" s="255" t="s">
        <v>155</v>
      </c>
      <c r="E230" s="44"/>
      <c r="F230" s="256" t="s">
        <v>294</v>
      </c>
      <c r="G230" s="44"/>
      <c r="H230" s="44"/>
      <c r="I230" s="210"/>
      <c r="J230" s="210"/>
      <c r="K230" s="44"/>
      <c r="L230" s="44"/>
      <c r="M230" s="45"/>
      <c r="N230" s="257"/>
      <c r="O230" s="258"/>
      <c r="P230" s="95"/>
      <c r="Q230" s="95"/>
      <c r="R230" s="95"/>
      <c r="S230" s="95"/>
      <c r="T230" s="95"/>
      <c r="U230" s="95"/>
      <c r="V230" s="95"/>
      <c r="W230" s="95"/>
      <c r="X230" s="96"/>
      <c r="Y230" s="42"/>
      <c r="Z230" s="42"/>
      <c r="AA230" s="42"/>
      <c r="AB230" s="42"/>
      <c r="AC230" s="42"/>
      <c r="AD230" s="42"/>
      <c r="AE230" s="42"/>
      <c r="AT230" s="17" t="s">
        <v>155</v>
      </c>
      <c r="AU230" s="17" t="s">
        <v>95</v>
      </c>
    </row>
    <row r="231" spans="1:47" s="2" customFormat="1" ht="12">
      <c r="A231" s="42"/>
      <c r="B231" s="43"/>
      <c r="C231" s="44"/>
      <c r="D231" s="255" t="s">
        <v>290</v>
      </c>
      <c r="E231" s="44"/>
      <c r="F231" s="301" t="s">
        <v>296</v>
      </c>
      <c r="G231" s="44"/>
      <c r="H231" s="44"/>
      <c r="I231" s="210"/>
      <c r="J231" s="210"/>
      <c r="K231" s="44"/>
      <c r="L231" s="44"/>
      <c r="M231" s="45"/>
      <c r="N231" s="257"/>
      <c r="O231" s="258"/>
      <c r="P231" s="95"/>
      <c r="Q231" s="95"/>
      <c r="R231" s="95"/>
      <c r="S231" s="95"/>
      <c r="T231" s="95"/>
      <c r="U231" s="95"/>
      <c r="V231" s="95"/>
      <c r="W231" s="95"/>
      <c r="X231" s="96"/>
      <c r="Y231" s="42"/>
      <c r="Z231" s="42"/>
      <c r="AA231" s="42"/>
      <c r="AB231" s="42"/>
      <c r="AC231" s="42"/>
      <c r="AD231" s="42"/>
      <c r="AE231" s="42"/>
      <c r="AT231" s="17" t="s">
        <v>290</v>
      </c>
      <c r="AU231" s="17" t="s">
        <v>95</v>
      </c>
    </row>
    <row r="232" spans="1:65" s="2" customFormat="1" ht="24.15" customHeight="1">
      <c r="A232" s="42"/>
      <c r="B232" s="43"/>
      <c r="C232" s="291" t="s">
        <v>297</v>
      </c>
      <c r="D232" s="291" t="s">
        <v>285</v>
      </c>
      <c r="E232" s="292" t="s">
        <v>298</v>
      </c>
      <c r="F232" s="293" t="s">
        <v>299</v>
      </c>
      <c r="G232" s="294" t="s">
        <v>275</v>
      </c>
      <c r="H232" s="295">
        <v>7</v>
      </c>
      <c r="I232" s="296"/>
      <c r="J232" s="297"/>
      <c r="K232" s="298">
        <f>ROUND(P232*H232,2)</f>
        <v>0</v>
      </c>
      <c r="L232" s="293" t="s">
        <v>1</v>
      </c>
      <c r="M232" s="299"/>
      <c r="N232" s="300" t="s">
        <v>1</v>
      </c>
      <c r="O232" s="250" t="s">
        <v>42</v>
      </c>
      <c r="P232" s="251">
        <f>I232+J232</f>
        <v>0</v>
      </c>
      <c r="Q232" s="251">
        <f>ROUND(I232*H232,2)</f>
        <v>0</v>
      </c>
      <c r="R232" s="251">
        <f>ROUND(J232*H232,2)</f>
        <v>0</v>
      </c>
      <c r="S232" s="95"/>
      <c r="T232" s="252">
        <f>S232*H232</f>
        <v>0</v>
      </c>
      <c r="U232" s="252">
        <v>0</v>
      </c>
      <c r="V232" s="252">
        <f>U232*H232</f>
        <v>0</v>
      </c>
      <c r="W232" s="252">
        <v>0</v>
      </c>
      <c r="X232" s="253">
        <f>W232*H232</f>
        <v>0</v>
      </c>
      <c r="Y232" s="42"/>
      <c r="Z232" s="42"/>
      <c r="AA232" s="42"/>
      <c r="AB232" s="42"/>
      <c r="AC232" s="42"/>
      <c r="AD232" s="42"/>
      <c r="AE232" s="42"/>
      <c r="AR232" s="254" t="s">
        <v>288</v>
      </c>
      <c r="AT232" s="254" t="s">
        <v>285</v>
      </c>
      <c r="AU232" s="254" t="s">
        <v>95</v>
      </c>
      <c r="AY232" s="17" t="s">
        <v>145</v>
      </c>
      <c r="BE232" s="143">
        <f>IF(O232="základní",K232,0)</f>
        <v>0</v>
      </c>
      <c r="BF232" s="143">
        <f>IF(O232="snížená",K232,0)</f>
        <v>0</v>
      </c>
      <c r="BG232" s="143">
        <f>IF(O232="zákl. přenesená",K232,0)</f>
        <v>0</v>
      </c>
      <c r="BH232" s="143">
        <f>IF(O232="sníž. přenesená",K232,0)</f>
        <v>0</v>
      </c>
      <c r="BI232" s="143">
        <f>IF(O232="nulová",K232,0)</f>
        <v>0</v>
      </c>
      <c r="BJ232" s="17" t="s">
        <v>84</v>
      </c>
      <c r="BK232" s="143">
        <f>ROUND(P232*H232,2)</f>
        <v>0</v>
      </c>
      <c r="BL232" s="17" t="s">
        <v>246</v>
      </c>
      <c r="BM232" s="254" t="s">
        <v>300</v>
      </c>
    </row>
    <row r="233" spans="1:47" s="2" customFormat="1" ht="12">
      <c r="A233" s="42"/>
      <c r="B233" s="43"/>
      <c r="C233" s="44"/>
      <c r="D233" s="255" t="s">
        <v>155</v>
      </c>
      <c r="E233" s="44"/>
      <c r="F233" s="256" t="s">
        <v>299</v>
      </c>
      <c r="G233" s="44"/>
      <c r="H233" s="44"/>
      <c r="I233" s="210"/>
      <c r="J233" s="210"/>
      <c r="K233" s="44"/>
      <c r="L233" s="44"/>
      <c r="M233" s="45"/>
      <c r="N233" s="257"/>
      <c r="O233" s="258"/>
      <c r="P233" s="95"/>
      <c r="Q233" s="95"/>
      <c r="R233" s="95"/>
      <c r="S233" s="95"/>
      <c r="T233" s="95"/>
      <c r="U233" s="95"/>
      <c r="V233" s="95"/>
      <c r="W233" s="95"/>
      <c r="X233" s="96"/>
      <c r="Y233" s="42"/>
      <c r="Z233" s="42"/>
      <c r="AA233" s="42"/>
      <c r="AB233" s="42"/>
      <c r="AC233" s="42"/>
      <c r="AD233" s="42"/>
      <c r="AE233" s="42"/>
      <c r="AT233" s="17" t="s">
        <v>155</v>
      </c>
      <c r="AU233" s="17" t="s">
        <v>95</v>
      </c>
    </row>
    <row r="234" spans="1:47" s="2" customFormat="1" ht="12">
      <c r="A234" s="42"/>
      <c r="B234" s="43"/>
      <c r="C234" s="44"/>
      <c r="D234" s="255" t="s">
        <v>290</v>
      </c>
      <c r="E234" s="44"/>
      <c r="F234" s="301" t="s">
        <v>301</v>
      </c>
      <c r="G234" s="44"/>
      <c r="H234" s="44"/>
      <c r="I234" s="210"/>
      <c r="J234" s="210"/>
      <c r="K234" s="44"/>
      <c r="L234" s="44"/>
      <c r="M234" s="45"/>
      <c r="N234" s="257"/>
      <c r="O234" s="258"/>
      <c r="P234" s="95"/>
      <c r="Q234" s="95"/>
      <c r="R234" s="95"/>
      <c r="S234" s="95"/>
      <c r="T234" s="95"/>
      <c r="U234" s="95"/>
      <c r="V234" s="95"/>
      <c r="W234" s="95"/>
      <c r="X234" s="96"/>
      <c r="Y234" s="42"/>
      <c r="Z234" s="42"/>
      <c r="AA234" s="42"/>
      <c r="AB234" s="42"/>
      <c r="AC234" s="42"/>
      <c r="AD234" s="42"/>
      <c r="AE234" s="42"/>
      <c r="AT234" s="17" t="s">
        <v>290</v>
      </c>
      <c r="AU234" s="17" t="s">
        <v>95</v>
      </c>
    </row>
    <row r="235" spans="1:65" s="2" customFormat="1" ht="24.15" customHeight="1">
      <c r="A235" s="42"/>
      <c r="B235" s="43"/>
      <c r="C235" s="291" t="s">
        <v>302</v>
      </c>
      <c r="D235" s="291" t="s">
        <v>285</v>
      </c>
      <c r="E235" s="292" t="s">
        <v>303</v>
      </c>
      <c r="F235" s="293" t="s">
        <v>304</v>
      </c>
      <c r="G235" s="294" t="s">
        <v>275</v>
      </c>
      <c r="H235" s="295">
        <v>2</v>
      </c>
      <c r="I235" s="296"/>
      <c r="J235" s="297"/>
      <c r="K235" s="298">
        <f>ROUND(P235*H235,2)</f>
        <v>0</v>
      </c>
      <c r="L235" s="293" t="s">
        <v>1</v>
      </c>
      <c r="M235" s="299"/>
      <c r="N235" s="300" t="s">
        <v>1</v>
      </c>
      <c r="O235" s="250" t="s">
        <v>42</v>
      </c>
      <c r="P235" s="251">
        <f>I235+J235</f>
        <v>0</v>
      </c>
      <c r="Q235" s="251">
        <f>ROUND(I235*H235,2)</f>
        <v>0</v>
      </c>
      <c r="R235" s="251">
        <f>ROUND(J235*H235,2)</f>
        <v>0</v>
      </c>
      <c r="S235" s="95"/>
      <c r="T235" s="252">
        <f>S235*H235</f>
        <v>0</v>
      </c>
      <c r="U235" s="252">
        <v>0</v>
      </c>
      <c r="V235" s="252">
        <f>U235*H235</f>
        <v>0</v>
      </c>
      <c r="W235" s="252">
        <v>0</v>
      </c>
      <c r="X235" s="253">
        <f>W235*H235</f>
        <v>0</v>
      </c>
      <c r="Y235" s="42"/>
      <c r="Z235" s="42"/>
      <c r="AA235" s="42"/>
      <c r="AB235" s="42"/>
      <c r="AC235" s="42"/>
      <c r="AD235" s="42"/>
      <c r="AE235" s="42"/>
      <c r="AR235" s="254" t="s">
        <v>288</v>
      </c>
      <c r="AT235" s="254" t="s">
        <v>285</v>
      </c>
      <c r="AU235" s="254" t="s">
        <v>95</v>
      </c>
      <c r="AY235" s="17" t="s">
        <v>145</v>
      </c>
      <c r="BE235" s="143">
        <f>IF(O235="základní",K235,0)</f>
        <v>0</v>
      </c>
      <c r="BF235" s="143">
        <f>IF(O235="snížená",K235,0)</f>
        <v>0</v>
      </c>
      <c r="BG235" s="143">
        <f>IF(O235="zákl. přenesená",K235,0)</f>
        <v>0</v>
      </c>
      <c r="BH235" s="143">
        <f>IF(O235="sníž. přenesená",K235,0)</f>
        <v>0</v>
      </c>
      <c r="BI235" s="143">
        <f>IF(O235="nulová",K235,0)</f>
        <v>0</v>
      </c>
      <c r="BJ235" s="17" t="s">
        <v>84</v>
      </c>
      <c r="BK235" s="143">
        <f>ROUND(P235*H235,2)</f>
        <v>0</v>
      </c>
      <c r="BL235" s="17" t="s">
        <v>246</v>
      </c>
      <c r="BM235" s="254" t="s">
        <v>305</v>
      </c>
    </row>
    <row r="236" spans="1:47" s="2" customFormat="1" ht="12">
      <c r="A236" s="42"/>
      <c r="B236" s="43"/>
      <c r="C236" s="44"/>
      <c r="D236" s="255" t="s">
        <v>155</v>
      </c>
      <c r="E236" s="44"/>
      <c r="F236" s="256" t="s">
        <v>304</v>
      </c>
      <c r="G236" s="44"/>
      <c r="H236" s="44"/>
      <c r="I236" s="210"/>
      <c r="J236" s="210"/>
      <c r="K236" s="44"/>
      <c r="L236" s="44"/>
      <c r="M236" s="45"/>
      <c r="N236" s="257"/>
      <c r="O236" s="258"/>
      <c r="P236" s="95"/>
      <c r="Q236" s="95"/>
      <c r="R236" s="95"/>
      <c r="S236" s="95"/>
      <c r="T236" s="95"/>
      <c r="U236" s="95"/>
      <c r="V236" s="95"/>
      <c r="W236" s="95"/>
      <c r="X236" s="96"/>
      <c r="Y236" s="42"/>
      <c r="Z236" s="42"/>
      <c r="AA236" s="42"/>
      <c r="AB236" s="42"/>
      <c r="AC236" s="42"/>
      <c r="AD236" s="42"/>
      <c r="AE236" s="42"/>
      <c r="AT236" s="17" t="s">
        <v>155</v>
      </c>
      <c r="AU236" s="17" t="s">
        <v>95</v>
      </c>
    </row>
    <row r="237" spans="1:47" s="2" customFormat="1" ht="12">
      <c r="A237" s="42"/>
      <c r="B237" s="43"/>
      <c r="C237" s="44"/>
      <c r="D237" s="255" t="s">
        <v>290</v>
      </c>
      <c r="E237" s="44"/>
      <c r="F237" s="301" t="s">
        <v>306</v>
      </c>
      <c r="G237" s="44"/>
      <c r="H237" s="44"/>
      <c r="I237" s="210"/>
      <c r="J237" s="210"/>
      <c r="K237" s="44"/>
      <c r="L237" s="44"/>
      <c r="M237" s="45"/>
      <c r="N237" s="257"/>
      <c r="O237" s="258"/>
      <c r="P237" s="95"/>
      <c r="Q237" s="95"/>
      <c r="R237" s="95"/>
      <c r="S237" s="95"/>
      <c r="T237" s="95"/>
      <c r="U237" s="95"/>
      <c r="V237" s="95"/>
      <c r="W237" s="95"/>
      <c r="X237" s="96"/>
      <c r="Y237" s="42"/>
      <c r="Z237" s="42"/>
      <c r="AA237" s="42"/>
      <c r="AB237" s="42"/>
      <c r="AC237" s="42"/>
      <c r="AD237" s="42"/>
      <c r="AE237" s="42"/>
      <c r="AT237" s="17" t="s">
        <v>290</v>
      </c>
      <c r="AU237" s="17" t="s">
        <v>95</v>
      </c>
    </row>
    <row r="238" spans="1:65" s="2" customFormat="1" ht="24.15" customHeight="1">
      <c r="A238" s="42"/>
      <c r="B238" s="43"/>
      <c r="C238" s="291" t="s">
        <v>307</v>
      </c>
      <c r="D238" s="291" t="s">
        <v>285</v>
      </c>
      <c r="E238" s="292" t="s">
        <v>308</v>
      </c>
      <c r="F238" s="293" t="s">
        <v>309</v>
      </c>
      <c r="G238" s="294" t="s">
        <v>275</v>
      </c>
      <c r="H238" s="295">
        <v>6</v>
      </c>
      <c r="I238" s="296"/>
      <c r="J238" s="297"/>
      <c r="K238" s="298">
        <f>ROUND(P238*H238,2)</f>
        <v>0</v>
      </c>
      <c r="L238" s="293" t="s">
        <v>1</v>
      </c>
      <c r="M238" s="299"/>
      <c r="N238" s="300" t="s">
        <v>1</v>
      </c>
      <c r="O238" s="250" t="s">
        <v>42</v>
      </c>
      <c r="P238" s="251">
        <f>I238+J238</f>
        <v>0</v>
      </c>
      <c r="Q238" s="251">
        <f>ROUND(I238*H238,2)</f>
        <v>0</v>
      </c>
      <c r="R238" s="251">
        <f>ROUND(J238*H238,2)</f>
        <v>0</v>
      </c>
      <c r="S238" s="95"/>
      <c r="T238" s="252">
        <f>S238*H238</f>
        <v>0</v>
      </c>
      <c r="U238" s="252">
        <v>0</v>
      </c>
      <c r="V238" s="252">
        <f>U238*H238</f>
        <v>0</v>
      </c>
      <c r="W238" s="252">
        <v>0</v>
      </c>
      <c r="X238" s="253">
        <f>W238*H238</f>
        <v>0</v>
      </c>
      <c r="Y238" s="42"/>
      <c r="Z238" s="42"/>
      <c r="AA238" s="42"/>
      <c r="AB238" s="42"/>
      <c r="AC238" s="42"/>
      <c r="AD238" s="42"/>
      <c r="AE238" s="42"/>
      <c r="AR238" s="254" t="s">
        <v>288</v>
      </c>
      <c r="AT238" s="254" t="s">
        <v>285</v>
      </c>
      <c r="AU238" s="254" t="s">
        <v>95</v>
      </c>
      <c r="AY238" s="17" t="s">
        <v>145</v>
      </c>
      <c r="BE238" s="143">
        <f>IF(O238="základní",K238,0)</f>
        <v>0</v>
      </c>
      <c r="BF238" s="143">
        <f>IF(O238="snížená",K238,0)</f>
        <v>0</v>
      </c>
      <c r="BG238" s="143">
        <f>IF(O238="zákl. přenesená",K238,0)</f>
        <v>0</v>
      </c>
      <c r="BH238" s="143">
        <f>IF(O238="sníž. přenesená",K238,0)</f>
        <v>0</v>
      </c>
      <c r="BI238" s="143">
        <f>IF(O238="nulová",K238,0)</f>
        <v>0</v>
      </c>
      <c r="BJ238" s="17" t="s">
        <v>84</v>
      </c>
      <c r="BK238" s="143">
        <f>ROUND(P238*H238,2)</f>
        <v>0</v>
      </c>
      <c r="BL238" s="17" t="s">
        <v>246</v>
      </c>
      <c r="BM238" s="254" t="s">
        <v>310</v>
      </c>
    </row>
    <row r="239" spans="1:47" s="2" customFormat="1" ht="12">
      <c r="A239" s="42"/>
      <c r="B239" s="43"/>
      <c r="C239" s="44"/>
      <c r="D239" s="255" t="s">
        <v>155</v>
      </c>
      <c r="E239" s="44"/>
      <c r="F239" s="256" t="s">
        <v>309</v>
      </c>
      <c r="G239" s="44"/>
      <c r="H239" s="44"/>
      <c r="I239" s="210"/>
      <c r="J239" s="210"/>
      <c r="K239" s="44"/>
      <c r="L239" s="44"/>
      <c r="M239" s="45"/>
      <c r="N239" s="257"/>
      <c r="O239" s="258"/>
      <c r="P239" s="95"/>
      <c r="Q239" s="95"/>
      <c r="R239" s="95"/>
      <c r="S239" s="95"/>
      <c r="T239" s="95"/>
      <c r="U239" s="95"/>
      <c r="V239" s="95"/>
      <c r="W239" s="95"/>
      <c r="X239" s="96"/>
      <c r="Y239" s="42"/>
      <c r="Z239" s="42"/>
      <c r="AA239" s="42"/>
      <c r="AB239" s="42"/>
      <c r="AC239" s="42"/>
      <c r="AD239" s="42"/>
      <c r="AE239" s="42"/>
      <c r="AT239" s="17" t="s">
        <v>155</v>
      </c>
      <c r="AU239" s="17" t="s">
        <v>95</v>
      </c>
    </row>
    <row r="240" spans="1:47" s="2" customFormat="1" ht="12">
      <c r="A240" s="42"/>
      <c r="B240" s="43"/>
      <c r="C240" s="44"/>
      <c r="D240" s="255" t="s">
        <v>290</v>
      </c>
      <c r="E240" s="44"/>
      <c r="F240" s="301" t="s">
        <v>311</v>
      </c>
      <c r="G240" s="44"/>
      <c r="H240" s="44"/>
      <c r="I240" s="210"/>
      <c r="J240" s="210"/>
      <c r="K240" s="44"/>
      <c r="L240" s="44"/>
      <c r="M240" s="45"/>
      <c r="N240" s="257"/>
      <c r="O240" s="258"/>
      <c r="P240" s="95"/>
      <c r="Q240" s="95"/>
      <c r="R240" s="95"/>
      <c r="S240" s="95"/>
      <c r="T240" s="95"/>
      <c r="U240" s="95"/>
      <c r="V240" s="95"/>
      <c r="W240" s="95"/>
      <c r="X240" s="96"/>
      <c r="Y240" s="42"/>
      <c r="Z240" s="42"/>
      <c r="AA240" s="42"/>
      <c r="AB240" s="42"/>
      <c r="AC240" s="42"/>
      <c r="AD240" s="42"/>
      <c r="AE240" s="42"/>
      <c r="AT240" s="17" t="s">
        <v>290</v>
      </c>
      <c r="AU240" s="17" t="s">
        <v>95</v>
      </c>
    </row>
    <row r="241" spans="1:65" s="2" customFormat="1" ht="33" customHeight="1">
      <c r="A241" s="42"/>
      <c r="B241" s="43"/>
      <c r="C241" s="242" t="s">
        <v>312</v>
      </c>
      <c r="D241" s="242" t="s">
        <v>148</v>
      </c>
      <c r="E241" s="243" t="s">
        <v>313</v>
      </c>
      <c r="F241" s="244" t="s">
        <v>314</v>
      </c>
      <c r="G241" s="245" t="s">
        <v>151</v>
      </c>
      <c r="H241" s="246">
        <v>5.15</v>
      </c>
      <c r="I241" s="247"/>
      <c r="J241" s="247"/>
      <c r="K241" s="248">
        <f>ROUND(P241*H241,2)</f>
        <v>0</v>
      </c>
      <c r="L241" s="244" t="s">
        <v>152</v>
      </c>
      <c r="M241" s="45"/>
      <c r="N241" s="249" t="s">
        <v>1</v>
      </c>
      <c r="O241" s="250" t="s">
        <v>42</v>
      </c>
      <c r="P241" s="251">
        <f>I241+J241</f>
        <v>0</v>
      </c>
      <c r="Q241" s="251">
        <f>ROUND(I241*H241,2)</f>
        <v>0</v>
      </c>
      <c r="R241" s="251">
        <f>ROUND(J241*H241,2)</f>
        <v>0</v>
      </c>
      <c r="S241" s="95"/>
      <c r="T241" s="252">
        <f>S241*H241</f>
        <v>0</v>
      </c>
      <c r="U241" s="252">
        <v>0.00027</v>
      </c>
      <c r="V241" s="252">
        <f>U241*H241</f>
        <v>0.0013905</v>
      </c>
      <c r="W241" s="252">
        <v>0</v>
      </c>
      <c r="X241" s="253">
        <f>W241*H241</f>
        <v>0</v>
      </c>
      <c r="Y241" s="42"/>
      <c r="Z241" s="42"/>
      <c r="AA241" s="42"/>
      <c r="AB241" s="42"/>
      <c r="AC241" s="42"/>
      <c r="AD241" s="42"/>
      <c r="AE241" s="42"/>
      <c r="AR241" s="254" t="s">
        <v>246</v>
      </c>
      <c r="AT241" s="254" t="s">
        <v>148</v>
      </c>
      <c r="AU241" s="254" t="s">
        <v>95</v>
      </c>
      <c r="AY241" s="17" t="s">
        <v>145</v>
      </c>
      <c r="BE241" s="143">
        <f>IF(O241="základní",K241,0)</f>
        <v>0</v>
      </c>
      <c r="BF241" s="143">
        <f>IF(O241="snížená",K241,0)</f>
        <v>0</v>
      </c>
      <c r="BG241" s="143">
        <f>IF(O241="zákl. přenesená",K241,0)</f>
        <v>0</v>
      </c>
      <c r="BH241" s="143">
        <f>IF(O241="sníž. přenesená",K241,0)</f>
        <v>0</v>
      </c>
      <c r="BI241" s="143">
        <f>IF(O241="nulová",K241,0)</f>
        <v>0</v>
      </c>
      <c r="BJ241" s="17" t="s">
        <v>84</v>
      </c>
      <c r="BK241" s="143">
        <f>ROUND(P241*H241,2)</f>
        <v>0</v>
      </c>
      <c r="BL241" s="17" t="s">
        <v>246</v>
      </c>
      <c r="BM241" s="254" t="s">
        <v>315</v>
      </c>
    </row>
    <row r="242" spans="1:47" s="2" customFormat="1" ht="12">
      <c r="A242" s="42"/>
      <c r="B242" s="43"/>
      <c r="C242" s="44"/>
      <c r="D242" s="255" t="s">
        <v>155</v>
      </c>
      <c r="E242" s="44"/>
      <c r="F242" s="256" t="s">
        <v>316</v>
      </c>
      <c r="G242" s="44"/>
      <c r="H242" s="44"/>
      <c r="I242" s="210"/>
      <c r="J242" s="210"/>
      <c r="K242" s="44"/>
      <c r="L242" s="44"/>
      <c r="M242" s="45"/>
      <c r="N242" s="257"/>
      <c r="O242" s="258"/>
      <c r="P242" s="95"/>
      <c r="Q242" s="95"/>
      <c r="R242" s="95"/>
      <c r="S242" s="95"/>
      <c r="T242" s="95"/>
      <c r="U242" s="95"/>
      <c r="V242" s="95"/>
      <c r="W242" s="95"/>
      <c r="X242" s="96"/>
      <c r="Y242" s="42"/>
      <c r="Z242" s="42"/>
      <c r="AA242" s="42"/>
      <c r="AB242" s="42"/>
      <c r="AC242" s="42"/>
      <c r="AD242" s="42"/>
      <c r="AE242" s="42"/>
      <c r="AT242" s="17" t="s">
        <v>155</v>
      </c>
      <c r="AU242" s="17" t="s">
        <v>95</v>
      </c>
    </row>
    <row r="243" spans="1:51" s="14" customFormat="1" ht="12">
      <c r="A243" s="14"/>
      <c r="B243" s="269"/>
      <c r="C243" s="270"/>
      <c r="D243" s="255" t="s">
        <v>175</v>
      </c>
      <c r="E243" s="271" t="s">
        <v>1</v>
      </c>
      <c r="F243" s="272" t="s">
        <v>317</v>
      </c>
      <c r="G243" s="270"/>
      <c r="H243" s="273">
        <v>5.15</v>
      </c>
      <c r="I243" s="274"/>
      <c r="J243" s="274"/>
      <c r="K243" s="270"/>
      <c r="L243" s="270"/>
      <c r="M243" s="275"/>
      <c r="N243" s="276"/>
      <c r="O243" s="277"/>
      <c r="P243" s="277"/>
      <c r="Q243" s="277"/>
      <c r="R243" s="277"/>
      <c r="S243" s="277"/>
      <c r="T243" s="277"/>
      <c r="U243" s="277"/>
      <c r="V243" s="277"/>
      <c r="W243" s="277"/>
      <c r="X243" s="278"/>
      <c r="Y243" s="14"/>
      <c r="Z243" s="14"/>
      <c r="AA243" s="14"/>
      <c r="AB243" s="14"/>
      <c r="AC243" s="14"/>
      <c r="AD243" s="14"/>
      <c r="AE243" s="14"/>
      <c r="AT243" s="279" t="s">
        <v>175</v>
      </c>
      <c r="AU243" s="279" t="s">
        <v>95</v>
      </c>
      <c r="AV243" s="14" t="s">
        <v>95</v>
      </c>
      <c r="AW243" s="14" t="s">
        <v>5</v>
      </c>
      <c r="AX243" s="14" t="s">
        <v>84</v>
      </c>
      <c r="AY243" s="279" t="s">
        <v>145</v>
      </c>
    </row>
    <row r="244" spans="1:65" s="2" customFormat="1" ht="33" customHeight="1">
      <c r="A244" s="42"/>
      <c r="B244" s="43"/>
      <c r="C244" s="242" t="s">
        <v>318</v>
      </c>
      <c r="D244" s="242" t="s">
        <v>148</v>
      </c>
      <c r="E244" s="243" t="s">
        <v>319</v>
      </c>
      <c r="F244" s="244" t="s">
        <v>320</v>
      </c>
      <c r="G244" s="245" t="s">
        <v>151</v>
      </c>
      <c r="H244" s="246">
        <v>19.8</v>
      </c>
      <c r="I244" s="247"/>
      <c r="J244" s="247"/>
      <c r="K244" s="248">
        <f>ROUND(P244*H244,2)</f>
        <v>0</v>
      </c>
      <c r="L244" s="244" t="s">
        <v>152</v>
      </c>
      <c r="M244" s="45"/>
      <c r="N244" s="249" t="s">
        <v>1</v>
      </c>
      <c r="O244" s="250" t="s">
        <v>42</v>
      </c>
      <c r="P244" s="251">
        <f>I244+J244</f>
        <v>0</v>
      </c>
      <c r="Q244" s="251">
        <f>ROUND(I244*H244,2)</f>
        <v>0</v>
      </c>
      <c r="R244" s="251">
        <f>ROUND(J244*H244,2)</f>
        <v>0</v>
      </c>
      <c r="S244" s="95"/>
      <c r="T244" s="252">
        <f>S244*H244</f>
        <v>0</v>
      </c>
      <c r="U244" s="252">
        <v>0.00027</v>
      </c>
      <c r="V244" s="252">
        <f>U244*H244</f>
        <v>0.005346</v>
      </c>
      <c r="W244" s="252">
        <v>0</v>
      </c>
      <c r="X244" s="253">
        <f>W244*H244</f>
        <v>0</v>
      </c>
      <c r="Y244" s="42"/>
      <c r="Z244" s="42"/>
      <c r="AA244" s="42"/>
      <c r="AB244" s="42"/>
      <c r="AC244" s="42"/>
      <c r="AD244" s="42"/>
      <c r="AE244" s="42"/>
      <c r="AR244" s="254" t="s">
        <v>246</v>
      </c>
      <c r="AT244" s="254" t="s">
        <v>148</v>
      </c>
      <c r="AU244" s="254" t="s">
        <v>95</v>
      </c>
      <c r="AY244" s="17" t="s">
        <v>145</v>
      </c>
      <c r="BE244" s="143">
        <f>IF(O244="základní",K244,0)</f>
        <v>0</v>
      </c>
      <c r="BF244" s="143">
        <f>IF(O244="snížená",K244,0)</f>
        <v>0</v>
      </c>
      <c r="BG244" s="143">
        <f>IF(O244="zákl. přenesená",K244,0)</f>
        <v>0</v>
      </c>
      <c r="BH244" s="143">
        <f>IF(O244="sníž. přenesená",K244,0)</f>
        <v>0</v>
      </c>
      <c r="BI244" s="143">
        <f>IF(O244="nulová",K244,0)</f>
        <v>0</v>
      </c>
      <c r="BJ244" s="17" t="s">
        <v>84</v>
      </c>
      <c r="BK244" s="143">
        <f>ROUND(P244*H244,2)</f>
        <v>0</v>
      </c>
      <c r="BL244" s="17" t="s">
        <v>246</v>
      </c>
      <c r="BM244" s="254" t="s">
        <v>321</v>
      </c>
    </row>
    <row r="245" spans="1:47" s="2" customFormat="1" ht="12">
      <c r="A245" s="42"/>
      <c r="B245" s="43"/>
      <c r="C245" s="44"/>
      <c r="D245" s="255" t="s">
        <v>155</v>
      </c>
      <c r="E245" s="44"/>
      <c r="F245" s="256" t="s">
        <v>322</v>
      </c>
      <c r="G245" s="44"/>
      <c r="H245" s="44"/>
      <c r="I245" s="210"/>
      <c r="J245" s="210"/>
      <c r="K245" s="44"/>
      <c r="L245" s="44"/>
      <c r="M245" s="45"/>
      <c r="N245" s="257"/>
      <c r="O245" s="258"/>
      <c r="P245" s="95"/>
      <c r="Q245" s="95"/>
      <c r="R245" s="95"/>
      <c r="S245" s="95"/>
      <c r="T245" s="95"/>
      <c r="U245" s="95"/>
      <c r="V245" s="95"/>
      <c r="W245" s="95"/>
      <c r="X245" s="96"/>
      <c r="Y245" s="42"/>
      <c r="Z245" s="42"/>
      <c r="AA245" s="42"/>
      <c r="AB245" s="42"/>
      <c r="AC245" s="42"/>
      <c r="AD245" s="42"/>
      <c r="AE245" s="42"/>
      <c r="AT245" s="17" t="s">
        <v>155</v>
      </c>
      <c r="AU245" s="17" t="s">
        <v>95</v>
      </c>
    </row>
    <row r="246" spans="1:51" s="14" customFormat="1" ht="12">
      <c r="A246" s="14"/>
      <c r="B246" s="269"/>
      <c r="C246" s="270"/>
      <c r="D246" s="255" t="s">
        <v>175</v>
      </c>
      <c r="E246" s="271" t="s">
        <v>1</v>
      </c>
      <c r="F246" s="272" t="s">
        <v>323</v>
      </c>
      <c r="G246" s="270"/>
      <c r="H246" s="273">
        <v>19.8</v>
      </c>
      <c r="I246" s="274"/>
      <c r="J246" s="274"/>
      <c r="K246" s="270"/>
      <c r="L246" s="270"/>
      <c r="M246" s="275"/>
      <c r="N246" s="276"/>
      <c r="O246" s="277"/>
      <c r="P246" s="277"/>
      <c r="Q246" s="277"/>
      <c r="R246" s="277"/>
      <c r="S246" s="277"/>
      <c r="T246" s="277"/>
      <c r="U246" s="277"/>
      <c r="V246" s="277"/>
      <c r="W246" s="277"/>
      <c r="X246" s="278"/>
      <c r="Y246" s="14"/>
      <c r="Z246" s="14"/>
      <c r="AA246" s="14"/>
      <c r="AB246" s="14"/>
      <c r="AC246" s="14"/>
      <c r="AD246" s="14"/>
      <c r="AE246" s="14"/>
      <c r="AT246" s="279" t="s">
        <v>175</v>
      </c>
      <c r="AU246" s="279" t="s">
        <v>95</v>
      </c>
      <c r="AV246" s="14" t="s">
        <v>95</v>
      </c>
      <c r="AW246" s="14" t="s">
        <v>5</v>
      </c>
      <c r="AX246" s="14" t="s">
        <v>84</v>
      </c>
      <c r="AY246" s="279" t="s">
        <v>145</v>
      </c>
    </row>
    <row r="247" spans="1:65" s="2" customFormat="1" ht="33" customHeight="1">
      <c r="A247" s="42"/>
      <c r="B247" s="43"/>
      <c r="C247" s="242" t="s">
        <v>324</v>
      </c>
      <c r="D247" s="242" t="s">
        <v>148</v>
      </c>
      <c r="E247" s="243" t="s">
        <v>325</v>
      </c>
      <c r="F247" s="244" t="s">
        <v>326</v>
      </c>
      <c r="G247" s="245" t="s">
        <v>151</v>
      </c>
      <c r="H247" s="246">
        <v>54.09</v>
      </c>
      <c r="I247" s="247"/>
      <c r="J247" s="247"/>
      <c r="K247" s="248">
        <f>ROUND(P247*H247,2)</f>
        <v>0</v>
      </c>
      <c r="L247" s="244" t="s">
        <v>152</v>
      </c>
      <c r="M247" s="45"/>
      <c r="N247" s="249" t="s">
        <v>1</v>
      </c>
      <c r="O247" s="250" t="s">
        <v>42</v>
      </c>
      <c r="P247" s="251">
        <f>I247+J247</f>
        <v>0</v>
      </c>
      <c r="Q247" s="251">
        <f>ROUND(I247*H247,2)</f>
        <v>0</v>
      </c>
      <c r="R247" s="251">
        <f>ROUND(J247*H247,2)</f>
        <v>0</v>
      </c>
      <c r="S247" s="95"/>
      <c r="T247" s="252">
        <f>S247*H247</f>
        <v>0</v>
      </c>
      <c r="U247" s="252">
        <v>0.00027</v>
      </c>
      <c r="V247" s="252">
        <f>U247*H247</f>
        <v>0.0146043</v>
      </c>
      <c r="W247" s="252">
        <v>0</v>
      </c>
      <c r="X247" s="253">
        <f>W247*H247</f>
        <v>0</v>
      </c>
      <c r="Y247" s="42"/>
      <c r="Z247" s="42"/>
      <c r="AA247" s="42"/>
      <c r="AB247" s="42"/>
      <c r="AC247" s="42"/>
      <c r="AD247" s="42"/>
      <c r="AE247" s="42"/>
      <c r="AR247" s="254" t="s">
        <v>246</v>
      </c>
      <c r="AT247" s="254" t="s">
        <v>148</v>
      </c>
      <c r="AU247" s="254" t="s">
        <v>95</v>
      </c>
      <c r="AY247" s="17" t="s">
        <v>145</v>
      </c>
      <c r="BE247" s="143">
        <f>IF(O247="základní",K247,0)</f>
        <v>0</v>
      </c>
      <c r="BF247" s="143">
        <f>IF(O247="snížená",K247,0)</f>
        <v>0</v>
      </c>
      <c r="BG247" s="143">
        <f>IF(O247="zákl. přenesená",K247,0)</f>
        <v>0</v>
      </c>
      <c r="BH247" s="143">
        <f>IF(O247="sníž. přenesená",K247,0)</f>
        <v>0</v>
      </c>
      <c r="BI247" s="143">
        <f>IF(O247="nulová",K247,0)</f>
        <v>0</v>
      </c>
      <c r="BJ247" s="17" t="s">
        <v>84</v>
      </c>
      <c r="BK247" s="143">
        <f>ROUND(P247*H247,2)</f>
        <v>0</v>
      </c>
      <c r="BL247" s="17" t="s">
        <v>246</v>
      </c>
      <c r="BM247" s="254" t="s">
        <v>327</v>
      </c>
    </row>
    <row r="248" spans="1:47" s="2" customFormat="1" ht="12">
      <c r="A248" s="42"/>
      <c r="B248" s="43"/>
      <c r="C248" s="44"/>
      <c r="D248" s="255" t="s">
        <v>155</v>
      </c>
      <c r="E248" s="44"/>
      <c r="F248" s="256" t="s">
        <v>328</v>
      </c>
      <c r="G248" s="44"/>
      <c r="H248" s="44"/>
      <c r="I248" s="210"/>
      <c r="J248" s="210"/>
      <c r="K248" s="44"/>
      <c r="L248" s="44"/>
      <c r="M248" s="45"/>
      <c r="N248" s="257"/>
      <c r="O248" s="258"/>
      <c r="P248" s="95"/>
      <c r="Q248" s="95"/>
      <c r="R248" s="95"/>
      <c r="S248" s="95"/>
      <c r="T248" s="95"/>
      <c r="U248" s="95"/>
      <c r="V248" s="95"/>
      <c r="W248" s="95"/>
      <c r="X248" s="96"/>
      <c r="Y248" s="42"/>
      <c r="Z248" s="42"/>
      <c r="AA248" s="42"/>
      <c r="AB248" s="42"/>
      <c r="AC248" s="42"/>
      <c r="AD248" s="42"/>
      <c r="AE248" s="42"/>
      <c r="AT248" s="17" t="s">
        <v>155</v>
      </c>
      <c r="AU248" s="17" t="s">
        <v>95</v>
      </c>
    </row>
    <row r="249" spans="1:51" s="14" customFormat="1" ht="12">
      <c r="A249" s="14"/>
      <c r="B249" s="269"/>
      <c r="C249" s="270"/>
      <c r="D249" s="255" t="s">
        <v>175</v>
      </c>
      <c r="E249" s="271" t="s">
        <v>1</v>
      </c>
      <c r="F249" s="272" t="s">
        <v>329</v>
      </c>
      <c r="G249" s="270"/>
      <c r="H249" s="273">
        <v>54.09</v>
      </c>
      <c r="I249" s="274"/>
      <c r="J249" s="274"/>
      <c r="K249" s="270"/>
      <c r="L249" s="270"/>
      <c r="M249" s="275"/>
      <c r="N249" s="276"/>
      <c r="O249" s="277"/>
      <c r="P249" s="277"/>
      <c r="Q249" s="277"/>
      <c r="R249" s="277"/>
      <c r="S249" s="277"/>
      <c r="T249" s="277"/>
      <c r="U249" s="277"/>
      <c r="V249" s="277"/>
      <c r="W249" s="277"/>
      <c r="X249" s="278"/>
      <c r="Y249" s="14"/>
      <c r="Z249" s="14"/>
      <c r="AA249" s="14"/>
      <c r="AB249" s="14"/>
      <c r="AC249" s="14"/>
      <c r="AD249" s="14"/>
      <c r="AE249" s="14"/>
      <c r="AT249" s="279" t="s">
        <v>175</v>
      </c>
      <c r="AU249" s="279" t="s">
        <v>95</v>
      </c>
      <c r="AV249" s="14" t="s">
        <v>95</v>
      </c>
      <c r="AW249" s="14" t="s">
        <v>5</v>
      </c>
      <c r="AX249" s="14" t="s">
        <v>84</v>
      </c>
      <c r="AY249" s="279" t="s">
        <v>145</v>
      </c>
    </row>
    <row r="250" spans="1:65" s="2" customFormat="1" ht="24.15" customHeight="1">
      <c r="A250" s="42"/>
      <c r="B250" s="43"/>
      <c r="C250" s="242" t="s">
        <v>330</v>
      </c>
      <c r="D250" s="242" t="s">
        <v>148</v>
      </c>
      <c r="E250" s="243" t="s">
        <v>331</v>
      </c>
      <c r="F250" s="244" t="s">
        <v>332</v>
      </c>
      <c r="G250" s="245" t="s">
        <v>151</v>
      </c>
      <c r="H250" s="246">
        <v>5.968</v>
      </c>
      <c r="I250" s="247"/>
      <c r="J250" s="247"/>
      <c r="K250" s="248">
        <f>ROUND(P250*H250,2)</f>
        <v>0</v>
      </c>
      <c r="L250" s="244" t="s">
        <v>152</v>
      </c>
      <c r="M250" s="45"/>
      <c r="N250" s="249" t="s">
        <v>1</v>
      </c>
      <c r="O250" s="250" t="s">
        <v>42</v>
      </c>
      <c r="P250" s="251">
        <f>I250+J250</f>
        <v>0</v>
      </c>
      <c r="Q250" s="251">
        <f>ROUND(I250*H250,2)</f>
        <v>0</v>
      </c>
      <c r="R250" s="251">
        <f>ROUND(J250*H250,2)</f>
        <v>0</v>
      </c>
      <c r="S250" s="95"/>
      <c r="T250" s="252">
        <f>S250*H250</f>
        <v>0</v>
      </c>
      <c r="U250" s="252">
        <v>0.00027</v>
      </c>
      <c r="V250" s="252">
        <f>U250*H250</f>
        <v>0.00161136</v>
      </c>
      <c r="W250" s="252">
        <v>0</v>
      </c>
      <c r="X250" s="253">
        <f>W250*H250</f>
        <v>0</v>
      </c>
      <c r="Y250" s="42"/>
      <c r="Z250" s="42"/>
      <c r="AA250" s="42"/>
      <c r="AB250" s="42"/>
      <c r="AC250" s="42"/>
      <c r="AD250" s="42"/>
      <c r="AE250" s="42"/>
      <c r="AR250" s="254" t="s">
        <v>246</v>
      </c>
      <c r="AT250" s="254" t="s">
        <v>148</v>
      </c>
      <c r="AU250" s="254" t="s">
        <v>95</v>
      </c>
      <c r="AY250" s="17" t="s">
        <v>145</v>
      </c>
      <c r="BE250" s="143">
        <f>IF(O250="základní",K250,0)</f>
        <v>0</v>
      </c>
      <c r="BF250" s="143">
        <f>IF(O250="snížená",K250,0)</f>
        <v>0</v>
      </c>
      <c r="BG250" s="143">
        <f>IF(O250="zákl. přenesená",K250,0)</f>
        <v>0</v>
      </c>
      <c r="BH250" s="143">
        <f>IF(O250="sníž. přenesená",K250,0)</f>
        <v>0</v>
      </c>
      <c r="BI250" s="143">
        <f>IF(O250="nulová",K250,0)</f>
        <v>0</v>
      </c>
      <c r="BJ250" s="17" t="s">
        <v>84</v>
      </c>
      <c r="BK250" s="143">
        <f>ROUND(P250*H250,2)</f>
        <v>0</v>
      </c>
      <c r="BL250" s="17" t="s">
        <v>246</v>
      </c>
      <c r="BM250" s="254" t="s">
        <v>333</v>
      </c>
    </row>
    <row r="251" spans="1:47" s="2" customFormat="1" ht="12">
      <c r="A251" s="42"/>
      <c r="B251" s="43"/>
      <c r="C251" s="44"/>
      <c r="D251" s="255" t="s">
        <v>155</v>
      </c>
      <c r="E251" s="44"/>
      <c r="F251" s="256" t="s">
        <v>334</v>
      </c>
      <c r="G251" s="44"/>
      <c r="H251" s="44"/>
      <c r="I251" s="210"/>
      <c r="J251" s="210"/>
      <c r="K251" s="44"/>
      <c r="L251" s="44"/>
      <c r="M251" s="45"/>
      <c r="N251" s="257"/>
      <c r="O251" s="258"/>
      <c r="P251" s="95"/>
      <c r="Q251" s="95"/>
      <c r="R251" s="95"/>
      <c r="S251" s="95"/>
      <c r="T251" s="95"/>
      <c r="U251" s="95"/>
      <c r="V251" s="95"/>
      <c r="W251" s="95"/>
      <c r="X251" s="96"/>
      <c r="Y251" s="42"/>
      <c r="Z251" s="42"/>
      <c r="AA251" s="42"/>
      <c r="AB251" s="42"/>
      <c r="AC251" s="42"/>
      <c r="AD251" s="42"/>
      <c r="AE251" s="42"/>
      <c r="AT251" s="17" t="s">
        <v>155</v>
      </c>
      <c r="AU251" s="17" t="s">
        <v>95</v>
      </c>
    </row>
    <row r="252" spans="1:51" s="14" customFormat="1" ht="12">
      <c r="A252" s="14"/>
      <c r="B252" s="269"/>
      <c r="C252" s="270"/>
      <c r="D252" s="255" t="s">
        <v>175</v>
      </c>
      <c r="E252" s="271" t="s">
        <v>1</v>
      </c>
      <c r="F252" s="272" t="s">
        <v>335</v>
      </c>
      <c r="G252" s="270"/>
      <c r="H252" s="273">
        <v>0.98</v>
      </c>
      <c r="I252" s="274"/>
      <c r="J252" s="274"/>
      <c r="K252" s="270"/>
      <c r="L252" s="270"/>
      <c r="M252" s="275"/>
      <c r="N252" s="276"/>
      <c r="O252" s="277"/>
      <c r="P252" s="277"/>
      <c r="Q252" s="277"/>
      <c r="R252" s="277"/>
      <c r="S252" s="277"/>
      <c r="T252" s="277"/>
      <c r="U252" s="277"/>
      <c r="V252" s="277"/>
      <c r="W252" s="277"/>
      <c r="X252" s="278"/>
      <c r="Y252" s="14"/>
      <c r="Z252" s="14"/>
      <c r="AA252" s="14"/>
      <c r="AB252" s="14"/>
      <c r="AC252" s="14"/>
      <c r="AD252" s="14"/>
      <c r="AE252" s="14"/>
      <c r="AT252" s="279" t="s">
        <v>175</v>
      </c>
      <c r="AU252" s="279" t="s">
        <v>95</v>
      </c>
      <c r="AV252" s="14" t="s">
        <v>95</v>
      </c>
      <c r="AW252" s="14" t="s">
        <v>5</v>
      </c>
      <c r="AX252" s="14" t="s">
        <v>79</v>
      </c>
      <c r="AY252" s="279" t="s">
        <v>145</v>
      </c>
    </row>
    <row r="253" spans="1:51" s="14" customFormat="1" ht="12">
      <c r="A253" s="14"/>
      <c r="B253" s="269"/>
      <c r="C253" s="270"/>
      <c r="D253" s="255" t="s">
        <v>175</v>
      </c>
      <c r="E253" s="271" t="s">
        <v>1</v>
      </c>
      <c r="F253" s="272" t="s">
        <v>336</v>
      </c>
      <c r="G253" s="270"/>
      <c r="H253" s="273">
        <v>4.988</v>
      </c>
      <c r="I253" s="274"/>
      <c r="J253" s="274"/>
      <c r="K253" s="270"/>
      <c r="L253" s="270"/>
      <c r="M253" s="275"/>
      <c r="N253" s="276"/>
      <c r="O253" s="277"/>
      <c r="P253" s="277"/>
      <c r="Q253" s="277"/>
      <c r="R253" s="277"/>
      <c r="S253" s="277"/>
      <c r="T253" s="277"/>
      <c r="U253" s="277"/>
      <c r="V253" s="277"/>
      <c r="W253" s="277"/>
      <c r="X253" s="278"/>
      <c r="Y253" s="14"/>
      <c r="Z253" s="14"/>
      <c r="AA253" s="14"/>
      <c r="AB253" s="14"/>
      <c r="AC253" s="14"/>
      <c r="AD253" s="14"/>
      <c r="AE253" s="14"/>
      <c r="AT253" s="279" t="s">
        <v>175</v>
      </c>
      <c r="AU253" s="279" t="s">
        <v>95</v>
      </c>
      <c r="AV253" s="14" t="s">
        <v>95</v>
      </c>
      <c r="AW253" s="14" t="s">
        <v>5</v>
      </c>
      <c r="AX253" s="14" t="s">
        <v>79</v>
      </c>
      <c r="AY253" s="279" t="s">
        <v>145</v>
      </c>
    </row>
    <row r="254" spans="1:51" s="15" customFormat="1" ht="12">
      <c r="A254" s="15"/>
      <c r="B254" s="280"/>
      <c r="C254" s="281"/>
      <c r="D254" s="255" t="s">
        <v>175</v>
      </c>
      <c r="E254" s="282" t="s">
        <v>1</v>
      </c>
      <c r="F254" s="283" t="s">
        <v>182</v>
      </c>
      <c r="G254" s="281"/>
      <c r="H254" s="284">
        <v>5.968</v>
      </c>
      <c r="I254" s="285"/>
      <c r="J254" s="285"/>
      <c r="K254" s="281"/>
      <c r="L254" s="281"/>
      <c r="M254" s="286"/>
      <c r="N254" s="287"/>
      <c r="O254" s="288"/>
      <c r="P254" s="288"/>
      <c r="Q254" s="288"/>
      <c r="R254" s="288"/>
      <c r="S254" s="288"/>
      <c r="T254" s="288"/>
      <c r="U254" s="288"/>
      <c r="V254" s="288"/>
      <c r="W254" s="288"/>
      <c r="X254" s="289"/>
      <c r="Y254" s="15"/>
      <c r="Z254" s="15"/>
      <c r="AA254" s="15"/>
      <c r="AB254" s="15"/>
      <c r="AC254" s="15"/>
      <c r="AD254" s="15"/>
      <c r="AE254" s="15"/>
      <c r="AT254" s="290" t="s">
        <v>175</v>
      </c>
      <c r="AU254" s="290" t="s">
        <v>95</v>
      </c>
      <c r="AV254" s="15" t="s">
        <v>153</v>
      </c>
      <c r="AW254" s="15" t="s">
        <v>5</v>
      </c>
      <c r="AX254" s="15" t="s">
        <v>84</v>
      </c>
      <c r="AY254" s="290" t="s">
        <v>145</v>
      </c>
    </row>
    <row r="255" spans="1:65" s="2" customFormat="1" ht="24.15" customHeight="1">
      <c r="A255" s="42"/>
      <c r="B255" s="43"/>
      <c r="C255" s="242" t="s">
        <v>337</v>
      </c>
      <c r="D255" s="242" t="s">
        <v>148</v>
      </c>
      <c r="E255" s="243" t="s">
        <v>338</v>
      </c>
      <c r="F255" s="244" t="s">
        <v>339</v>
      </c>
      <c r="G255" s="245" t="s">
        <v>185</v>
      </c>
      <c r="H255" s="246">
        <v>891.48</v>
      </c>
      <c r="I255" s="247"/>
      <c r="J255" s="247"/>
      <c r="K255" s="248">
        <f>ROUND(P255*H255,2)</f>
        <v>0</v>
      </c>
      <c r="L255" s="244" t="s">
        <v>1</v>
      </c>
      <c r="M255" s="45"/>
      <c r="N255" s="249" t="s">
        <v>1</v>
      </c>
      <c r="O255" s="250" t="s">
        <v>42</v>
      </c>
      <c r="P255" s="251">
        <f>I255+J255</f>
        <v>0</v>
      </c>
      <c r="Q255" s="251">
        <f>ROUND(I255*H255,2)</f>
        <v>0</v>
      </c>
      <c r="R255" s="251">
        <f>ROUND(J255*H255,2)</f>
        <v>0</v>
      </c>
      <c r="S255" s="95"/>
      <c r="T255" s="252">
        <f>S255*H255</f>
        <v>0</v>
      </c>
      <c r="U255" s="252">
        <v>2E-05</v>
      </c>
      <c r="V255" s="252">
        <f>U255*H255</f>
        <v>0.0178296</v>
      </c>
      <c r="W255" s="252">
        <v>0</v>
      </c>
      <c r="X255" s="253">
        <f>W255*H255</f>
        <v>0</v>
      </c>
      <c r="Y255" s="42"/>
      <c r="Z255" s="42"/>
      <c r="AA255" s="42"/>
      <c r="AB255" s="42"/>
      <c r="AC255" s="42"/>
      <c r="AD255" s="42"/>
      <c r="AE255" s="42"/>
      <c r="AR255" s="254" t="s">
        <v>246</v>
      </c>
      <c r="AT255" s="254" t="s">
        <v>148</v>
      </c>
      <c r="AU255" s="254" t="s">
        <v>95</v>
      </c>
      <c r="AY255" s="17" t="s">
        <v>145</v>
      </c>
      <c r="BE255" s="143">
        <f>IF(O255="základní",K255,0)</f>
        <v>0</v>
      </c>
      <c r="BF255" s="143">
        <f>IF(O255="snížená",K255,0)</f>
        <v>0</v>
      </c>
      <c r="BG255" s="143">
        <f>IF(O255="zákl. přenesená",K255,0)</f>
        <v>0</v>
      </c>
      <c r="BH255" s="143">
        <f>IF(O255="sníž. přenesená",K255,0)</f>
        <v>0</v>
      </c>
      <c r="BI255" s="143">
        <f>IF(O255="nulová",K255,0)</f>
        <v>0</v>
      </c>
      <c r="BJ255" s="17" t="s">
        <v>84</v>
      </c>
      <c r="BK255" s="143">
        <f>ROUND(P255*H255,2)</f>
        <v>0</v>
      </c>
      <c r="BL255" s="17" t="s">
        <v>246</v>
      </c>
      <c r="BM255" s="254" t="s">
        <v>340</v>
      </c>
    </row>
    <row r="256" spans="1:47" s="2" customFormat="1" ht="12">
      <c r="A256" s="42"/>
      <c r="B256" s="43"/>
      <c r="C256" s="44"/>
      <c r="D256" s="255" t="s">
        <v>155</v>
      </c>
      <c r="E256" s="44"/>
      <c r="F256" s="256" t="s">
        <v>339</v>
      </c>
      <c r="G256" s="44"/>
      <c r="H256" s="44"/>
      <c r="I256" s="210"/>
      <c r="J256" s="210"/>
      <c r="K256" s="44"/>
      <c r="L256" s="44"/>
      <c r="M256" s="45"/>
      <c r="N256" s="257"/>
      <c r="O256" s="258"/>
      <c r="P256" s="95"/>
      <c r="Q256" s="95"/>
      <c r="R256" s="95"/>
      <c r="S256" s="95"/>
      <c r="T256" s="95"/>
      <c r="U256" s="95"/>
      <c r="V256" s="95"/>
      <c r="W256" s="95"/>
      <c r="X256" s="96"/>
      <c r="Y256" s="42"/>
      <c r="Z256" s="42"/>
      <c r="AA256" s="42"/>
      <c r="AB256" s="42"/>
      <c r="AC256" s="42"/>
      <c r="AD256" s="42"/>
      <c r="AE256" s="42"/>
      <c r="AT256" s="17" t="s">
        <v>155</v>
      </c>
      <c r="AU256" s="17" t="s">
        <v>95</v>
      </c>
    </row>
    <row r="257" spans="1:51" s="13" customFormat="1" ht="12">
      <c r="A257" s="13"/>
      <c r="B257" s="259"/>
      <c r="C257" s="260"/>
      <c r="D257" s="255" t="s">
        <v>175</v>
      </c>
      <c r="E257" s="261" t="s">
        <v>1</v>
      </c>
      <c r="F257" s="262" t="s">
        <v>341</v>
      </c>
      <c r="G257" s="260"/>
      <c r="H257" s="261" t="s">
        <v>1</v>
      </c>
      <c r="I257" s="263"/>
      <c r="J257" s="263"/>
      <c r="K257" s="260"/>
      <c r="L257" s="260"/>
      <c r="M257" s="264"/>
      <c r="N257" s="265"/>
      <c r="O257" s="266"/>
      <c r="P257" s="266"/>
      <c r="Q257" s="266"/>
      <c r="R257" s="266"/>
      <c r="S257" s="266"/>
      <c r="T257" s="266"/>
      <c r="U257" s="266"/>
      <c r="V257" s="266"/>
      <c r="W257" s="266"/>
      <c r="X257" s="267"/>
      <c r="Y257" s="13"/>
      <c r="Z257" s="13"/>
      <c r="AA257" s="13"/>
      <c r="AB257" s="13"/>
      <c r="AC257" s="13"/>
      <c r="AD257" s="13"/>
      <c r="AE257" s="13"/>
      <c r="AT257" s="268" t="s">
        <v>175</v>
      </c>
      <c r="AU257" s="268" t="s">
        <v>95</v>
      </c>
      <c r="AV257" s="13" t="s">
        <v>84</v>
      </c>
      <c r="AW257" s="13" t="s">
        <v>5</v>
      </c>
      <c r="AX257" s="13" t="s">
        <v>79</v>
      </c>
      <c r="AY257" s="268" t="s">
        <v>145</v>
      </c>
    </row>
    <row r="258" spans="1:51" s="14" customFormat="1" ht="12">
      <c r="A258" s="14"/>
      <c r="B258" s="269"/>
      <c r="C258" s="270"/>
      <c r="D258" s="255" t="s">
        <v>175</v>
      </c>
      <c r="E258" s="271" t="s">
        <v>1</v>
      </c>
      <c r="F258" s="272" t="s">
        <v>342</v>
      </c>
      <c r="G258" s="270"/>
      <c r="H258" s="273">
        <v>603.5</v>
      </c>
      <c r="I258" s="274"/>
      <c r="J258" s="274"/>
      <c r="K258" s="270"/>
      <c r="L258" s="270"/>
      <c r="M258" s="275"/>
      <c r="N258" s="276"/>
      <c r="O258" s="277"/>
      <c r="P258" s="277"/>
      <c r="Q258" s="277"/>
      <c r="R258" s="277"/>
      <c r="S258" s="277"/>
      <c r="T258" s="277"/>
      <c r="U258" s="277"/>
      <c r="V258" s="277"/>
      <c r="W258" s="277"/>
      <c r="X258" s="278"/>
      <c r="Y258" s="14"/>
      <c r="Z258" s="14"/>
      <c r="AA258" s="14"/>
      <c r="AB258" s="14"/>
      <c r="AC258" s="14"/>
      <c r="AD258" s="14"/>
      <c r="AE258" s="14"/>
      <c r="AT258" s="279" t="s">
        <v>175</v>
      </c>
      <c r="AU258" s="279" t="s">
        <v>95</v>
      </c>
      <c r="AV258" s="14" t="s">
        <v>95</v>
      </c>
      <c r="AW258" s="14" t="s">
        <v>5</v>
      </c>
      <c r="AX258" s="14" t="s">
        <v>79</v>
      </c>
      <c r="AY258" s="279" t="s">
        <v>145</v>
      </c>
    </row>
    <row r="259" spans="1:51" s="14" customFormat="1" ht="12">
      <c r="A259" s="14"/>
      <c r="B259" s="269"/>
      <c r="C259" s="270"/>
      <c r="D259" s="255" t="s">
        <v>175</v>
      </c>
      <c r="E259" s="271" t="s">
        <v>1</v>
      </c>
      <c r="F259" s="272" t="s">
        <v>343</v>
      </c>
      <c r="G259" s="270"/>
      <c r="H259" s="273">
        <v>79.2</v>
      </c>
      <c r="I259" s="274"/>
      <c r="J259" s="274"/>
      <c r="K259" s="270"/>
      <c r="L259" s="270"/>
      <c r="M259" s="275"/>
      <c r="N259" s="276"/>
      <c r="O259" s="277"/>
      <c r="P259" s="277"/>
      <c r="Q259" s="277"/>
      <c r="R259" s="277"/>
      <c r="S259" s="277"/>
      <c r="T259" s="277"/>
      <c r="U259" s="277"/>
      <c r="V259" s="277"/>
      <c r="W259" s="277"/>
      <c r="X259" s="278"/>
      <c r="Y259" s="14"/>
      <c r="Z259" s="14"/>
      <c r="AA259" s="14"/>
      <c r="AB259" s="14"/>
      <c r="AC259" s="14"/>
      <c r="AD259" s="14"/>
      <c r="AE259" s="14"/>
      <c r="AT259" s="279" t="s">
        <v>175</v>
      </c>
      <c r="AU259" s="279" t="s">
        <v>95</v>
      </c>
      <c r="AV259" s="14" t="s">
        <v>95</v>
      </c>
      <c r="AW259" s="14" t="s">
        <v>5</v>
      </c>
      <c r="AX259" s="14" t="s">
        <v>79</v>
      </c>
      <c r="AY259" s="279" t="s">
        <v>145</v>
      </c>
    </row>
    <row r="260" spans="1:51" s="14" customFormat="1" ht="12">
      <c r="A260" s="14"/>
      <c r="B260" s="269"/>
      <c r="C260" s="270"/>
      <c r="D260" s="255" t="s">
        <v>175</v>
      </c>
      <c r="E260" s="271" t="s">
        <v>1</v>
      </c>
      <c r="F260" s="272" t="s">
        <v>344</v>
      </c>
      <c r="G260" s="270"/>
      <c r="H260" s="273">
        <v>6</v>
      </c>
      <c r="I260" s="274"/>
      <c r="J260" s="274"/>
      <c r="K260" s="270"/>
      <c r="L260" s="270"/>
      <c r="M260" s="275"/>
      <c r="N260" s="276"/>
      <c r="O260" s="277"/>
      <c r="P260" s="277"/>
      <c r="Q260" s="277"/>
      <c r="R260" s="277"/>
      <c r="S260" s="277"/>
      <c r="T260" s="277"/>
      <c r="U260" s="277"/>
      <c r="V260" s="277"/>
      <c r="W260" s="277"/>
      <c r="X260" s="278"/>
      <c r="Y260" s="14"/>
      <c r="Z260" s="14"/>
      <c r="AA260" s="14"/>
      <c r="AB260" s="14"/>
      <c r="AC260" s="14"/>
      <c r="AD260" s="14"/>
      <c r="AE260" s="14"/>
      <c r="AT260" s="279" t="s">
        <v>175</v>
      </c>
      <c r="AU260" s="279" t="s">
        <v>95</v>
      </c>
      <c r="AV260" s="14" t="s">
        <v>95</v>
      </c>
      <c r="AW260" s="14" t="s">
        <v>5</v>
      </c>
      <c r="AX260" s="14" t="s">
        <v>79</v>
      </c>
      <c r="AY260" s="279" t="s">
        <v>145</v>
      </c>
    </row>
    <row r="261" spans="1:51" s="14" customFormat="1" ht="12">
      <c r="A261" s="14"/>
      <c r="B261" s="269"/>
      <c r="C261" s="270"/>
      <c r="D261" s="255" t="s">
        <v>175</v>
      </c>
      <c r="E261" s="271" t="s">
        <v>1</v>
      </c>
      <c r="F261" s="272" t="s">
        <v>345</v>
      </c>
      <c r="G261" s="270"/>
      <c r="H261" s="273">
        <v>65.7</v>
      </c>
      <c r="I261" s="274"/>
      <c r="J261" s="274"/>
      <c r="K261" s="270"/>
      <c r="L261" s="270"/>
      <c r="M261" s="275"/>
      <c r="N261" s="276"/>
      <c r="O261" s="277"/>
      <c r="P261" s="277"/>
      <c r="Q261" s="277"/>
      <c r="R261" s="277"/>
      <c r="S261" s="277"/>
      <c r="T261" s="277"/>
      <c r="U261" s="277"/>
      <c r="V261" s="277"/>
      <c r="W261" s="277"/>
      <c r="X261" s="278"/>
      <c r="Y261" s="14"/>
      <c r="Z261" s="14"/>
      <c r="AA261" s="14"/>
      <c r="AB261" s="14"/>
      <c r="AC261" s="14"/>
      <c r="AD261" s="14"/>
      <c r="AE261" s="14"/>
      <c r="AT261" s="279" t="s">
        <v>175</v>
      </c>
      <c r="AU261" s="279" t="s">
        <v>95</v>
      </c>
      <c r="AV261" s="14" t="s">
        <v>95</v>
      </c>
      <c r="AW261" s="14" t="s">
        <v>5</v>
      </c>
      <c r="AX261" s="14" t="s">
        <v>79</v>
      </c>
      <c r="AY261" s="279" t="s">
        <v>145</v>
      </c>
    </row>
    <row r="262" spans="1:51" s="14" customFormat="1" ht="12">
      <c r="A262" s="14"/>
      <c r="B262" s="269"/>
      <c r="C262" s="270"/>
      <c r="D262" s="255" t="s">
        <v>175</v>
      </c>
      <c r="E262" s="271" t="s">
        <v>1</v>
      </c>
      <c r="F262" s="272" t="s">
        <v>346</v>
      </c>
      <c r="G262" s="270"/>
      <c r="H262" s="273">
        <v>48</v>
      </c>
      <c r="I262" s="274"/>
      <c r="J262" s="274"/>
      <c r="K262" s="270"/>
      <c r="L262" s="270"/>
      <c r="M262" s="275"/>
      <c r="N262" s="276"/>
      <c r="O262" s="277"/>
      <c r="P262" s="277"/>
      <c r="Q262" s="277"/>
      <c r="R262" s="277"/>
      <c r="S262" s="277"/>
      <c r="T262" s="277"/>
      <c r="U262" s="277"/>
      <c r="V262" s="277"/>
      <c r="W262" s="277"/>
      <c r="X262" s="278"/>
      <c r="Y262" s="14"/>
      <c r="Z262" s="14"/>
      <c r="AA262" s="14"/>
      <c r="AB262" s="14"/>
      <c r="AC262" s="14"/>
      <c r="AD262" s="14"/>
      <c r="AE262" s="14"/>
      <c r="AT262" s="279" t="s">
        <v>175</v>
      </c>
      <c r="AU262" s="279" t="s">
        <v>95</v>
      </c>
      <c r="AV262" s="14" t="s">
        <v>95</v>
      </c>
      <c r="AW262" s="14" t="s">
        <v>5</v>
      </c>
      <c r="AX262" s="14" t="s">
        <v>79</v>
      </c>
      <c r="AY262" s="279" t="s">
        <v>145</v>
      </c>
    </row>
    <row r="263" spans="1:51" s="14" customFormat="1" ht="12">
      <c r="A263" s="14"/>
      <c r="B263" s="269"/>
      <c r="C263" s="270"/>
      <c r="D263" s="255" t="s">
        <v>175</v>
      </c>
      <c r="E263" s="271" t="s">
        <v>1</v>
      </c>
      <c r="F263" s="272" t="s">
        <v>347</v>
      </c>
      <c r="G263" s="270"/>
      <c r="H263" s="273">
        <v>13</v>
      </c>
      <c r="I263" s="274"/>
      <c r="J263" s="274"/>
      <c r="K263" s="270"/>
      <c r="L263" s="270"/>
      <c r="M263" s="275"/>
      <c r="N263" s="276"/>
      <c r="O263" s="277"/>
      <c r="P263" s="277"/>
      <c r="Q263" s="277"/>
      <c r="R263" s="277"/>
      <c r="S263" s="277"/>
      <c r="T263" s="277"/>
      <c r="U263" s="277"/>
      <c r="V263" s="277"/>
      <c r="W263" s="277"/>
      <c r="X263" s="278"/>
      <c r="Y263" s="14"/>
      <c r="Z263" s="14"/>
      <c r="AA263" s="14"/>
      <c r="AB263" s="14"/>
      <c r="AC263" s="14"/>
      <c r="AD263" s="14"/>
      <c r="AE263" s="14"/>
      <c r="AT263" s="279" t="s">
        <v>175</v>
      </c>
      <c r="AU263" s="279" t="s">
        <v>95</v>
      </c>
      <c r="AV263" s="14" t="s">
        <v>95</v>
      </c>
      <c r="AW263" s="14" t="s">
        <v>5</v>
      </c>
      <c r="AX263" s="14" t="s">
        <v>79</v>
      </c>
      <c r="AY263" s="279" t="s">
        <v>145</v>
      </c>
    </row>
    <row r="264" spans="1:51" s="14" customFormat="1" ht="12">
      <c r="A264" s="14"/>
      <c r="B264" s="269"/>
      <c r="C264" s="270"/>
      <c r="D264" s="255" t="s">
        <v>175</v>
      </c>
      <c r="E264" s="271" t="s">
        <v>1</v>
      </c>
      <c r="F264" s="272" t="s">
        <v>348</v>
      </c>
      <c r="G264" s="270"/>
      <c r="H264" s="273">
        <v>9.8</v>
      </c>
      <c r="I264" s="274"/>
      <c r="J264" s="274"/>
      <c r="K264" s="270"/>
      <c r="L264" s="270"/>
      <c r="M264" s="275"/>
      <c r="N264" s="276"/>
      <c r="O264" s="277"/>
      <c r="P264" s="277"/>
      <c r="Q264" s="277"/>
      <c r="R264" s="277"/>
      <c r="S264" s="277"/>
      <c r="T264" s="277"/>
      <c r="U264" s="277"/>
      <c r="V264" s="277"/>
      <c r="W264" s="277"/>
      <c r="X264" s="278"/>
      <c r="Y264" s="14"/>
      <c r="Z264" s="14"/>
      <c r="AA264" s="14"/>
      <c r="AB264" s="14"/>
      <c r="AC264" s="14"/>
      <c r="AD264" s="14"/>
      <c r="AE264" s="14"/>
      <c r="AT264" s="279" t="s">
        <v>175</v>
      </c>
      <c r="AU264" s="279" t="s">
        <v>95</v>
      </c>
      <c r="AV264" s="14" t="s">
        <v>95</v>
      </c>
      <c r="AW264" s="14" t="s">
        <v>5</v>
      </c>
      <c r="AX264" s="14" t="s">
        <v>79</v>
      </c>
      <c r="AY264" s="279" t="s">
        <v>145</v>
      </c>
    </row>
    <row r="265" spans="1:51" s="14" customFormat="1" ht="12">
      <c r="A265" s="14"/>
      <c r="B265" s="269"/>
      <c r="C265" s="270"/>
      <c r="D265" s="255" t="s">
        <v>175</v>
      </c>
      <c r="E265" s="271" t="s">
        <v>1</v>
      </c>
      <c r="F265" s="272" t="s">
        <v>349</v>
      </c>
      <c r="G265" s="270"/>
      <c r="H265" s="273">
        <v>17.25</v>
      </c>
      <c r="I265" s="274"/>
      <c r="J265" s="274"/>
      <c r="K265" s="270"/>
      <c r="L265" s="270"/>
      <c r="M265" s="275"/>
      <c r="N265" s="276"/>
      <c r="O265" s="277"/>
      <c r="P265" s="277"/>
      <c r="Q265" s="277"/>
      <c r="R265" s="277"/>
      <c r="S265" s="277"/>
      <c r="T265" s="277"/>
      <c r="U265" s="277"/>
      <c r="V265" s="277"/>
      <c r="W265" s="277"/>
      <c r="X265" s="278"/>
      <c r="Y265" s="14"/>
      <c r="Z265" s="14"/>
      <c r="AA265" s="14"/>
      <c r="AB265" s="14"/>
      <c r="AC265" s="14"/>
      <c r="AD265" s="14"/>
      <c r="AE265" s="14"/>
      <c r="AT265" s="279" t="s">
        <v>175</v>
      </c>
      <c r="AU265" s="279" t="s">
        <v>95</v>
      </c>
      <c r="AV265" s="14" t="s">
        <v>95</v>
      </c>
      <c r="AW265" s="14" t="s">
        <v>5</v>
      </c>
      <c r="AX265" s="14" t="s">
        <v>79</v>
      </c>
      <c r="AY265" s="279" t="s">
        <v>145</v>
      </c>
    </row>
    <row r="266" spans="1:51" s="14" customFormat="1" ht="12">
      <c r="A266" s="14"/>
      <c r="B266" s="269"/>
      <c r="C266" s="270"/>
      <c r="D266" s="255" t="s">
        <v>175</v>
      </c>
      <c r="E266" s="271" t="s">
        <v>1</v>
      </c>
      <c r="F266" s="272" t="s">
        <v>350</v>
      </c>
      <c r="G266" s="270"/>
      <c r="H266" s="273">
        <v>25.5</v>
      </c>
      <c r="I266" s="274"/>
      <c r="J266" s="274"/>
      <c r="K266" s="270"/>
      <c r="L266" s="270"/>
      <c r="M266" s="275"/>
      <c r="N266" s="276"/>
      <c r="O266" s="277"/>
      <c r="P266" s="277"/>
      <c r="Q266" s="277"/>
      <c r="R266" s="277"/>
      <c r="S266" s="277"/>
      <c r="T266" s="277"/>
      <c r="U266" s="277"/>
      <c r="V266" s="277"/>
      <c r="W266" s="277"/>
      <c r="X266" s="278"/>
      <c r="Y266" s="14"/>
      <c r="Z266" s="14"/>
      <c r="AA266" s="14"/>
      <c r="AB266" s="14"/>
      <c r="AC266" s="14"/>
      <c r="AD266" s="14"/>
      <c r="AE266" s="14"/>
      <c r="AT266" s="279" t="s">
        <v>175</v>
      </c>
      <c r="AU266" s="279" t="s">
        <v>95</v>
      </c>
      <c r="AV266" s="14" t="s">
        <v>95</v>
      </c>
      <c r="AW266" s="14" t="s">
        <v>5</v>
      </c>
      <c r="AX266" s="14" t="s">
        <v>79</v>
      </c>
      <c r="AY266" s="279" t="s">
        <v>145</v>
      </c>
    </row>
    <row r="267" spans="1:51" s="14" customFormat="1" ht="12">
      <c r="A267" s="14"/>
      <c r="B267" s="269"/>
      <c r="C267" s="270"/>
      <c r="D267" s="255" t="s">
        <v>175</v>
      </c>
      <c r="E267" s="271" t="s">
        <v>1</v>
      </c>
      <c r="F267" s="272" t="s">
        <v>351</v>
      </c>
      <c r="G267" s="270"/>
      <c r="H267" s="273">
        <v>16.68</v>
      </c>
      <c r="I267" s="274"/>
      <c r="J267" s="274"/>
      <c r="K267" s="270"/>
      <c r="L267" s="270"/>
      <c r="M267" s="275"/>
      <c r="N267" s="276"/>
      <c r="O267" s="277"/>
      <c r="P267" s="277"/>
      <c r="Q267" s="277"/>
      <c r="R267" s="277"/>
      <c r="S267" s="277"/>
      <c r="T267" s="277"/>
      <c r="U267" s="277"/>
      <c r="V267" s="277"/>
      <c r="W267" s="277"/>
      <c r="X267" s="278"/>
      <c r="Y267" s="14"/>
      <c r="Z267" s="14"/>
      <c r="AA267" s="14"/>
      <c r="AB267" s="14"/>
      <c r="AC267" s="14"/>
      <c r="AD267" s="14"/>
      <c r="AE267" s="14"/>
      <c r="AT267" s="279" t="s">
        <v>175</v>
      </c>
      <c r="AU267" s="279" t="s">
        <v>95</v>
      </c>
      <c r="AV267" s="14" t="s">
        <v>95</v>
      </c>
      <c r="AW267" s="14" t="s">
        <v>5</v>
      </c>
      <c r="AX267" s="14" t="s">
        <v>79</v>
      </c>
      <c r="AY267" s="279" t="s">
        <v>145</v>
      </c>
    </row>
    <row r="268" spans="1:51" s="14" customFormat="1" ht="12">
      <c r="A268" s="14"/>
      <c r="B268" s="269"/>
      <c r="C268" s="270"/>
      <c r="D268" s="255" t="s">
        <v>175</v>
      </c>
      <c r="E268" s="271" t="s">
        <v>1</v>
      </c>
      <c r="F268" s="272" t="s">
        <v>352</v>
      </c>
      <c r="G268" s="270"/>
      <c r="H268" s="273">
        <v>6.85</v>
      </c>
      <c r="I268" s="274"/>
      <c r="J268" s="274"/>
      <c r="K268" s="270"/>
      <c r="L268" s="270"/>
      <c r="M268" s="275"/>
      <c r="N268" s="276"/>
      <c r="O268" s="277"/>
      <c r="P268" s="277"/>
      <c r="Q268" s="277"/>
      <c r="R268" s="277"/>
      <c r="S268" s="277"/>
      <c r="T268" s="277"/>
      <c r="U268" s="277"/>
      <c r="V268" s="277"/>
      <c r="W268" s="277"/>
      <c r="X268" s="278"/>
      <c r="Y268" s="14"/>
      <c r="Z268" s="14"/>
      <c r="AA268" s="14"/>
      <c r="AB268" s="14"/>
      <c r="AC268" s="14"/>
      <c r="AD268" s="14"/>
      <c r="AE268" s="14"/>
      <c r="AT268" s="279" t="s">
        <v>175</v>
      </c>
      <c r="AU268" s="279" t="s">
        <v>95</v>
      </c>
      <c r="AV268" s="14" t="s">
        <v>95</v>
      </c>
      <c r="AW268" s="14" t="s">
        <v>5</v>
      </c>
      <c r="AX268" s="14" t="s">
        <v>79</v>
      </c>
      <c r="AY268" s="279" t="s">
        <v>145</v>
      </c>
    </row>
    <row r="269" spans="1:51" s="15" customFormat="1" ht="12">
      <c r="A269" s="15"/>
      <c r="B269" s="280"/>
      <c r="C269" s="281"/>
      <c r="D269" s="255" t="s">
        <v>175</v>
      </c>
      <c r="E269" s="282" t="s">
        <v>1</v>
      </c>
      <c r="F269" s="283" t="s">
        <v>182</v>
      </c>
      <c r="G269" s="281"/>
      <c r="H269" s="284">
        <v>891.48</v>
      </c>
      <c r="I269" s="285"/>
      <c r="J269" s="285"/>
      <c r="K269" s="281"/>
      <c r="L269" s="281"/>
      <c r="M269" s="286"/>
      <c r="N269" s="287"/>
      <c r="O269" s="288"/>
      <c r="P269" s="288"/>
      <c r="Q269" s="288"/>
      <c r="R269" s="288"/>
      <c r="S269" s="288"/>
      <c r="T269" s="288"/>
      <c r="U269" s="288"/>
      <c r="V269" s="288"/>
      <c r="W269" s="288"/>
      <c r="X269" s="289"/>
      <c r="Y269" s="15"/>
      <c r="Z269" s="15"/>
      <c r="AA269" s="15"/>
      <c r="AB269" s="15"/>
      <c r="AC269" s="15"/>
      <c r="AD269" s="15"/>
      <c r="AE269" s="15"/>
      <c r="AT269" s="290" t="s">
        <v>175</v>
      </c>
      <c r="AU269" s="290" t="s">
        <v>95</v>
      </c>
      <c r="AV269" s="15" t="s">
        <v>153</v>
      </c>
      <c r="AW269" s="15" t="s">
        <v>5</v>
      </c>
      <c r="AX269" s="15" t="s">
        <v>84</v>
      </c>
      <c r="AY269" s="290" t="s">
        <v>145</v>
      </c>
    </row>
    <row r="270" spans="1:65" s="2" customFormat="1" ht="24.15" customHeight="1">
      <c r="A270" s="42"/>
      <c r="B270" s="43"/>
      <c r="C270" s="291" t="s">
        <v>288</v>
      </c>
      <c r="D270" s="291" t="s">
        <v>285</v>
      </c>
      <c r="E270" s="292" t="s">
        <v>353</v>
      </c>
      <c r="F270" s="293" t="s">
        <v>354</v>
      </c>
      <c r="G270" s="294" t="s">
        <v>185</v>
      </c>
      <c r="H270" s="295">
        <v>163.648</v>
      </c>
      <c r="I270" s="296"/>
      <c r="J270" s="297"/>
      <c r="K270" s="298">
        <f>ROUND(P270*H270,2)</f>
        <v>0</v>
      </c>
      <c r="L270" s="293" t="s">
        <v>1</v>
      </c>
      <c r="M270" s="299"/>
      <c r="N270" s="300" t="s">
        <v>1</v>
      </c>
      <c r="O270" s="250" t="s">
        <v>42</v>
      </c>
      <c r="P270" s="251">
        <f>I270+J270</f>
        <v>0</v>
      </c>
      <c r="Q270" s="251">
        <f>ROUND(I270*H270,2)</f>
        <v>0</v>
      </c>
      <c r="R270" s="251">
        <f>ROUND(J270*H270,2)</f>
        <v>0</v>
      </c>
      <c r="S270" s="95"/>
      <c r="T270" s="252">
        <f>S270*H270</f>
        <v>0</v>
      </c>
      <c r="U270" s="252">
        <v>0.00025</v>
      </c>
      <c r="V270" s="252">
        <f>U270*H270</f>
        <v>0.040912</v>
      </c>
      <c r="W270" s="252">
        <v>0</v>
      </c>
      <c r="X270" s="253">
        <f>W270*H270</f>
        <v>0</v>
      </c>
      <c r="Y270" s="42"/>
      <c r="Z270" s="42"/>
      <c r="AA270" s="42"/>
      <c r="AB270" s="42"/>
      <c r="AC270" s="42"/>
      <c r="AD270" s="42"/>
      <c r="AE270" s="42"/>
      <c r="AR270" s="254" t="s">
        <v>288</v>
      </c>
      <c r="AT270" s="254" t="s">
        <v>285</v>
      </c>
      <c r="AU270" s="254" t="s">
        <v>95</v>
      </c>
      <c r="AY270" s="17" t="s">
        <v>145</v>
      </c>
      <c r="BE270" s="143">
        <f>IF(O270="základní",K270,0)</f>
        <v>0</v>
      </c>
      <c r="BF270" s="143">
        <f>IF(O270="snížená",K270,0)</f>
        <v>0</v>
      </c>
      <c r="BG270" s="143">
        <f>IF(O270="zákl. přenesená",K270,0)</f>
        <v>0</v>
      </c>
      <c r="BH270" s="143">
        <f>IF(O270="sníž. přenesená",K270,0)</f>
        <v>0</v>
      </c>
      <c r="BI270" s="143">
        <f>IF(O270="nulová",K270,0)</f>
        <v>0</v>
      </c>
      <c r="BJ270" s="17" t="s">
        <v>84</v>
      </c>
      <c r="BK270" s="143">
        <f>ROUND(P270*H270,2)</f>
        <v>0</v>
      </c>
      <c r="BL270" s="17" t="s">
        <v>246</v>
      </c>
      <c r="BM270" s="254" t="s">
        <v>355</v>
      </c>
    </row>
    <row r="271" spans="1:47" s="2" customFormat="1" ht="12">
      <c r="A271" s="42"/>
      <c r="B271" s="43"/>
      <c r="C271" s="44"/>
      <c r="D271" s="255" t="s">
        <v>155</v>
      </c>
      <c r="E271" s="44"/>
      <c r="F271" s="256" t="s">
        <v>354</v>
      </c>
      <c r="G271" s="44"/>
      <c r="H271" s="44"/>
      <c r="I271" s="210"/>
      <c r="J271" s="210"/>
      <c r="K271" s="44"/>
      <c r="L271" s="44"/>
      <c r="M271" s="45"/>
      <c r="N271" s="257"/>
      <c r="O271" s="258"/>
      <c r="P271" s="95"/>
      <c r="Q271" s="95"/>
      <c r="R271" s="95"/>
      <c r="S271" s="95"/>
      <c r="T271" s="95"/>
      <c r="U271" s="95"/>
      <c r="V271" s="95"/>
      <c r="W271" s="95"/>
      <c r="X271" s="96"/>
      <c r="Y271" s="42"/>
      <c r="Z271" s="42"/>
      <c r="AA271" s="42"/>
      <c r="AB271" s="42"/>
      <c r="AC271" s="42"/>
      <c r="AD271" s="42"/>
      <c r="AE271" s="42"/>
      <c r="AT271" s="17" t="s">
        <v>155</v>
      </c>
      <c r="AU271" s="17" t="s">
        <v>95</v>
      </c>
    </row>
    <row r="272" spans="1:51" s="14" customFormat="1" ht="12">
      <c r="A272" s="14"/>
      <c r="B272" s="269"/>
      <c r="C272" s="270"/>
      <c r="D272" s="255" t="s">
        <v>175</v>
      </c>
      <c r="E272" s="271" t="s">
        <v>1</v>
      </c>
      <c r="F272" s="272" t="s">
        <v>356</v>
      </c>
      <c r="G272" s="270"/>
      <c r="H272" s="273">
        <v>5.72</v>
      </c>
      <c r="I272" s="274"/>
      <c r="J272" s="274"/>
      <c r="K272" s="270"/>
      <c r="L272" s="270"/>
      <c r="M272" s="275"/>
      <c r="N272" s="276"/>
      <c r="O272" s="277"/>
      <c r="P272" s="277"/>
      <c r="Q272" s="277"/>
      <c r="R272" s="277"/>
      <c r="S272" s="277"/>
      <c r="T272" s="277"/>
      <c r="U272" s="277"/>
      <c r="V272" s="277"/>
      <c r="W272" s="277"/>
      <c r="X272" s="278"/>
      <c r="Y272" s="14"/>
      <c r="Z272" s="14"/>
      <c r="AA272" s="14"/>
      <c r="AB272" s="14"/>
      <c r="AC272" s="14"/>
      <c r="AD272" s="14"/>
      <c r="AE272" s="14"/>
      <c r="AT272" s="279" t="s">
        <v>175</v>
      </c>
      <c r="AU272" s="279" t="s">
        <v>95</v>
      </c>
      <c r="AV272" s="14" t="s">
        <v>95</v>
      </c>
      <c r="AW272" s="14" t="s">
        <v>5</v>
      </c>
      <c r="AX272" s="14" t="s">
        <v>79</v>
      </c>
      <c r="AY272" s="279" t="s">
        <v>145</v>
      </c>
    </row>
    <row r="273" spans="1:51" s="14" customFormat="1" ht="12">
      <c r="A273" s="14"/>
      <c r="B273" s="269"/>
      <c r="C273" s="270"/>
      <c r="D273" s="255" t="s">
        <v>175</v>
      </c>
      <c r="E273" s="271" t="s">
        <v>1</v>
      </c>
      <c r="F273" s="272" t="s">
        <v>189</v>
      </c>
      <c r="G273" s="270"/>
      <c r="H273" s="273">
        <v>20.2</v>
      </c>
      <c r="I273" s="274"/>
      <c r="J273" s="274"/>
      <c r="K273" s="270"/>
      <c r="L273" s="270"/>
      <c r="M273" s="275"/>
      <c r="N273" s="276"/>
      <c r="O273" s="277"/>
      <c r="P273" s="277"/>
      <c r="Q273" s="277"/>
      <c r="R273" s="277"/>
      <c r="S273" s="277"/>
      <c r="T273" s="277"/>
      <c r="U273" s="277"/>
      <c r="V273" s="277"/>
      <c r="W273" s="277"/>
      <c r="X273" s="278"/>
      <c r="Y273" s="14"/>
      <c r="Z273" s="14"/>
      <c r="AA273" s="14"/>
      <c r="AB273" s="14"/>
      <c r="AC273" s="14"/>
      <c r="AD273" s="14"/>
      <c r="AE273" s="14"/>
      <c r="AT273" s="279" t="s">
        <v>175</v>
      </c>
      <c r="AU273" s="279" t="s">
        <v>95</v>
      </c>
      <c r="AV273" s="14" t="s">
        <v>95</v>
      </c>
      <c r="AW273" s="14" t="s">
        <v>5</v>
      </c>
      <c r="AX273" s="14" t="s">
        <v>79</v>
      </c>
      <c r="AY273" s="279" t="s">
        <v>145</v>
      </c>
    </row>
    <row r="274" spans="1:51" s="14" customFormat="1" ht="12">
      <c r="A274" s="14"/>
      <c r="B274" s="269"/>
      <c r="C274" s="270"/>
      <c r="D274" s="255" t="s">
        <v>175</v>
      </c>
      <c r="E274" s="271" t="s">
        <v>1</v>
      </c>
      <c r="F274" s="272" t="s">
        <v>190</v>
      </c>
      <c r="G274" s="270"/>
      <c r="H274" s="273">
        <v>78.008</v>
      </c>
      <c r="I274" s="274"/>
      <c r="J274" s="274"/>
      <c r="K274" s="270"/>
      <c r="L274" s="270"/>
      <c r="M274" s="275"/>
      <c r="N274" s="276"/>
      <c r="O274" s="277"/>
      <c r="P274" s="277"/>
      <c r="Q274" s="277"/>
      <c r="R274" s="277"/>
      <c r="S274" s="277"/>
      <c r="T274" s="277"/>
      <c r="U274" s="277"/>
      <c r="V274" s="277"/>
      <c r="W274" s="277"/>
      <c r="X274" s="278"/>
      <c r="Y274" s="14"/>
      <c r="Z274" s="14"/>
      <c r="AA274" s="14"/>
      <c r="AB274" s="14"/>
      <c r="AC274" s="14"/>
      <c r="AD274" s="14"/>
      <c r="AE274" s="14"/>
      <c r="AT274" s="279" t="s">
        <v>175</v>
      </c>
      <c r="AU274" s="279" t="s">
        <v>95</v>
      </c>
      <c r="AV274" s="14" t="s">
        <v>95</v>
      </c>
      <c r="AW274" s="14" t="s">
        <v>5</v>
      </c>
      <c r="AX274" s="14" t="s">
        <v>79</v>
      </c>
      <c r="AY274" s="279" t="s">
        <v>145</v>
      </c>
    </row>
    <row r="275" spans="1:51" s="14" customFormat="1" ht="12">
      <c r="A275" s="14"/>
      <c r="B275" s="269"/>
      <c r="C275" s="270"/>
      <c r="D275" s="255" t="s">
        <v>175</v>
      </c>
      <c r="E275" s="271" t="s">
        <v>1</v>
      </c>
      <c r="F275" s="272" t="s">
        <v>191</v>
      </c>
      <c r="G275" s="270"/>
      <c r="H275" s="273">
        <v>15.32</v>
      </c>
      <c r="I275" s="274"/>
      <c r="J275" s="274"/>
      <c r="K275" s="270"/>
      <c r="L275" s="270"/>
      <c r="M275" s="275"/>
      <c r="N275" s="276"/>
      <c r="O275" s="277"/>
      <c r="P275" s="277"/>
      <c r="Q275" s="277"/>
      <c r="R275" s="277"/>
      <c r="S275" s="277"/>
      <c r="T275" s="277"/>
      <c r="U275" s="277"/>
      <c r="V275" s="277"/>
      <c r="W275" s="277"/>
      <c r="X275" s="278"/>
      <c r="Y275" s="14"/>
      <c r="Z275" s="14"/>
      <c r="AA275" s="14"/>
      <c r="AB275" s="14"/>
      <c r="AC275" s="14"/>
      <c r="AD275" s="14"/>
      <c r="AE275" s="14"/>
      <c r="AT275" s="279" t="s">
        <v>175</v>
      </c>
      <c r="AU275" s="279" t="s">
        <v>95</v>
      </c>
      <c r="AV275" s="14" t="s">
        <v>95</v>
      </c>
      <c r="AW275" s="14" t="s">
        <v>5</v>
      </c>
      <c r="AX275" s="14" t="s">
        <v>79</v>
      </c>
      <c r="AY275" s="279" t="s">
        <v>145</v>
      </c>
    </row>
    <row r="276" spans="1:51" s="14" customFormat="1" ht="12">
      <c r="A276" s="14"/>
      <c r="B276" s="269"/>
      <c r="C276" s="270"/>
      <c r="D276" s="255" t="s">
        <v>175</v>
      </c>
      <c r="E276" s="271" t="s">
        <v>1</v>
      </c>
      <c r="F276" s="272" t="s">
        <v>357</v>
      </c>
      <c r="G276" s="270"/>
      <c r="H276" s="273">
        <v>44.4</v>
      </c>
      <c r="I276" s="274"/>
      <c r="J276" s="274"/>
      <c r="K276" s="270"/>
      <c r="L276" s="270"/>
      <c r="M276" s="275"/>
      <c r="N276" s="276"/>
      <c r="O276" s="277"/>
      <c r="P276" s="277"/>
      <c r="Q276" s="277"/>
      <c r="R276" s="277"/>
      <c r="S276" s="277"/>
      <c r="T276" s="277"/>
      <c r="U276" s="277"/>
      <c r="V276" s="277"/>
      <c r="W276" s="277"/>
      <c r="X276" s="278"/>
      <c r="Y276" s="14"/>
      <c r="Z276" s="14"/>
      <c r="AA276" s="14"/>
      <c r="AB276" s="14"/>
      <c r="AC276" s="14"/>
      <c r="AD276" s="14"/>
      <c r="AE276" s="14"/>
      <c r="AT276" s="279" t="s">
        <v>175</v>
      </c>
      <c r="AU276" s="279" t="s">
        <v>95</v>
      </c>
      <c r="AV276" s="14" t="s">
        <v>95</v>
      </c>
      <c r="AW276" s="14" t="s">
        <v>5</v>
      </c>
      <c r="AX276" s="14" t="s">
        <v>79</v>
      </c>
      <c r="AY276" s="279" t="s">
        <v>145</v>
      </c>
    </row>
    <row r="277" spans="1:51" s="15" customFormat="1" ht="12">
      <c r="A277" s="15"/>
      <c r="B277" s="280"/>
      <c r="C277" s="281"/>
      <c r="D277" s="255" t="s">
        <v>175</v>
      </c>
      <c r="E277" s="282" t="s">
        <v>1</v>
      </c>
      <c r="F277" s="283" t="s">
        <v>182</v>
      </c>
      <c r="G277" s="281"/>
      <c r="H277" s="284">
        <v>163.648</v>
      </c>
      <c r="I277" s="285"/>
      <c r="J277" s="285"/>
      <c r="K277" s="281"/>
      <c r="L277" s="281"/>
      <c r="M277" s="286"/>
      <c r="N277" s="287"/>
      <c r="O277" s="288"/>
      <c r="P277" s="288"/>
      <c r="Q277" s="288"/>
      <c r="R277" s="288"/>
      <c r="S277" s="288"/>
      <c r="T277" s="288"/>
      <c r="U277" s="288"/>
      <c r="V277" s="288"/>
      <c r="W277" s="288"/>
      <c r="X277" s="289"/>
      <c r="Y277" s="15"/>
      <c r="Z277" s="15"/>
      <c r="AA277" s="15"/>
      <c r="AB277" s="15"/>
      <c r="AC277" s="15"/>
      <c r="AD277" s="15"/>
      <c r="AE277" s="15"/>
      <c r="AT277" s="290" t="s">
        <v>175</v>
      </c>
      <c r="AU277" s="290" t="s">
        <v>95</v>
      </c>
      <c r="AV277" s="15" t="s">
        <v>153</v>
      </c>
      <c r="AW277" s="15" t="s">
        <v>5</v>
      </c>
      <c r="AX277" s="15" t="s">
        <v>84</v>
      </c>
      <c r="AY277" s="290" t="s">
        <v>145</v>
      </c>
    </row>
    <row r="278" spans="1:65" s="2" customFormat="1" ht="24.15" customHeight="1">
      <c r="A278" s="42"/>
      <c r="B278" s="43"/>
      <c r="C278" s="242" t="s">
        <v>358</v>
      </c>
      <c r="D278" s="242" t="s">
        <v>148</v>
      </c>
      <c r="E278" s="243" t="s">
        <v>359</v>
      </c>
      <c r="F278" s="244" t="s">
        <v>360</v>
      </c>
      <c r="G278" s="245" t="s">
        <v>185</v>
      </c>
      <c r="H278" s="246">
        <v>5.92</v>
      </c>
      <c r="I278" s="247"/>
      <c r="J278" s="247"/>
      <c r="K278" s="248">
        <f>ROUND(P278*H278,2)</f>
        <v>0</v>
      </c>
      <c r="L278" s="244" t="s">
        <v>1</v>
      </c>
      <c r="M278" s="45"/>
      <c r="N278" s="249" t="s">
        <v>1</v>
      </c>
      <c r="O278" s="250" t="s">
        <v>42</v>
      </c>
      <c r="P278" s="251">
        <f>I278+J278</f>
        <v>0</v>
      </c>
      <c r="Q278" s="251">
        <f>ROUND(I278*H278,2)</f>
        <v>0</v>
      </c>
      <c r="R278" s="251">
        <f>ROUND(J278*H278,2)</f>
        <v>0</v>
      </c>
      <c r="S278" s="95"/>
      <c r="T278" s="252">
        <f>S278*H278</f>
        <v>0</v>
      </c>
      <c r="U278" s="252">
        <v>0</v>
      </c>
      <c r="V278" s="252">
        <f>U278*H278</f>
        <v>0</v>
      </c>
      <c r="W278" s="252">
        <v>0</v>
      </c>
      <c r="X278" s="253">
        <f>W278*H278</f>
        <v>0</v>
      </c>
      <c r="Y278" s="42"/>
      <c r="Z278" s="42"/>
      <c r="AA278" s="42"/>
      <c r="AB278" s="42"/>
      <c r="AC278" s="42"/>
      <c r="AD278" s="42"/>
      <c r="AE278" s="42"/>
      <c r="AR278" s="254" t="s">
        <v>246</v>
      </c>
      <c r="AT278" s="254" t="s">
        <v>148</v>
      </c>
      <c r="AU278" s="254" t="s">
        <v>95</v>
      </c>
      <c r="AY278" s="17" t="s">
        <v>145</v>
      </c>
      <c r="BE278" s="143">
        <f>IF(O278="základní",K278,0)</f>
        <v>0</v>
      </c>
      <c r="BF278" s="143">
        <f>IF(O278="snížená",K278,0)</f>
        <v>0</v>
      </c>
      <c r="BG278" s="143">
        <f>IF(O278="zákl. přenesená",K278,0)</f>
        <v>0</v>
      </c>
      <c r="BH278" s="143">
        <f>IF(O278="sníž. přenesená",K278,0)</f>
        <v>0</v>
      </c>
      <c r="BI278" s="143">
        <f>IF(O278="nulová",K278,0)</f>
        <v>0</v>
      </c>
      <c r="BJ278" s="17" t="s">
        <v>84</v>
      </c>
      <c r="BK278" s="143">
        <f>ROUND(P278*H278,2)</f>
        <v>0</v>
      </c>
      <c r="BL278" s="17" t="s">
        <v>246</v>
      </c>
      <c r="BM278" s="254" t="s">
        <v>361</v>
      </c>
    </row>
    <row r="279" spans="1:47" s="2" customFormat="1" ht="12">
      <c r="A279" s="42"/>
      <c r="B279" s="43"/>
      <c r="C279" s="44"/>
      <c r="D279" s="255" t="s">
        <v>155</v>
      </c>
      <c r="E279" s="44"/>
      <c r="F279" s="256" t="s">
        <v>360</v>
      </c>
      <c r="G279" s="44"/>
      <c r="H279" s="44"/>
      <c r="I279" s="210"/>
      <c r="J279" s="210"/>
      <c r="K279" s="44"/>
      <c r="L279" s="44"/>
      <c r="M279" s="45"/>
      <c r="N279" s="257"/>
      <c r="O279" s="258"/>
      <c r="P279" s="95"/>
      <c r="Q279" s="95"/>
      <c r="R279" s="95"/>
      <c r="S279" s="95"/>
      <c r="T279" s="95"/>
      <c r="U279" s="95"/>
      <c r="V279" s="95"/>
      <c r="W279" s="95"/>
      <c r="X279" s="96"/>
      <c r="Y279" s="42"/>
      <c r="Z279" s="42"/>
      <c r="AA279" s="42"/>
      <c r="AB279" s="42"/>
      <c r="AC279" s="42"/>
      <c r="AD279" s="42"/>
      <c r="AE279" s="42"/>
      <c r="AT279" s="17" t="s">
        <v>155</v>
      </c>
      <c r="AU279" s="17" t="s">
        <v>95</v>
      </c>
    </row>
    <row r="280" spans="1:51" s="14" customFormat="1" ht="12">
      <c r="A280" s="14"/>
      <c r="B280" s="269"/>
      <c r="C280" s="270"/>
      <c r="D280" s="255" t="s">
        <v>175</v>
      </c>
      <c r="E280" s="271" t="s">
        <v>1</v>
      </c>
      <c r="F280" s="272" t="s">
        <v>211</v>
      </c>
      <c r="G280" s="270"/>
      <c r="H280" s="273">
        <v>5.92</v>
      </c>
      <c r="I280" s="274"/>
      <c r="J280" s="274"/>
      <c r="K280" s="270"/>
      <c r="L280" s="270"/>
      <c r="M280" s="275"/>
      <c r="N280" s="276"/>
      <c r="O280" s="277"/>
      <c r="P280" s="277"/>
      <c r="Q280" s="277"/>
      <c r="R280" s="277"/>
      <c r="S280" s="277"/>
      <c r="T280" s="277"/>
      <c r="U280" s="277"/>
      <c r="V280" s="277"/>
      <c r="W280" s="277"/>
      <c r="X280" s="278"/>
      <c r="Y280" s="14"/>
      <c r="Z280" s="14"/>
      <c r="AA280" s="14"/>
      <c r="AB280" s="14"/>
      <c r="AC280" s="14"/>
      <c r="AD280" s="14"/>
      <c r="AE280" s="14"/>
      <c r="AT280" s="279" t="s">
        <v>175</v>
      </c>
      <c r="AU280" s="279" t="s">
        <v>95</v>
      </c>
      <c r="AV280" s="14" t="s">
        <v>95</v>
      </c>
      <c r="AW280" s="14" t="s">
        <v>5</v>
      </c>
      <c r="AX280" s="14" t="s">
        <v>79</v>
      </c>
      <c r="AY280" s="279" t="s">
        <v>145</v>
      </c>
    </row>
    <row r="281" spans="1:51" s="15" customFormat="1" ht="12">
      <c r="A281" s="15"/>
      <c r="B281" s="280"/>
      <c r="C281" s="281"/>
      <c r="D281" s="255" t="s">
        <v>175</v>
      </c>
      <c r="E281" s="282" t="s">
        <v>1</v>
      </c>
      <c r="F281" s="283" t="s">
        <v>182</v>
      </c>
      <c r="G281" s="281"/>
      <c r="H281" s="284">
        <v>5.92</v>
      </c>
      <c r="I281" s="285"/>
      <c r="J281" s="285"/>
      <c r="K281" s="281"/>
      <c r="L281" s="281"/>
      <c r="M281" s="286"/>
      <c r="N281" s="287"/>
      <c r="O281" s="288"/>
      <c r="P281" s="288"/>
      <c r="Q281" s="288"/>
      <c r="R281" s="288"/>
      <c r="S281" s="288"/>
      <c r="T281" s="288"/>
      <c r="U281" s="288"/>
      <c r="V281" s="288"/>
      <c r="W281" s="288"/>
      <c r="X281" s="289"/>
      <c r="Y281" s="15"/>
      <c r="Z281" s="15"/>
      <c r="AA281" s="15"/>
      <c r="AB281" s="15"/>
      <c r="AC281" s="15"/>
      <c r="AD281" s="15"/>
      <c r="AE281" s="15"/>
      <c r="AT281" s="290" t="s">
        <v>175</v>
      </c>
      <c r="AU281" s="290" t="s">
        <v>95</v>
      </c>
      <c r="AV281" s="15" t="s">
        <v>153</v>
      </c>
      <c r="AW281" s="15" t="s">
        <v>5</v>
      </c>
      <c r="AX281" s="15" t="s">
        <v>84</v>
      </c>
      <c r="AY281" s="290" t="s">
        <v>145</v>
      </c>
    </row>
    <row r="282" spans="1:65" s="2" customFormat="1" ht="24.15" customHeight="1">
      <c r="A282" s="42"/>
      <c r="B282" s="43"/>
      <c r="C282" s="291" t="s">
        <v>362</v>
      </c>
      <c r="D282" s="291" t="s">
        <v>285</v>
      </c>
      <c r="E282" s="292" t="s">
        <v>363</v>
      </c>
      <c r="F282" s="293" t="s">
        <v>364</v>
      </c>
      <c r="G282" s="294" t="s">
        <v>185</v>
      </c>
      <c r="H282" s="295">
        <v>5.92</v>
      </c>
      <c r="I282" s="296"/>
      <c r="J282" s="297"/>
      <c r="K282" s="298">
        <f>ROUND(P282*H282,2)</f>
        <v>0</v>
      </c>
      <c r="L282" s="293" t="s">
        <v>152</v>
      </c>
      <c r="M282" s="299"/>
      <c r="N282" s="300" t="s">
        <v>1</v>
      </c>
      <c r="O282" s="250" t="s">
        <v>42</v>
      </c>
      <c r="P282" s="251">
        <f>I282+J282</f>
        <v>0</v>
      </c>
      <c r="Q282" s="251">
        <f>ROUND(I282*H282,2)</f>
        <v>0</v>
      </c>
      <c r="R282" s="251">
        <f>ROUND(J282*H282,2)</f>
        <v>0</v>
      </c>
      <c r="S282" s="95"/>
      <c r="T282" s="252">
        <f>S282*H282</f>
        <v>0</v>
      </c>
      <c r="U282" s="252">
        <v>0.0018</v>
      </c>
      <c r="V282" s="252">
        <f>U282*H282</f>
        <v>0.010655999999999999</v>
      </c>
      <c r="W282" s="252">
        <v>0</v>
      </c>
      <c r="X282" s="253">
        <f>W282*H282</f>
        <v>0</v>
      </c>
      <c r="Y282" s="42"/>
      <c r="Z282" s="42"/>
      <c r="AA282" s="42"/>
      <c r="AB282" s="42"/>
      <c r="AC282" s="42"/>
      <c r="AD282" s="42"/>
      <c r="AE282" s="42"/>
      <c r="AR282" s="254" t="s">
        <v>288</v>
      </c>
      <c r="AT282" s="254" t="s">
        <v>285</v>
      </c>
      <c r="AU282" s="254" t="s">
        <v>95</v>
      </c>
      <c r="AY282" s="17" t="s">
        <v>145</v>
      </c>
      <c r="BE282" s="143">
        <f>IF(O282="základní",K282,0)</f>
        <v>0</v>
      </c>
      <c r="BF282" s="143">
        <f>IF(O282="snížená",K282,0)</f>
        <v>0</v>
      </c>
      <c r="BG282" s="143">
        <f>IF(O282="zákl. přenesená",K282,0)</f>
        <v>0</v>
      </c>
      <c r="BH282" s="143">
        <f>IF(O282="sníž. přenesená",K282,0)</f>
        <v>0</v>
      </c>
      <c r="BI282" s="143">
        <f>IF(O282="nulová",K282,0)</f>
        <v>0</v>
      </c>
      <c r="BJ282" s="17" t="s">
        <v>84</v>
      </c>
      <c r="BK282" s="143">
        <f>ROUND(P282*H282,2)</f>
        <v>0</v>
      </c>
      <c r="BL282" s="17" t="s">
        <v>246</v>
      </c>
      <c r="BM282" s="254" t="s">
        <v>365</v>
      </c>
    </row>
    <row r="283" spans="1:47" s="2" customFormat="1" ht="12">
      <c r="A283" s="42"/>
      <c r="B283" s="43"/>
      <c r="C283" s="44"/>
      <c r="D283" s="255" t="s">
        <v>155</v>
      </c>
      <c r="E283" s="44"/>
      <c r="F283" s="256" t="s">
        <v>364</v>
      </c>
      <c r="G283" s="44"/>
      <c r="H283" s="44"/>
      <c r="I283" s="210"/>
      <c r="J283" s="210"/>
      <c r="K283" s="44"/>
      <c r="L283" s="44"/>
      <c r="M283" s="45"/>
      <c r="N283" s="257"/>
      <c r="O283" s="258"/>
      <c r="P283" s="95"/>
      <c r="Q283" s="95"/>
      <c r="R283" s="95"/>
      <c r="S283" s="95"/>
      <c r="T283" s="95"/>
      <c r="U283" s="95"/>
      <c r="V283" s="95"/>
      <c r="W283" s="95"/>
      <c r="X283" s="96"/>
      <c r="Y283" s="42"/>
      <c r="Z283" s="42"/>
      <c r="AA283" s="42"/>
      <c r="AB283" s="42"/>
      <c r="AC283" s="42"/>
      <c r="AD283" s="42"/>
      <c r="AE283" s="42"/>
      <c r="AT283" s="17" t="s">
        <v>155</v>
      </c>
      <c r="AU283" s="17" t="s">
        <v>95</v>
      </c>
    </row>
    <row r="284" spans="1:51" s="14" customFormat="1" ht="12">
      <c r="A284" s="14"/>
      <c r="B284" s="269"/>
      <c r="C284" s="270"/>
      <c r="D284" s="255" t="s">
        <v>175</v>
      </c>
      <c r="E284" s="271" t="s">
        <v>1</v>
      </c>
      <c r="F284" s="272" t="s">
        <v>211</v>
      </c>
      <c r="G284" s="270"/>
      <c r="H284" s="273">
        <v>5.92</v>
      </c>
      <c r="I284" s="274"/>
      <c r="J284" s="274"/>
      <c r="K284" s="270"/>
      <c r="L284" s="270"/>
      <c r="M284" s="275"/>
      <c r="N284" s="276"/>
      <c r="O284" s="277"/>
      <c r="P284" s="277"/>
      <c r="Q284" s="277"/>
      <c r="R284" s="277"/>
      <c r="S284" s="277"/>
      <c r="T284" s="277"/>
      <c r="U284" s="277"/>
      <c r="V284" s="277"/>
      <c r="W284" s="277"/>
      <c r="X284" s="278"/>
      <c r="Y284" s="14"/>
      <c r="Z284" s="14"/>
      <c r="AA284" s="14"/>
      <c r="AB284" s="14"/>
      <c r="AC284" s="14"/>
      <c r="AD284" s="14"/>
      <c r="AE284" s="14"/>
      <c r="AT284" s="279" t="s">
        <v>175</v>
      </c>
      <c r="AU284" s="279" t="s">
        <v>95</v>
      </c>
      <c r="AV284" s="14" t="s">
        <v>95</v>
      </c>
      <c r="AW284" s="14" t="s">
        <v>5</v>
      </c>
      <c r="AX284" s="14" t="s">
        <v>79</v>
      </c>
      <c r="AY284" s="279" t="s">
        <v>145</v>
      </c>
    </row>
    <row r="285" spans="1:51" s="15" customFormat="1" ht="12">
      <c r="A285" s="15"/>
      <c r="B285" s="280"/>
      <c r="C285" s="281"/>
      <c r="D285" s="255" t="s">
        <v>175</v>
      </c>
      <c r="E285" s="282" t="s">
        <v>1</v>
      </c>
      <c r="F285" s="283" t="s">
        <v>182</v>
      </c>
      <c r="G285" s="281"/>
      <c r="H285" s="284">
        <v>5.92</v>
      </c>
      <c r="I285" s="285"/>
      <c r="J285" s="285"/>
      <c r="K285" s="281"/>
      <c r="L285" s="281"/>
      <c r="M285" s="286"/>
      <c r="N285" s="287"/>
      <c r="O285" s="288"/>
      <c r="P285" s="288"/>
      <c r="Q285" s="288"/>
      <c r="R285" s="288"/>
      <c r="S285" s="288"/>
      <c r="T285" s="288"/>
      <c r="U285" s="288"/>
      <c r="V285" s="288"/>
      <c r="W285" s="288"/>
      <c r="X285" s="289"/>
      <c r="Y285" s="15"/>
      <c r="Z285" s="15"/>
      <c r="AA285" s="15"/>
      <c r="AB285" s="15"/>
      <c r="AC285" s="15"/>
      <c r="AD285" s="15"/>
      <c r="AE285" s="15"/>
      <c r="AT285" s="290" t="s">
        <v>175</v>
      </c>
      <c r="AU285" s="290" t="s">
        <v>95</v>
      </c>
      <c r="AV285" s="15" t="s">
        <v>153</v>
      </c>
      <c r="AW285" s="15" t="s">
        <v>5</v>
      </c>
      <c r="AX285" s="15" t="s">
        <v>84</v>
      </c>
      <c r="AY285" s="290" t="s">
        <v>145</v>
      </c>
    </row>
    <row r="286" spans="1:65" s="2" customFormat="1" ht="16.5" customHeight="1">
      <c r="A286" s="42"/>
      <c r="B286" s="43"/>
      <c r="C286" s="242" t="s">
        <v>366</v>
      </c>
      <c r="D286" s="242" t="s">
        <v>148</v>
      </c>
      <c r="E286" s="243" t="s">
        <v>367</v>
      </c>
      <c r="F286" s="244" t="s">
        <v>368</v>
      </c>
      <c r="G286" s="245" t="s">
        <v>275</v>
      </c>
      <c r="H286" s="246">
        <v>2</v>
      </c>
      <c r="I286" s="247"/>
      <c r="J286" s="247"/>
      <c r="K286" s="248">
        <f>ROUND(P286*H286,2)</f>
        <v>0</v>
      </c>
      <c r="L286" s="244" t="s">
        <v>1</v>
      </c>
      <c r="M286" s="45"/>
      <c r="N286" s="249" t="s">
        <v>1</v>
      </c>
      <c r="O286" s="250" t="s">
        <v>42</v>
      </c>
      <c r="P286" s="251">
        <f>I286+J286</f>
        <v>0</v>
      </c>
      <c r="Q286" s="251">
        <f>ROUND(I286*H286,2)</f>
        <v>0</v>
      </c>
      <c r="R286" s="251">
        <f>ROUND(J286*H286,2)</f>
        <v>0</v>
      </c>
      <c r="S286" s="95"/>
      <c r="T286" s="252">
        <f>S286*H286</f>
        <v>0</v>
      </c>
      <c r="U286" s="252">
        <v>0</v>
      </c>
      <c r="V286" s="252">
        <f>U286*H286</f>
        <v>0</v>
      </c>
      <c r="W286" s="252">
        <v>0</v>
      </c>
      <c r="X286" s="253">
        <f>W286*H286</f>
        <v>0</v>
      </c>
      <c r="Y286" s="42"/>
      <c r="Z286" s="42"/>
      <c r="AA286" s="42"/>
      <c r="AB286" s="42"/>
      <c r="AC286" s="42"/>
      <c r="AD286" s="42"/>
      <c r="AE286" s="42"/>
      <c r="AR286" s="254" t="s">
        <v>246</v>
      </c>
      <c r="AT286" s="254" t="s">
        <v>148</v>
      </c>
      <c r="AU286" s="254" t="s">
        <v>95</v>
      </c>
      <c r="AY286" s="17" t="s">
        <v>145</v>
      </c>
      <c r="BE286" s="143">
        <f>IF(O286="základní",K286,0)</f>
        <v>0</v>
      </c>
      <c r="BF286" s="143">
        <f>IF(O286="snížená",K286,0)</f>
        <v>0</v>
      </c>
      <c r="BG286" s="143">
        <f>IF(O286="zákl. přenesená",K286,0)</f>
        <v>0</v>
      </c>
      <c r="BH286" s="143">
        <f>IF(O286="sníž. přenesená",K286,0)</f>
        <v>0</v>
      </c>
      <c r="BI286" s="143">
        <f>IF(O286="nulová",K286,0)</f>
        <v>0</v>
      </c>
      <c r="BJ286" s="17" t="s">
        <v>84</v>
      </c>
      <c r="BK286" s="143">
        <f>ROUND(P286*H286,2)</f>
        <v>0</v>
      </c>
      <c r="BL286" s="17" t="s">
        <v>246</v>
      </c>
      <c r="BM286" s="254" t="s">
        <v>369</v>
      </c>
    </row>
    <row r="287" spans="1:47" s="2" customFormat="1" ht="12">
      <c r="A287" s="42"/>
      <c r="B287" s="43"/>
      <c r="C287" s="44"/>
      <c r="D287" s="255" t="s">
        <v>155</v>
      </c>
      <c r="E287" s="44"/>
      <c r="F287" s="256" t="s">
        <v>368</v>
      </c>
      <c r="G287" s="44"/>
      <c r="H287" s="44"/>
      <c r="I287" s="210"/>
      <c r="J287" s="210"/>
      <c r="K287" s="44"/>
      <c r="L287" s="44"/>
      <c r="M287" s="45"/>
      <c r="N287" s="257"/>
      <c r="O287" s="258"/>
      <c r="P287" s="95"/>
      <c r="Q287" s="95"/>
      <c r="R287" s="95"/>
      <c r="S287" s="95"/>
      <c r="T287" s="95"/>
      <c r="U287" s="95"/>
      <c r="V287" s="95"/>
      <c r="W287" s="95"/>
      <c r="X287" s="96"/>
      <c r="Y287" s="42"/>
      <c r="Z287" s="42"/>
      <c r="AA287" s="42"/>
      <c r="AB287" s="42"/>
      <c r="AC287" s="42"/>
      <c r="AD287" s="42"/>
      <c r="AE287" s="42"/>
      <c r="AT287" s="17" t="s">
        <v>155</v>
      </c>
      <c r="AU287" s="17" t="s">
        <v>95</v>
      </c>
    </row>
    <row r="288" spans="1:65" s="2" customFormat="1" ht="24.15" customHeight="1">
      <c r="A288" s="42"/>
      <c r="B288" s="43"/>
      <c r="C288" s="242" t="s">
        <v>370</v>
      </c>
      <c r="D288" s="242" t="s">
        <v>148</v>
      </c>
      <c r="E288" s="243" t="s">
        <v>371</v>
      </c>
      <c r="F288" s="244" t="s">
        <v>372</v>
      </c>
      <c r="G288" s="245" t="s">
        <v>238</v>
      </c>
      <c r="H288" s="246">
        <v>0.92</v>
      </c>
      <c r="I288" s="247"/>
      <c r="J288" s="247"/>
      <c r="K288" s="248">
        <f>ROUND(P288*H288,2)</f>
        <v>0</v>
      </c>
      <c r="L288" s="244" t="s">
        <v>152</v>
      </c>
      <c r="M288" s="45"/>
      <c r="N288" s="249" t="s">
        <v>1</v>
      </c>
      <c r="O288" s="250" t="s">
        <v>42</v>
      </c>
      <c r="P288" s="251">
        <f>I288+J288</f>
        <v>0</v>
      </c>
      <c r="Q288" s="251">
        <f>ROUND(I288*H288,2)</f>
        <v>0</v>
      </c>
      <c r="R288" s="251">
        <f>ROUND(J288*H288,2)</f>
        <v>0</v>
      </c>
      <c r="S288" s="95"/>
      <c r="T288" s="252">
        <f>S288*H288</f>
        <v>0</v>
      </c>
      <c r="U288" s="252">
        <v>0</v>
      </c>
      <c r="V288" s="252">
        <f>U288*H288</f>
        <v>0</v>
      </c>
      <c r="W288" s="252">
        <v>0</v>
      </c>
      <c r="X288" s="253">
        <f>W288*H288</f>
        <v>0</v>
      </c>
      <c r="Y288" s="42"/>
      <c r="Z288" s="42"/>
      <c r="AA288" s="42"/>
      <c r="AB288" s="42"/>
      <c r="AC288" s="42"/>
      <c r="AD288" s="42"/>
      <c r="AE288" s="42"/>
      <c r="AR288" s="254" t="s">
        <v>246</v>
      </c>
      <c r="AT288" s="254" t="s">
        <v>148</v>
      </c>
      <c r="AU288" s="254" t="s">
        <v>95</v>
      </c>
      <c r="AY288" s="17" t="s">
        <v>145</v>
      </c>
      <c r="BE288" s="143">
        <f>IF(O288="základní",K288,0)</f>
        <v>0</v>
      </c>
      <c r="BF288" s="143">
        <f>IF(O288="snížená",K288,0)</f>
        <v>0</v>
      </c>
      <c r="BG288" s="143">
        <f>IF(O288="zákl. přenesená",K288,0)</f>
        <v>0</v>
      </c>
      <c r="BH288" s="143">
        <f>IF(O288="sníž. přenesená",K288,0)</f>
        <v>0</v>
      </c>
      <c r="BI288" s="143">
        <f>IF(O288="nulová",K288,0)</f>
        <v>0</v>
      </c>
      <c r="BJ288" s="17" t="s">
        <v>84</v>
      </c>
      <c r="BK288" s="143">
        <f>ROUND(P288*H288,2)</f>
        <v>0</v>
      </c>
      <c r="BL288" s="17" t="s">
        <v>246</v>
      </c>
      <c r="BM288" s="254" t="s">
        <v>373</v>
      </c>
    </row>
    <row r="289" spans="1:47" s="2" customFormat="1" ht="12">
      <c r="A289" s="42"/>
      <c r="B289" s="43"/>
      <c r="C289" s="44"/>
      <c r="D289" s="255" t="s">
        <v>155</v>
      </c>
      <c r="E289" s="44"/>
      <c r="F289" s="256" t="s">
        <v>374</v>
      </c>
      <c r="G289" s="44"/>
      <c r="H289" s="44"/>
      <c r="I289" s="210"/>
      <c r="J289" s="210"/>
      <c r="K289" s="44"/>
      <c r="L289" s="44"/>
      <c r="M289" s="45"/>
      <c r="N289" s="257"/>
      <c r="O289" s="258"/>
      <c r="P289" s="95"/>
      <c r="Q289" s="95"/>
      <c r="R289" s="95"/>
      <c r="S289" s="95"/>
      <c r="T289" s="95"/>
      <c r="U289" s="95"/>
      <c r="V289" s="95"/>
      <c r="W289" s="95"/>
      <c r="X289" s="96"/>
      <c r="Y289" s="42"/>
      <c r="Z289" s="42"/>
      <c r="AA289" s="42"/>
      <c r="AB289" s="42"/>
      <c r="AC289" s="42"/>
      <c r="AD289" s="42"/>
      <c r="AE289" s="42"/>
      <c r="AT289" s="17" t="s">
        <v>155</v>
      </c>
      <c r="AU289" s="17" t="s">
        <v>95</v>
      </c>
    </row>
    <row r="290" spans="1:63" s="12" customFormat="1" ht="22.8" customHeight="1">
      <c r="A290" s="12"/>
      <c r="B290" s="225"/>
      <c r="C290" s="226"/>
      <c r="D290" s="227" t="s">
        <v>78</v>
      </c>
      <c r="E290" s="240" t="s">
        <v>375</v>
      </c>
      <c r="F290" s="240" t="s">
        <v>376</v>
      </c>
      <c r="G290" s="226"/>
      <c r="H290" s="226"/>
      <c r="I290" s="229"/>
      <c r="J290" s="229"/>
      <c r="K290" s="241">
        <f>BK290</f>
        <v>0</v>
      </c>
      <c r="L290" s="226"/>
      <c r="M290" s="231"/>
      <c r="N290" s="232"/>
      <c r="O290" s="233"/>
      <c r="P290" s="233"/>
      <c r="Q290" s="234">
        <f>SUM(Q291:Q317)</f>
        <v>0</v>
      </c>
      <c r="R290" s="234">
        <f>SUM(R291:R317)</f>
        <v>0</v>
      </c>
      <c r="S290" s="233"/>
      <c r="T290" s="235">
        <f>SUM(T291:T317)</f>
        <v>0</v>
      </c>
      <c r="U290" s="233"/>
      <c r="V290" s="235">
        <f>SUM(V291:V317)</f>
        <v>1.8327811900000002</v>
      </c>
      <c r="W290" s="233"/>
      <c r="X290" s="236">
        <f>SUM(X291:X317)</f>
        <v>0.08</v>
      </c>
      <c r="Y290" s="12"/>
      <c r="Z290" s="12"/>
      <c r="AA290" s="12"/>
      <c r="AB290" s="12"/>
      <c r="AC290" s="12"/>
      <c r="AD290" s="12"/>
      <c r="AE290" s="12"/>
      <c r="AR290" s="237" t="s">
        <v>95</v>
      </c>
      <c r="AT290" s="238" t="s">
        <v>78</v>
      </c>
      <c r="AU290" s="238" t="s">
        <v>84</v>
      </c>
      <c r="AY290" s="237" t="s">
        <v>145</v>
      </c>
      <c r="BK290" s="239">
        <f>SUM(BK291:BK317)</f>
        <v>0</v>
      </c>
    </row>
    <row r="291" spans="1:65" s="2" customFormat="1" ht="24.15" customHeight="1">
      <c r="A291" s="42"/>
      <c r="B291" s="43"/>
      <c r="C291" s="242" t="s">
        <v>377</v>
      </c>
      <c r="D291" s="242" t="s">
        <v>148</v>
      </c>
      <c r="E291" s="243" t="s">
        <v>378</v>
      </c>
      <c r="F291" s="244" t="s">
        <v>379</v>
      </c>
      <c r="G291" s="245" t="s">
        <v>151</v>
      </c>
      <c r="H291" s="246">
        <v>1</v>
      </c>
      <c r="I291" s="247"/>
      <c r="J291" s="247"/>
      <c r="K291" s="248">
        <f>ROUND(P291*H291,2)</f>
        <v>0</v>
      </c>
      <c r="L291" s="244" t="s">
        <v>152</v>
      </c>
      <c r="M291" s="45"/>
      <c r="N291" s="249" t="s">
        <v>1</v>
      </c>
      <c r="O291" s="250" t="s">
        <v>42</v>
      </c>
      <c r="P291" s="251">
        <f>I291+J291</f>
        <v>0</v>
      </c>
      <c r="Q291" s="251">
        <f>ROUND(I291*H291,2)</f>
        <v>0</v>
      </c>
      <c r="R291" s="251">
        <f>ROUND(J291*H291,2)</f>
        <v>0</v>
      </c>
      <c r="S291" s="95"/>
      <c r="T291" s="252">
        <f>S291*H291</f>
        <v>0</v>
      </c>
      <c r="U291" s="252">
        <v>0</v>
      </c>
      <c r="V291" s="252">
        <f>U291*H291</f>
        <v>0</v>
      </c>
      <c r="W291" s="252">
        <v>0.04</v>
      </c>
      <c r="X291" s="253">
        <f>W291*H291</f>
        <v>0.04</v>
      </c>
      <c r="Y291" s="42"/>
      <c r="Z291" s="42"/>
      <c r="AA291" s="42"/>
      <c r="AB291" s="42"/>
      <c r="AC291" s="42"/>
      <c r="AD291" s="42"/>
      <c r="AE291" s="42"/>
      <c r="AR291" s="254" t="s">
        <v>246</v>
      </c>
      <c r="AT291" s="254" t="s">
        <v>148</v>
      </c>
      <c r="AU291" s="254" t="s">
        <v>95</v>
      </c>
      <c r="AY291" s="17" t="s">
        <v>145</v>
      </c>
      <c r="BE291" s="143">
        <f>IF(O291="základní",K291,0)</f>
        <v>0</v>
      </c>
      <c r="BF291" s="143">
        <f>IF(O291="snížená",K291,0)</f>
        <v>0</v>
      </c>
      <c r="BG291" s="143">
        <f>IF(O291="zákl. přenesená",K291,0)</f>
        <v>0</v>
      </c>
      <c r="BH291" s="143">
        <f>IF(O291="sníž. přenesená",K291,0)</f>
        <v>0</v>
      </c>
      <c r="BI291" s="143">
        <f>IF(O291="nulová",K291,0)</f>
        <v>0</v>
      </c>
      <c r="BJ291" s="17" t="s">
        <v>84</v>
      </c>
      <c r="BK291" s="143">
        <f>ROUND(P291*H291,2)</f>
        <v>0</v>
      </c>
      <c r="BL291" s="17" t="s">
        <v>246</v>
      </c>
      <c r="BM291" s="254" t="s">
        <v>380</v>
      </c>
    </row>
    <row r="292" spans="1:47" s="2" customFormat="1" ht="12">
      <c r="A292" s="42"/>
      <c r="B292" s="43"/>
      <c r="C292" s="44"/>
      <c r="D292" s="255" t="s">
        <v>155</v>
      </c>
      <c r="E292" s="44"/>
      <c r="F292" s="256" t="s">
        <v>381</v>
      </c>
      <c r="G292" s="44"/>
      <c r="H292" s="44"/>
      <c r="I292" s="210"/>
      <c r="J292" s="210"/>
      <c r="K292" s="44"/>
      <c r="L292" s="44"/>
      <c r="M292" s="45"/>
      <c r="N292" s="257"/>
      <c r="O292" s="258"/>
      <c r="P292" s="95"/>
      <c r="Q292" s="95"/>
      <c r="R292" s="95"/>
      <c r="S292" s="95"/>
      <c r="T292" s="95"/>
      <c r="U292" s="95"/>
      <c r="V292" s="95"/>
      <c r="W292" s="95"/>
      <c r="X292" s="96"/>
      <c r="Y292" s="42"/>
      <c r="Z292" s="42"/>
      <c r="AA292" s="42"/>
      <c r="AB292" s="42"/>
      <c r="AC292" s="42"/>
      <c r="AD292" s="42"/>
      <c r="AE292" s="42"/>
      <c r="AT292" s="17" t="s">
        <v>155</v>
      </c>
      <c r="AU292" s="17" t="s">
        <v>95</v>
      </c>
    </row>
    <row r="293" spans="1:65" s="2" customFormat="1" ht="24.15" customHeight="1">
      <c r="A293" s="42"/>
      <c r="B293" s="43"/>
      <c r="C293" s="242" t="s">
        <v>382</v>
      </c>
      <c r="D293" s="242" t="s">
        <v>148</v>
      </c>
      <c r="E293" s="243" t="s">
        <v>383</v>
      </c>
      <c r="F293" s="244" t="s">
        <v>384</v>
      </c>
      <c r="G293" s="245" t="s">
        <v>151</v>
      </c>
      <c r="H293" s="246">
        <v>1</v>
      </c>
      <c r="I293" s="247"/>
      <c r="J293" s="247"/>
      <c r="K293" s="248">
        <f>ROUND(P293*H293,2)</f>
        <v>0</v>
      </c>
      <c r="L293" s="244" t="s">
        <v>152</v>
      </c>
      <c r="M293" s="45"/>
      <c r="N293" s="249" t="s">
        <v>1</v>
      </c>
      <c r="O293" s="250" t="s">
        <v>42</v>
      </c>
      <c r="P293" s="251">
        <f>I293+J293</f>
        <v>0</v>
      </c>
      <c r="Q293" s="251">
        <f>ROUND(I293*H293,2)</f>
        <v>0</v>
      </c>
      <c r="R293" s="251">
        <f>ROUND(J293*H293,2)</f>
        <v>0</v>
      </c>
      <c r="S293" s="95"/>
      <c r="T293" s="252">
        <f>S293*H293</f>
        <v>0</v>
      </c>
      <c r="U293" s="252">
        <v>0</v>
      </c>
      <c r="V293" s="252">
        <f>U293*H293</f>
        <v>0</v>
      </c>
      <c r="W293" s="252">
        <v>0.04</v>
      </c>
      <c r="X293" s="253">
        <f>W293*H293</f>
        <v>0.04</v>
      </c>
      <c r="Y293" s="42"/>
      <c r="Z293" s="42"/>
      <c r="AA293" s="42"/>
      <c r="AB293" s="42"/>
      <c r="AC293" s="42"/>
      <c r="AD293" s="42"/>
      <c r="AE293" s="42"/>
      <c r="AR293" s="254" t="s">
        <v>246</v>
      </c>
      <c r="AT293" s="254" t="s">
        <v>148</v>
      </c>
      <c r="AU293" s="254" t="s">
        <v>95</v>
      </c>
      <c r="AY293" s="17" t="s">
        <v>145</v>
      </c>
      <c r="BE293" s="143">
        <f>IF(O293="základní",K293,0)</f>
        <v>0</v>
      </c>
      <c r="BF293" s="143">
        <f>IF(O293="snížená",K293,0)</f>
        <v>0</v>
      </c>
      <c r="BG293" s="143">
        <f>IF(O293="zákl. přenesená",K293,0)</f>
        <v>0</v>
      </c>
      <c r="BH293" s="143">
        <f>IF(O293="sníž. přenesená",K293,0)</f>
        <v>0</v>
      </c>
      <c r="BI293" s="143">
        <f>IF(O293="nulová",K293,0)</f>
        <v>0</v>
      </c>
      <c r="BJ293" s="17" t="s">
        <v>84</v>
      </c>
      <c r="BK293" s="143">
        <f>ROUND(P293*H293,2)</f>
        <v>0</v>
      </c>
      <c r="BL293" s="17" t="s">
        <v>246</v>
      </c>
      <c r="BM293" s="254" t="s">
        <v>385</v>
      </c>
    </row>
    <row r="294" spans="1:47" s="2" customFormat="1" ht="12">
      <c r="A294" s="42"/>
      <c r="B294" s="43"/>
      <c r="C294" s="44"/>
      <c r="D294" s="255" t="s">
        <v>155</v>
      </c>
      <c r="E294" s="44"/>
      <c r="F294" s="256" t="s">
        <v>386</v>
      </c>
      <c r="G294" s="44"/>
      <c r="H294" s="44"/>
      <c r="I294" s="210"/>
      <c r="J294" s="210"/>
      <c r="K294" s="44"/>
      <c r="L294" s="44"/>
      <c r="M294" s="45"/>
      <c r="N294" s="257"/>
      <c r="O294" s="258"/>
      <c r="P294" s="95"/>
      <c r="Q294" s="95"/>
      <c r="R294" s="95"/>
      <c r="S294" s="95"/>
      <c r="T294" s="95"/>
      <c r="U294" s="95"/>
      <c r="V294" s="95"/>
      <c r="W294" s="95"/>
      <c r="X294" s="96"/>
      <c r="Y294" s="42"/>
      <c r="Z294" s="42"/>
      <c r="AA294" s="42"/>
      <c r="AB294" s="42"/>
      <c r="AC294" s="42"/>
      <c r="AD294" s="42"/>
      <c r="AE294" s="42"/>
      <c r="AT294" s="17" t="s">
        <v>155</v>
      </c>
      <c r="AU294" s="17" t="s">
        <v>95</v>
      </c>
    </row>
    <row r="295" spans="1:65" s="2" customFormat="1" ht="37.8" customHeight="1">
      <c r="A295" s="42"/>
      <c r="B295" s="43"/>
      <c r="C295" s="242" t="s">
        <v>387</v>
      </c>
      <c r="D295" s="242" t="s">
        <v>148</v>
      </c>
      <c r="E295" s="243" t="s">
        <v>388</v>
      </c>
      <c r="F295" s="244" t="s">
        <v>389</v>
      </c>
      <c r="G295" s="245" t="s">
        <v>151</v>
      </c>
      <c r="H295" s="246">
        <v>44.706</v>
      </c>
      <c r="I295" s="247"/>
      <c r="J295" s="247"/>
      <c r="K295" s="248">
        <f>ROUND(P295*H295,2)</f>
        <v>0</v>
      </c>
      <c r="L295" s="244" t="s">
        <v>152</v>
      </c>
      <c r="M295" s="45"/>
      <c r="N295" s="249" t="s">
        <v>1</v>
      </c>
      <c r="O295" s="250" t="s">
        <v>42</v>
      </c>
      <c r="P295" s="251">
        <f>I295+J295</f>
        <v>0</v>
      </c>
      <c r="Q295" s="251">
        <f>ROUND(I295*H295,2)</f>
        <v>0</v>
      </c>
      <c r="R295" s="251">
        <f>ROUND(J295*H295,2)</f>
        <v>0</v>
      </c>
      <c r="S295" s="95"/>
      <c r="T295" s="252">
        <f>S295*H295</f>
        <v>0</v>
      </c>
      <c r="U295" s="252">
        <v>0.00064</v>
      </c>
      <c r="V295" s="252">
        <f>U295*H295</f>
        <v>0.028611840000000003</v>
      </c>
      <c r="W295" s="252">
        <v>0</v>
      </c>
      <c r="X295" s="253">
        <f>W295*H295</f>
        <v>0</v>
      </c>
      <c r="Y295" s="42"/>
      <c r="Z295" s="42"/>
      <c r="AA295" s="42"/>
      <c r="AB295" s="42"/>
      <c r="AC295" s="42"/>
      <c r="AD295" s="42"/>
      <c r="AE295" s="42"/>
      <c r="AR295" s="254" t="s">
        <v>246</v>
      </c>
      <c r="AT295" s="254" t="s">
        <v>148</v>
      </c>
      <c r="AU295" s="254" t="s">
        <v>95</v>
      </c>
      <c r="AY295" s="17" t="s">
        <v>145</v>
      </c>
      <c r="BE295" s="143">
        <f>IF(O295="základní",K295,0)</f>
        <v>0</v>
      </c>
      <c r="BF295" s="143">
        <f>IF(O295="snížená",K295,0)</f>
        <v>0</v>
      </c>
      <c r="BG295" s="143">
        <f>IF(O295="zákl. přenesená",K295,0)</f>
        <v>0</v>
      </c>
      <c r="BH295" s="143">
        <f>IF(O295="sníž. přenesená",K295,0)</f>
        <v>0</v>
      </c>
      <c r="BI295" s="143">
        <f>IF(O295="nulová",K295,0)</f>
        <v>0</v>
      </c>
      <c r="BJ295" s="17" t="s">
        <v>84</v>
      </c>
      <c r="BK295" s="143">
        <f>ROUND(P295*H295,2)</f>
        <v>0</v>
      </c>
      <c r="BL295" s="17" t="s">
        <v>246</v>
      </c>
      <c r="BM295" s="254" t="s">
        <v>390</v>
      </c>
    </row>
    <row r="296" spans="1:47" s="2" customFormat="1" ht="12">
      <c r="A296" s="42"/>
      <c r="B296" s="43"/>
      <c r="C296" s="44"/>
      <c r="D296" s="255" t="s">
        <v>155</v>
      </c>
      <c r="E296" s="44"/>
      <c r="F296" s="256" t="s">
        <v>391</v>
      </c>
      <c r="G296" s="44"/>
      <c r="H296" s="44"/>
      <c r="I296" s="210"/>
      <c r="J296" s="210"/>
      <c r="K296" s="44"/>
      <c r="L296" s="44"/>
      <c r="M296" s="45"/>
      <c r="N296" s="257"/>
      <c r="O296" s="258"/>
      <c r="P296" s="95"/>
      <c r="Q296" s="95"/>
      <c r="R296" s="95"/>
      <c r="S296" s="95"/>
      <c r="T296" s="95"/>
      <c r="U296" s="95"/>
      <c r="V296" s="95"/>
      <c r="W296" s="95"/>
      <c r="X296" s="96"/>
      <c r="Y296" s="42"/>
      <c r="Z296" s="42"/>
      <c r="AA296" s="42"/>
      <c r="AB296" s="42"/>
      <c r="AC296" s="42"/>
      <c r="AD296" s="42"/>
      <c r="AE296" s="42"/>
      <c r="AT296" s="17" t="s">
        <v>155</v>
      </c>
      <c r="AU296" s="17" t="s">
        <v>95</v>
      </c>
    </row>
    <row r="297" spans="1:51" s="14" customFormat="1" ht="12">
      <c r="A297" s="14"/>
      <c r="B297" s="269"/>
      <c r="C297" s="270"/>
      <c r="D297" s="255" t="s">
        <v>175</v>
      </c>
      <c r="E297" s="271" t="s">
        <v>1</v>
      </c>
      <c r="F297" s="272" t="s">
        <v>392</v>
      </c>
      <c r="G297" s="270"/>
      <c r="H297" s="273">
        <v>44.706</v>
      </c>
      <c r="I297" s="274"/>
      <c r="J297" s="274"/>
      <c r="K297" s="270"/>
      <c r="L297" s="270"/>
      <c r="M297" s="275"/>
      <c r="N297" s="276"/>
      <c r="O297" s="277"/>
      <c r="P297" s="277"/>
      <c r="Q297" s="277"/>
      <c r="R297" s="277"/>
      <c r="S297" s="277"/>
      <c r="T297" s="277"/>
      <c r="U297" s="277"/>
      <c r="V297" s="277"/>
      <c r="W297" s="277"/>
      <c r="X297" s="278"/>
      <c r="Y297" s="14"/>
      <c r="Z297" s="14"/>
      <c r="AA297" s="14"/>
      <c r="AB297" s="14"/>
      <c r="AC297" s="14"/>
      <c r="AD297" s="14"/>
      <c r="AE297" s="14"/>
      <c r="AT297" s="279" t="s">
        <v>175</v>
      </c>
      <c r="AU297" s="279" t="s">
        <v>95</v>
      </c>
      <c r="AV297" s="14" t="s">
        <v>95</v>
      </c>
      <c r="AW297" s="14" t="s">
        <v>5</v>
      </c>
      <c r="AX297" s="14" t="s">
        <v>84</v>
      </c>
      <c r="AY297" s="279" t="s">
        <v>145</v>
      </c>
    </row>
    <row r="298" spans="1:65" s="2" customFormat="1" ht="24.15" customHeight="1">
      <c r="A298" s="42"/>
      <c r="B298" s="43"/>
      <c r="C298" s="291" t="s">
        <v>393</v>
      </c>
      <c r="D298" s="291" t="s">
        <v>285</v>
      </c>
      <c r="E298" s="292" t="s">
        <v>394</v>
      </c>
      <c r="F298" s="293" t="s">
        <v>395</v>
      </c>
      <c r="G298" s="294" t="s">
        <v>275</v>
      </c>
      <c r="H298" s="295">
        <v>41</v>
      </c>
      <c r="I298" s="296"/>
      <c r="J298" s="297"/>
      <c r="K298" s="298">
        <f>ROUND(P298*H298,2)</f>
        <v>0</v>
      </c>
      <c r="L298" s="293" t="s">
        <v>1</v>
      </c>
      <c r="M298" s="299"/>
      <c r="N298" s="300" t="s">
        <v>1</v>
      </c>
      <c r="O298" s="250" t="s">
        <v>42</v>
      </c>
      <c r="P298" s="251">
        <f>I298+J298</f>
        <v>0</v>
      </c>
      <c r="Q298" s="251">
        <f>ROUND(I298*H298,2)</f>
        <v>0</v>
      </c>
      <c r="R298" s="251">
        <f>ROUND(J298*H298,2)</f>
        <v>0</v>
      </c>
      <c r="S298" s="95"/>
      <c r="T298" s="252">
        <f>S298*H298</f>
        <v>0</v>
      </c>
      <c r="U298" s="252">
        <v>0.04</v>
      </c>
      <c r="V298" s="252">
        <f>U298*H298</f>
        <v>1.6400000000000001</v>
      </c>
      <c r="W298" s="252">
        <v>0</v>
      </c>
      <c r="X298" s="253">
        <f>W298*H298</f>
        <v>0</v>
      </c>
      <c r="Y298" s="42"/>
      <c r="Z298" s="42"/>
      <c r="AA298" s="42"/>
      <c r="AB298" s="42"/>
      <c r="AC298" s="42"/>
      <c r="AD298" s="42"/>
      <c r="AE298" s="42"/>
      <c r="AR298" s="254" t="s">
        <v>288</v>
      </c>
      <c r="AT298" s="254" t="s">
        <v>285</v>
      </c>
      <c r="AU298" s="254" t="s">
        <v>95</v>
      </c>
      <c r="AY298" s="17" t="s">
        <v>145</v>
      </c>
      <c r="BE298" s="143">
        <f>IF(O298="základní",K298,0)</f>
        <v>0</v>
      </c>
      <c r="BF298" s="143">
        <f>IF(O298="snížená",K298,0)</f>
        <v>0</v>
      </c>
      <c r="BG298" s="143">
        <f>IF(O298="zákl. přenesená",K298,0)</f>
        <v>0</v>
      </c>
      <c r="BH298" s="143">
        <f>IF(O298="sníž. přenesená",K298,0)</f>
        <v>0</v>
      </c>
      <c r="BI298" s="143">
        <f>IF(O298="nulová",K298,0)</f>
        <v>0</v>
      </c>
      <c r="BJ298" s="17" t="s">
        <v>84</v>
      </c>
      <c r="BK298" s="143">
        <f>ROUND(P298*H298,2)</f>
        <v>0</v>
      </c>
      <c r="BL298" s="17" t="s">
        <v>246</v>
      </c>
      <c r="BM298" s="254" t="s">
        <v>396</v>
      </c>
    </row>
    <row r="299" spans="1:47" s="2" customFormat="1" ht="12">
      <c r="A299" s="42"/>
      <c r="B299" s="43"/>
      <c r="C299" s="44"/>
      <c r="D299" s="255" t="s">
        <v>155</v>
      </c>
      <c r="E299" s="44"/>
      <c r="F299" s="256" t="s">
        <v>397</v>
      </c>
      <c r="G299" s="44"/>
      <c r="H299" s="44"/>
      <c r="I299" s="210"/>
      <c r="J299" s="210"/>
      <c r="K299" s="44"/>
      <c r="L299" s="44"/>
      <c r="M299" s="45"/>
      <c r="N299" s="257"/>
      <c r="O299" s="258"/>
      <c r="P299" s="95"/>
      <c r="Q299" s="95"/>
      <c r="R299" s="95"/>
      <c r="S299" s="95"/>
      <c r="T299" s="95"/>
      <c r="U299" s="95"/>
      <c r="V299" s="95"/>
      <c r="W299" s="95"/>
      <c r="X299" s="96"/>
      <c r="Y299" s="42"/>
      <c r="Z299" s="42"/>
      <c r="AA299" s="42"/>
      <c r="AB299" s="42"/>
      <c r="AC299" s="42"/>
      <c r="AD299" s="42"/>
      <c r="AE299" s="42"/>
      <c r="AT299" s="17" t="s">
        <v>155</v>
      </c>
      <c r="AU299" s="17" t="s">
        <v>95</v>
      </c>
    </row>
    <row r="300" spans="1:47" s="2" customFormat="1" ht="12">
      <c r="A300" s="42"/>
      <c r="B300" s="43"/>
      <c r="C300" s="44"/>
      <c r="D300" s="255" t="s">
        <v>290</v>
      </c>
      <c r="E300" s="44"/>
      <c r="F300" s="301" t="s">
        <v>398</v>
      </c>
      <c r="G300" s="44"/>
      <c r="H300" s="44"/>
      <c r="I300" s="210"/>
      <c r="J300" s="210"/>
      <c r="K300" s="44"/>
      <c r="L300" s="44"/>
      <c r="M300" s="45"/>
      <c r="N300" s="257"/>
      <c r="O300" s="258"/>
      <c r="P300" s="95"/>
      <c r="Q300" s="95"/>
      <c r="R300" s="95"/>
      <c r="S300" s="95"/>
      <c r="T300" s="95"/>
      <c r="U300" s="95"/>
      <c r="V300" s="95"/>
      <c r="W300" s="95"/>
      <c r="X300" s="96"/>
      <c r="Y300" s="42"/>
      <c r="Z300" s="42"/>
      <c r="AA300" s="42"/>
      <c r="AB300" s="42"/>
      <c r="AC300" s="42"/>
      <c r="AD300" s="42"/>
      <c r="AE300" s="42"/>
      <c r="AT300" s="17" t="s">
        <v>290</v>
      </c>
      <c r="AU300" s="17" t="s">
        <v>95</v>
      </c>
    </row>
    <row r="301" spans="1:65" s="2" customFormat="1" ht="24.15" customHeight="1">
      <c r="A301" s="42"/>
      <c r="B301" s="43"/>
      <c r="C301" s="291" t="s">
        <v>399</v>
      </c>
      <c r="D301" s="291" t="s">
        <v>285</v>
      </c>
      <c r="E301" s="292" t="s">
        <v>400</v>
      </c>
      <c r="F301" s="293" t="s">
        <v>401</v>
      </c>
      <c r="G301" s="294" t="s">
        <v>275</v>
      </c>
      <c r="H301" s="295">
        <v>1</v>
      </c>
      <c r="I301" s="296"/>
      <c r="J301" s="297"/>
      <c r="K301" s="298">
        <f>ROUND(P301*H301,2)</f>
        <v>0</v>
      </c>
      <c r="L301" s="293" t="s">
        <v>152</v>
      </c>
      <c r="M301" s="299"/>
      <c r="N301" s="300" t="s">
        <v>1</v>
      </c>
      <c r="O301" s="250" t="s">
        <v>42</v>
      </c>
      <c r="P301" s="251">
        <f>I301+J301</f>
        <v>0</v>
      </c>
      <c r="Q301" s="251">
        <f>ROUND(I301*H301,2)</f>
        <v>0</v>
      </c>
      <c r="R301" s="251">
        <f>ROUND(J301*H301,2)</f>
        <v>0</v>
      </c>
      <c r="S301" s="95"/>
      <c r="T301" s="252">
        <f>S301*H301</f>
        <v>0</v>
      </c>
      <c r="U301" s="252">
        <v>0.03829</v>
      </c>
      <c r="V301" s="252">
        <f>U301*H301</f>
        <v>0.03829</v>
      </c>
      <c r="W301" s="252">
        <v>0</v>
      </c>
      <c r="X301" s="253">
        <f>W301*H301</f>
        <v>0</v>
      </c>
      <c r="Y301" s="42"/>
      <c r="Z301" s="42"/>
      <c r="AA301" s="42"/>
      <c r="AB301" s="42"/>
      <c r="AC301" s="42"/>
      <c r="AD301" s="42"/>
      <c r="AE301" s="42"/>
      <c r="AR301" s="254" t="s">
        <v>288</v>
      </c>
      <c r="AT301" s="254" t="s">
        <v>285</v>
      </c>
      <c r="AU301" s="254" t="s">
        <v>95</v>
      </c>
      <c r="AY301" s="17" t="s">
        <v>145</v>
      </c>
      <c r="BE301" s="143">
        <f>IF(O301="základní",K301,0)</f>
        <v>0</v>
      </c>
      <c r="BF301" s="143">
        <f>IF(O301="snížená",K301,0)</f>
        <v>0</v>
      </c>
      <c r="BG301" s="143">
        <f>IF(O301="zákl. přenesená",K301,0)</f>
        <v>0</v>
      </c>
      <c r="BH301" s="143">
        <f>IF(O301="sníž. přenesená",K301,0)</f>
        <v>0</v>
      </c>
      <c r="BI301" s="143">
        <f>IF(O301="nulová",K301,0)</f>
        <v>0</v>
      </c>
      <c r="BJ301" s="17" t="s">
        <v>84</v>
      </c>
      <c r="BK301" s="143">
        <f>ROUND(P301*H301,2)</f>
        <v>0</v>
      </c>
      <c r="BL301" s="17" t="s">
        <v>246</v>
      </c>
      <c r="BM301" s="254" t="s">
        <v>402</v>
      </c>
    </row>
    <row r="302" spans="1:47" s="2" customFormat="1" ht="12">
      <c r="A302" s="42"/>
      <c r="B302" s="43"/>
      <c r="C302" s="44"/>
      <c r="D302" s="255" t="s">
        <v>155</v>
      </c>
      <c r="E302" s="44"/>
      <c r="F302" s="256" t="s">
        <v>401</v>
      </c>
      <c r="G302" s="44"/>
      <c r="H302" s="44"/>
      <c r="I302" s="210"/>
      <c r="J302" s="210"/>
      <c r="K302" s="44"/>
      <c r="L302" s="44"/>
      <c r="M302" s="45"/>
      <c r="N302" s="257"/>
      <c r="O302" s="258"/>
      <c r="P302" s="95"/>
      <c r="Q302" s="95"/>
      <c r="R302" s="95"/>
      <c r="S302" s="95"/>
      <c r="T302" s="95"/>
      <c r="U302" s="95"/>
      <c r="V302" s="95"/>
      <c r="W302" s="95"/>
      <c r="X302" s="96"/>
      <c r="Y302" s="42"/>
      <c r="Z302" s="42"/>
      <c r="AA302" s="42"/>
      <c r="AB302" s="42"/>
      <c r="AC302" s="42"/>
      <c r="AD302" s="42"/>
      <c r="AE302" s="42"/>
      <c r="AT302" s="17" t="s">
        <v>155</v>
      </c>
      <c r="AU302" s="17" t="s">
        <v>95</v>
      </c>
    </row>
    <row r="303" spans="1:47" s="2" customFormat="1" ht="12">
      <c r="A303" s="42"/>
      <c r="B303" s="43"/>
      <c r="C303" s="44"/>
      <c r="D303" s="255" t="s">
        <v>290</v>
      </c>
      <c r="E303" s="44"/>
      <c r="F303" s="301" t="s">
        <v>403</v>
      </c>
      <c r="G303" s="44"/>
      <c r="H303" s="44"/>
      <c r="I303" s="210"/>
      <c r="J303" s="210"/>
      <c r="K303" s="44"/>
      <c r="L303" s="44"/>
      <c r="M303" s="45"/>
      <c r="N303" s="257"/>
      <c r="O303" s="258"/>
      <c r="P303" s="95"/>
      <c r="Q303" s="95"/>
      <c r="R303" s="95"/>
      <c r="S303" s="95"/>
      <c r="T303" s="95"/>
      <c r="U303" s="95"/>
      <c r="V303" s="95"/>
      <c r="W303" s="95"/>
      <c r="X303" s="96"/>
      <c r="Y303" s="42"/>
      <c r="Z303" s="42"/>
      <c r="AA303" s="42"/>
      <c r="AB303" s="42"/>
      <c r="AC303" s="42"/>
      <c r="AD303" s="42"/>
      <c r="AE303" s="42"/>
      <c r="AT303" s="17" t="s">
        <v>290</v>
      </c>
      <c r="AU303" s="17" t="s">
        <v>95</v>
      </c>
    </row>
    <row r="304" spans="1:65" s="2" customFormat="1" ht="33" customHeight="1">
      <c r="A304" s="42"/>
      <c r="B304" s="43"/>
      <c r="C304" s="291" t="s">
        <v>404</v>
      </c>
      <c r="D304" s="291" t="s">
        <v>285</v>
      </c>
      <c r="E304" s="292" t="s">
        <v>405</v>
      </c>
      <c r="F304" s="293" t="s">
        <v>406</v>
      </c>
      <c r="G304" s="294" t="s">
        <v>275</v>
      </c>
      <c r="H304" s="295">
        <v>1</v>
      </c>
      <c r="I304" s="296"/>
      <c r="J304" s="297"/>
      <c r="K304" s="298">
        <f>ROUND(P304*H304,2)</f>
        <v>0</v>
      </c>
      <c r="L304" s="293" t="s">
        <v>152</v>
      </c>
      <c r="M304" s="299"/>
      <c r="N304" s="300" t="s">
        <v>1</v>
      </c>
      <c r="O304" s="250" t="s">
        <v>42</v>
      </c>
      <c r="P304" s="251">
        <f>I304+J304</f>
        <v>0</v>
      </c>
      <c r="Q304" s="251">
        <f>ROUND(I304*H304,2)</f>
        <v>0</v>
      </c>
      <c r="R304" s="251">
        <f>ROUND(J304*H304,2)</f>
        <v>0</v>
      </c>
      <c r="S304" s="95"/>
      <c r="T304" s="252">
        <f>S304*H304</f>
        <v>0</v>
      </c>
      <c r="U304" s="252">
        <v>0.098</v>
      </c>
      <c r="V304" s="252">
        <f>U304*H304</f>
        <v>0.098</v>
      </c>
      <c r="W304" s="252">
        <v>0</v>
      </c>
      <c r="X304" s="253">
        <f>W304*H304</f>
        <v>0</v>
      </c>
      <c r="Y304" s="42"/>
      <c r="Z304" s="42"/>
      <c r="AA304" s="42"/>
      <c r="AB304" s="42"/>
      <c r="AC304" s="42"/>
      <c r="AD304" s="42"/>
      <c r="AE304" s="42"/>
      <c r="AR304" s="254" t="s">
        <v>288</v>
      </c>
      <c r="AT304" s="254" t="s">
        <v>285</v>
      </c>
      <c r="AU304" s="254" t="s">
        <v>95</v>
      </c>
      <c r="AY304" s="17" t="s">
        <v>145</v>
      </c>
      <c r="BE304" s="143">
        <f>IF(O304="základní",K304,0)</f>
        <v>0</v>
      </c>
      <c r="BF304" s="143">
        <f>IF(O304="snížená",K304,0)</f>
        <v>0</v>
      </c>
      <c r="BG304" s="143">
        <f>IF(O304="zákl. přenesená",K304,0)</f>
        <v>0</v>
      </c>
      <c r="BH304" s="143">
        <f>IF(O304="sníž. přenesená",K304,0)</f>
        <v>0</v>
      </c>
      <c r="BI304" s="143">
        <f>IF(O304="nulová",K304,0)</f>
        <v>0</v>
      </c>
      <c r="BJ304" s="17" t="s">
        <v>84</v>
      </c>
      <c r="BK304" s="143">
        <f>ROUND(P304*H304,2)</f>
        <v>0</v>
      </c>
      <c r="BL304" s="17" t="s">
        <v>246</v>
      </c>
      <c r="BM304" s="254" t="s">
        <v>407</v>
      </c>
    </row>
    <row r="305" spans="1:47" s="2" customFormat="1" ht="12">
      <c r="A305" s="42"/>
      <c r="B305" s="43"/>
      <c r="C305" s="44"/>
      <c r="D305" s="255" t="s">
        <v>155</v>
      </c>
      <c r="E305" s="44"/>
      <c r="F305" s="256" t="s">
        <v>406</v>
      </c>
      <c r="G305" s="44"/>
      <c r="H305" s="44"/>
      <c r="I305" s="210"/>
      <c r="J305" s="210"/>
      <c r="K305" s="44"/>
      <c r="L305" s="44"/>
      <c r="M305" s="45"/>
      <c r="N305" s="257"/>
      <c r="O305" s="258"/>
      <c r="P305" s="95"/>
      <c r="Q305" s="95"/>
      <c r="R305" s="95"/>
      <c r="S305" s="95"/>
      <c r="T305" s="95"/>
      <c r="U305" s="95"/>
      <c r="V305" s="95"/>
      <c r="W305" s="95"/>
      <c r="X305" s="96"/>
      <c r="Y305" s="42"/>
      <c r="Z305" s="42"/>
      <c r="AA305" s="42"/>
      <c r="AB305" s="42"/>
      <c r="AC305" s="42"/>
      <c r="AD305" s="42"/>
      <c r="AE305" s="42"/>
      <c r="AT305" s="17" t="s">
        <v>155</v>
      </c>
      <c r="AU305" s="17" t="s">
        <v>95</v>
      </c>
    </row>
    <row r="306" spans="1:47" s="2" customFormat="1" ht="12">
      <c r="A306" s="42"/>
      <c r="B306" s="43"/>
      <c r="C306" s="44"/>
      <c r="D306" s="255" t="s">
        <v>290</v>
      </c>
      <c r="E306" s="44"/>
      <c r="F306" s="301" t="s">
        <v>408</v>
      </c>
      <c r="G306" s="44"/>
      <c r="H306" s="44"/>
      <c r="I306" s="210"/>
      <c r="J306" s="210"/>
      <c r="K306" s="44"/>
      <c r="L306" s="44"/>
      <c r="M306" s="45"/>
      <c r="N306" s="257"/>
      <c r="O306" s="258"/>
      <c r="P306" s="95"/>
      <c r="Q306" s="95"/>
      <c r="R306" s="95"/>
      <c r="S306" s="95"/>
      <c r="T306" s="95"/>
      <c r="U306" s="95"/>
      <c r="V306" s="95"/>
      <c r="W306" s="95"/>
      <c r="X306" s="96"/>
      <c r="Y306" s="42"/>
      <c r="Z306" s="42"/>
      <c r="AA306" s="42"/>
      <c r="AB306" s="42"/>
      <c r="AC306" s="42"/>
      <c r="AD306" s="42"/>
      <c r="AE306" s="42"/>
      <c r="AT306" s="17" t="s">
        <v>290</v>
      </c>
      <c r="AU306" s="17" t="s">
        <v>95</v>
      </c>
    </row>
    <row r="307" spans="1:65" s="2" customFormat="1" ht="37.8" customHeight="1">
      <c r="A307" s="42"/>
      <c r="B307" s="43"/>
      <c r="C307" s="291" t="s">
        <v>409</v>
      </c>
      <c r="D307" s="291" t="s">
        <v>285</v>
      </c>
      <c r="E307" s="292" t="s">
        <v>410</v>
      </c>
      <c r="F307" s="293" t="s">
        <v>411</v>
      </c>
      <c r="G307" s="294" t="s">
        <v>275</v>
      </c>
      <c r="H307" s="295">
        <v>1</v>
      </c>
      <c r="I307" s="296"/>
      <c r="J307" s="297"/>
      <c r="K307" s="298">
        <f>ROUND(P307*H307,2)</f>
        <v>0</v>
      </c>
      <c r="L307" s="293" t="s">
        <v>152</v>
      </c>
      <c r="M307" s="299"/>
      <c r="N307" s="300" t="s">
        <v>1</v>
      </c>
      <c r="O307" s="250" t="s">
        <v>42</v>
      </c>
      <c r="P307" s="251">
        <f>I307+J307</f>
        <v>0</v>
      </c>
      <c r="Q307" s="251">
        <f>ROUND(I307*H307,2)</f>
        <v>0</v>
      </c>
      <c r="R307" s="251">
        <f>ROUND(J307*H307,2)</f>
        <v>0</v>
      </c>
      <c r="S307" s="95"/>
      <c r="T307" s="252">
        <f>S307*H307</f>
        <v>0</v>
      </c>
      <c r="U307" s="252">
        <v>0.02521</v>
      </c>
      <c r="V307" s="252">
        <f>U307*H307</f>
        <v>0.02521</v>
      </c>
      <c r="W307" s="252">
        <v>0</v>
      </c>
      <c r="X307" s="253">
        <f>W307*H307</f>
        <v>0</v>
      </c>
      <c r="Y307" s="42"/>
      <c r="Z307" s="42"/>
      <c r="AA307" s="42"/>
      <c r="AB307" s="42"/>
      <c r="AC307" s="42"/>
      <c r="AD307" s="42"/>
      <c r="AE307" s="42"/>
      <c r="AR307" s="254" t="s">
        <v>288</v>
      </c>
      <c r="AT307" s="254" t="s">
        <v>285</v>
      </c>
      <c r="AU307" s="254" t="s">
        <v>95</v>
      </c>
      <c r="AY307" s="17" t="s">
        <v>145</v>
      </c>
      <c r="BE307" s="143">
        <f>IF(O307="základní",K307,0)</f>
        <v>0</v>
      </c>
      <c r="BF307" s="143">
        <f>IF(O307="snížená",K307,0)</f>
        <v>0</v>
      </c>
      <c r="BG307" s="143">
        <f>IF(O307="zákl. přenesená",K307,0)</f>
        <v>0</v>
      </c>
      <c r="BH307" s="143">
        <f>IF(O307="sníž. přenesená",K307,0)</f>
        <v>0</v>
      </c>
      <c r="BI307" s="143">
        <f>IF(O307="nulová",K307,0)</f>
        <v>0</v>
      </c>
      <c r="BJ307" s="17" t="s">
        <v>84</v>
      </c>
      <c r="BK307" s="143">
        <f>ROUND(P307*H307,2)</f>
        <v>0</v>
      </c>
      <c r="BL307" s="17" t="s">
        <v>246</v>
      </c>
      <c r="BM307" s="254" t="s">
        <v>412</v>
      </c>
    </row>
    <row r="308" spans="1:47" s="2" customFormat="1" ht="12">
      <c r="A308" s="42"/>
      <c r="B308" s="43"/>
      <c r="C308" s="44"/>
      <c r="D308" s="255" t="s">
        <v>155</v>
      </c>
      <c r="E308" s="44"/>
      <c r="F308" s="256" t="s">
        <v>411</v>
      </c>
      <c r="G308" s="44"/>
      <c r="H308" s="44"/>
      <c r="I308" s="210"/>
      <c r="J308" s="210"/>
      <c r="K308" s="44"/>
      <c r="L308" s="44"/>
      <c r="M308" s="45"/>
      <c r="N308" s="257"/>
      <c r="O308" s="258"/>
      <c r="P308" s="95"/>
      <c r="Q308" s="95"/>
      <c r="R308" s="95"/>
      <c r="S308" s="95"/>
      <c r="T308" s="95"/>
      <c r="U308" s="95"/>
      <c r="V308" s="95"/>
      <c r="W308" s="95"/>
      <c r="X308" s="96"/>
      <c r="Y308" s="42"/>
      <c r="Z308" s="42"/>
      <c r="AA308" s="42"/>
      <c r="AB308" s="42"/>
      <c r="AC308" s="42"/>
      <c r="AD308" s="42"/>
      <c r="AE308" s="42"/>
      <c r="AT308" s="17" t="s">
        <v>155</v>
      </c>
      <c r="AU308" s="17" t="s">
        <v>95</v>
      </c>
    </row>
    <row r="309" spans="1:47" s="2" customFormat="1" ht="12">
      <c r="A309" s="42"/>
      <c r="B309" s="43"/>
      <c r="C309" s="44"/>
      <c r="D309" s="255" t="s">
        <v>290</v>
      </c>
      <c r="E309" s="44"/>
      <c r="F309" s="301" t="s">
        <v>413</v>
      </c>
      <c r="G309" s="44"/>
      <c r="H309" s="44"/>
      <c r="I309" s="210"/>
      <c r="J309" s="210"/>
      <c r="K309" s="44"/>
      <c r="L309" s="44"/>
      <c r="M309" s="45"/>
      <c r="N309" s="257"/>
      <c r="O309" s="258"/>
      <c r="P309" s="95"/>
      <c r="Q309" s="95"/>
      <c r="R309" s="95"/>
      <c r="S309" s="95"/>
      <c r="T309" s="95"/>
      <c r="U309" s="95"/>
      <c r="V309" s="95"/>
      <c r="W309" s="95"/>
      <c r="X309" s="96"/>
      <c r="Y309" s="42"/>
      <c r="Z309" s="42"/>
      <c r="AA309" s="42"/>
      <c r="AB309" s="42"/>
      <c r="AC309" s="42"/>
      <c r="AD309" s="42"/>
      <c r="AE309" s="42"/>
      <c r="AT309" s="17" t="s">
        <v>290</v>
      </c>
      <c r="AU309" s="17" t="s">
        <v>95</v>
      </c>
    </row>
    <row r="310" spans="1:65" s="2" customFormat="1" ht="12">
      <c r="A310" s="42"/>
      <c r="B310" s="43"/>
      <c r="C310" s="242" t="s">
        <v>414</v>
      </c>
      <c r="D310" s="242" t="s">
        <v>148</v>
      </c>
      <c r="E310" s="243" t="s">
        <v>415</v>
      </c>
      <c r="F310" s="244" t="s">
        <v>416</v>
      </c>
      <c r="G310" s="245" t="s">
        <v>275</v>
      </c>
      <c r="H310" s="246">
        <v>1</v>
      </c>
      <c r="I310" s="247"/>
      <c r="J310" s="247"/>
      <c r="K310" s="248">
        <f>ROUND(P310*H310,2)</f>
        <v>0</v>
      </c>
      <c r="L310" s="244" t="s">
        <v>152</v>
      </c>
      <c r="M310" s="45"/>
      <c r="N310" s="249" t="s">
        <v>1</v>
      </c>
      <c r="O310" s="250" t="s">
        <v>42</v>
      </c>
      <c r="P310" s="251">
        <f>I310+J310</f>
        <v>0</v>
      </c>
      <c r="Q310" s="251">
        <f>ROUND(I310*H310,2)</f>
        <v>0</v>
      </c>
      <c r="R310" s="251">
        <f>ROUND(J310*H310,2)</f>
        <v>0</v>
      </c>
      <c r="S310" s="95"/>
      <c r="T310" s="252">
        <f>S310*H310</f>
        <v>0</v>
      </c>
      <c r="U310" s="252">
        <v>0.00033</v>
      </c>
      <c r="V310" s="252">
        <f>U310*H310</f>
        <v>0.00033</v>
      </c>
      <c r="W310" s="252">
        <v>0</v>
      </c>
      <c r="X310" s="253">
        <f>W310*H310</f>
        <v>0</v>
      </c>
      <c r="Y310" s="42"/>
      <c r="Z310" s="42"/>
      <c r="AA310" s="42"/>
      <c r="AB310" s="42"/>
      <c r="AC310" s="42"/>
      <c r="AD310" s="42"/>
      <c r="AE310" s="42"/>
      <c r="AR310" s="254" t="s">
        <v>246</v>
      </c>
      <c r="AT310" s="254" t="s">
        <v>148</v>
      </c>
      <c r="AU310" s="254" t="s">
        <v>95</v>
      </c>
      <c r="AY310" s="17" t="s">
        <v>145</v>
      </c>
      <c r="BE310" s="143">
        <f>IF(O310="základní",K310,0)</f>
        <v>0</v>
      </c>
      <c r="BF310" s="143">
        <f>IF(O310="snížená",K310,0)</f>
        <v>0</v>
      </c>
      <c r="BG310" s="143">
        <f>IF(O310="zákl. přenesená",K310,0)</f>
        <v>0</v>
      </c>
      <c r="BH310" s="143">
        <f>IF(O310="sníž. přenesená",K310,0)</f>
        <v>0</v>
      </c>
      <c r="BI310" s="143">
        <f>IF(O310="nulová",K310,0)</f>
        <v>0</v>
      </c>
      <c r="BJ310" s="17" t="s">
        <v>84</v>
      </c>
      <c r="BK310" s="143">
        <f>ROUND(P310*H310,2)</f>
        <v>0</v>
      </c>
      <c r="BL310" s="17" t="s">
        <v>246</v>
      </c>
      <c r="BM310" s="254" t="s">
        <v>417</v>
      </c>
    </row>
    <row r="311" spans="1:47" s="2" customFormat="1" ht="12">
      <c r="A311" s="42"/>
      <c r="B311" s="43"/>
      <c r="C311" s="44"/>
      <c r="D311" s="255" t="s">
        <v>155</v>
      </c>
      <c r="E311" s="44"/>
      <c r="F311" s="256" t="s">
        <v>418</v>
      </c>
      <c r="G311" s="44"/>
      <c r="H311" s="44"/>
      <c r="I311" s="210"/>
      <c r="J311" s="210"/>
      <c r="K311" s="44"/>
      <c r="L311" s="44"/>
      <c r="M311" s="45"/>
      <c r="N311" s="257"/>
      <c r="O311" s="258"/>
      <c r="P311" s="95"/>
      <c r="Q311" s="95"/>
      <c r="R311" s="95"/>
      <c r="S311" s="95"/>
      <c r="T311" s="95"/>
      <c r="U311" s="95"/>
      <c r="V311" s="95"/>
      <c r="W311" s="95"/>
      <c r="X311" s="96"/>
      <c r="Y311" s="42"/>
      <c r="Z311" s="42"/>
      <c r="AA311" s="42"/>
      <c r="AB311" s="42"/>
      <c r="AC311" s="42"/>
      <c r="AD311" s="42"/>
      <c r="AE311" s="42"/>
      <c r="AT311" s="17" t="s">
        <v>155</v>
      </c>
      <c r="AU311" s="17" t="s">
        <v>95</v>
      </c>
    </row>
    <row r="312" spans="1:65" s="2" customFormat="1" ht="24.15" customHeight="1">
      <c r="A312" s="42"/>
      <c r="B312" s="43"/>
      <c r="C312" s="242" t="s">
        <v>419</v>
      </c>
      <c r="D312" s="242" t="s">
        <v>148</v>
      </c>
      <c r="E312" s="243" t="s">
        <v>420</v>
      </c>
      <c r="F312" s="244" t="s">
        <v>421</v>
      </c>
      <c r="G312" s="245" t="s">
        <v>151</v>
      </c>
      <c r="H312" s="246">
        <v>3.835</v>
      </c>
      <c r="I312" s="247"/>
      <c r="J312" s="247"/>
      <c r="K312" s="248">
        <f>ROUND(P312*H312,2)</f>
        <v>0</v>
      </c>
      <c r="L312" s="244" t="s">
        <v>152</v>
      </c>
      <c r="M312" s="45"/>
      <c r="N312" s="249" t="s">
        <v>1</v>
      </c>
      <c r="O312" s="250" t="s">
        <v>42</v>
      </c>
      <c r="P312" s="251">
        <f>I312+J312</f>
        <v>0</v>
      </c>
      <c r="Q312" s="251">
        <f>ROUND(I312*H312,2)</f>
        <v>0</v>
      </c>
      <c r="R312" s="251">
        <f>ROUND(J312*H312,2)</f>
        <v>0</v>
      </c>
      <c r="S312" s="95"/>
      <c r="T312" s="252">
        <f>S312*H312</f>
        <v>0</v>
      </c>
      <c r="U312" s="252">
        <v>0.00061</v>
      </c>
      <c r="V312" s="252">
        <f>U312*H312</f>
        <v>0.00233935</v>
      </c>
      <c r="W312" s="252">
        <v>0</v>
      </c>
      <c r="X312" s="253">
        <f>W312*H312</f>
        <v>0</v>
      </c>
      <c r="Y312" s="42"/>
      <c r="Z312" s="42"/>
      <c r="AA312" s="42"/>
      <c r="AB312" s="42"/>
      <c r="AC312" s="42"/>
      <c r="AD312" s="42"/>
      <c r="AE312" s="42"/>
      <c r="AR312" s="254" t="s">
        <v>246</v>
      </c>
      <c r="AT312" s="254" t="s">
        <v>148</v>
      </c>
      <c r="AU312" s="254" t="s">
        <v>95</v>
      </c>
      <c r="AY312" s="17" t="s">
        <v>145</v>
      </c>
      <c r="BE312" s="143">
        <f>IF(O312="základní",K312,0)</f>
        <v>0</v>
      </c>
      <c r="BF312" s="143">
        <f>IF(O312="snížená",K312,0)</f>
        <v>0</v>
      </c>
      <c r="BG312" s="143">
        <f>IF(O312="zákl. přenesená",K312,0)</f>
        <v>0</v>
      </c>
      <c r="BH312" s="143">
        <f>IF(O312="sníž. přenesená",K312,0)</f>
        <v>0</v>
      </c>
      <c r="BI312" s="143">
        <f>IF(O312="nulová",K312,0)</f>
        <v>0</v>
      </c>
      <c r="BJ312" s="17" t="s">
        <v>84</v>
      </c>
      <c r="BK312" s="143">
        <f>ROUND(P312*H312,2)</f>
        <v>0</v>
      </c>
      <c r="BL312" s="17" t="s">
        <v>246</v>
      </c>
      <c r="BM312" s="254" t="s">
        <v>422</v>
      </c>
    </row>
    <row r="313" spans="1:47" s="2" customFormat="1" ht="12">
      <c r="A313" s="42"/>
      <c r="B313" s="43"/>
      <c r="C313" s="44"/>
      <c r="D313" s="255" t="s">
        <v>155</v>
      </c>
      <c r="E313" s="44"/>
      <c r="F313" s="256" t="s">
        <v>423</v>
      </c>
      <c r="G313" s="44"/>
      <c r="H313" s="44"/>
      <c r="I313" s="210"/>
      <c r="J313" s="210"/>
      <c r="K313" s="44"/>
      <c r="L313" s="44"/>
      <c r="M313" s="45"/>
      <c r="N313" s="257"/>
      <c r="O313" s="258"/>
      <c r="P313" s="95"/>
      <c r="Q313" s="95"/>
      <c r="R313" s="95"/>
      <c r="S313" s="95"/>
      <c r="T313" s="95"/>
      <c r="U313" s="95"/>
      <c r="V313" s="95"/>
      <c r="W313" s="95"/>
      <c r="X313" s="96"/>
      <c r="Y313" s="42"/>
      <c r="Z313" s="42"/>
      <c r="AA313" s="42"/>
      <c r="AB313" s="42"/>
      <c r="AC313" s="42"/>
      <c r="AD313" s="42"/>
      <c r="AE313" s="42"/>
      <c r="AT313" s="17" t="s">
        <v>155</v>
      </c>
      <c r="AU313" s="17" t="s">
        <v>95</v>
      </c>
    </row>
    <row r="314" spans="1:51" s="14" customFormat="1" ht="12">
      <c r="A314" s="14"/>
      <c r="B314" s="269"/>
      <c r="C314" s="270"/>
      <c r="D314" s="255" t="s">
        <v>175</v>
      </c>
      <c r="E314" s="271" t="s">
        <v>1</v>
      </c>
      <c r="F314" s="272" t="s">
        <v>424</v>
      </c>
      <c r="G314" s="270"/>
      <c r="H314" s="273">
        <v>3.835</v>
      </c>
      <c r="I314" s="274"/>
      <c r="J314" s="274"/>
      <c r="K314" s="270"/>
      <c r="L314" s="270"/>
      <c r="M314" s="275"/>
      <c r="N314" s="276"/>
      <c r="O314" s="277"/>
      <c r="P314" s="277"/>
      <c r="Q314" s="277"/>
      <c r="R314" s="277"/>
      <c r="S314" s="277"/>
      <c r="T314" s="277"/>
      <c r="U314" s="277"/>
      <c r="V314" s="277"/>
      <c r="W314" s="277"/>
      <c r="X314" s="278"/>
      <c r="Y314" s="14"/>
      <c r="Z314" s="14"/>
      <c r="AA314" s="14"/>
      <c r="AB314" s="14"/>
      <c r="AC314" s="14"/>
      <c r="AD314" s="14"/>
      <c r="AE314" s="14"/>
      <c r="AT314" s="279" t="s">
        <v>175</v>
      </c>
      <c r="AU314" s="279" t="s">
        <v>95</v>
      </c>
      <c r="AV314" s="14" t="s">
        <v>95</v>
      </c>
      <c r="AW314" s="14" t="s">
        <v>5</v>
      </c>
      <c r="AX314" s="14" t="s">
        <v>79</v>
      </c>
      <c r="AY314" s="279" t="s">
        <v>145</v>
      </c>
    </row>
    <row r="315" spans="1:51" s="15" customFormat="1" ht="12">
      <c r="A315" s="15"/>
      <c r="B315" s="280"/>
      <c r="C315" s="281"/>
      <c r="D315" s="255" t="s">
        <v>175</v>
      </c>
      <c r="E315" s="282" t="s">
        <v>1</v>
      </c>
      <c r="F315" s="283" t="s">
        <v>182</v>
      </c>
      <c r="G315" s="281"/>
      <c r="H315" s="284">
        <v>3.835</v>
      </c>
      <c r="I315" s="285"/>
      <c r="J315" s="285"/>
      <c r="K315" s="281"/>
      <c r="L315" s="281"/>
      <c r="M315" s="286"/>
      <c r="N315" s="287"/>
      <c r="O315" s="288"/>
      <c r="P315" s="288"/>
      <c r="Q315" s="288"/>
      <c r="R315" s="288"/>
      <c r="S315" s="288"/>
      <c r="T315" s="288"/>
      <c r="U315" s="288"/>
      <c r="V315" s="288"/>
      <c r="W315" s="288"/>
      <c r="X315" s="289"/>
      <c r="Y315" s="15"/>
      <c r="Z315" s="15"/>
      <c r="AA315" s="15"/>
      <c r="AB315" s="15"/>
      <c r="AC315" s="15"/>
      <c r="AD315" s="15"/>
      <c r="AE315" s="15"/>
      <c r="AT315" s="290" t="s">
        <v>175</v>
      </c>
      <c r="AU315" s="290" t="s">
        <v>95</v>
      </c>
      <c r="AV315" s="15" t="s">
        <v>153</v>
      </c>
      <c r="AW315" s="15" t="s">
        <v>5</v>
      </c>
      <c r="AX315" s="15" t="s">
        <v>84</v>
      </c>
      <c r="AY315" s="290" t="s">
        <v>145</v>
      </c>
    </row>
    <row r="316" spans="1:65" s="2" customFormat="1" ht="24.15" customHeight="1">
      <c r="A316" s="42"/>
      <c r="B316" s="43"/>
      <c r="C316" s="242" t="s">
        <v>425</v>
      </c>
      <c r="D316" s="242" t="s">
        <v>148</v>
      </c>
      <c r="E316" s="243" t="s">
        <v>426</v>
      </c>
      <c r="F316" s="244" t="s">
        <v>427</v>
      </c>
      <c r="G316" s="245" t="s">
        <v>238</v>
      </c>
      <c r="H316" s="246">
        <v>1.809</v>
      </c>
      <c r="I316" s="247"/>
      <c r="J316" s="247"/>
      <c r="K316" s="248">
        <f>ROUND(P316*H316,2)</f>
        <v>0</v>
      </c>
      <c r="L316" s="244" t="s">
        <v>152</v>
      </c>
      <c r="M316" s="45"/>
      <c r="N316" s="249" t="s">
        <v>1</v>
      </c>
      <c r="O316" s="250" t="s">
        <v>42</v>
      </c>
      <c r="P316" s="251">
        <f>I316+J316</f>
        <v>0</v>
      </c>
      <c r="Q316" s="251">
        <f>ROUND(I316*H316,2)</f>
        <v>0</v>
      </c>
      <c r="R316" s="251">
        <f>ROUND(J316*H316,2)</f>
        <v>0</v>
      </c>
      <c r="S316" s="95"/>
      <c r="T316" s="252">
        <f>S316*H316</f>
        <v>0</v>
      </c>
      <c r="U316" s="252">
        <v>0</v>
      </c>
      <c r="V316" s="252">
        <f>U316*H316</f>
        <v>0</v>
      </c>
      <c r="W316" s="252">
        <v>0</v>
      </c>
      <c r="X316" s="253">
        <f>W316*H316</f>
        <v>0</v>
      </c>
      <c r="Y316" s="42"/>
      <c r="Z316" s="42"/>
      <c r="AA316" s="42"/>
      <c r="AB316" s="42"/>
      <c r="AC316" s="42"/>
      <c r="AD316" s="42"/>
      <c r="AE316" s="42"/>
      <c r="AR316" s="254" t="s">
        <v>246</v>
      </c>
      <c r="AT316" s="254" t="s">
        <v>148</v>
      </c>
      <c r="AU316" s="254" t="s">
        <v>95</v>
      </c>
      <c r="AY316" s="17" t="s">
        <v>145</v>
      </c>
      <c r="BE316" s="143">
        <f>IF(O316="základní",K316,0)</f>
        <v>0</v>
      </c>
      <c r="BF316" s="143">
        <f>IF(O316="snížená",K316,0)</f>
        <v>0</v>
      </c>
      <c r="BG316" s="143">
        <f>IF(O316="zákl. přenesená",K316,0)</f>
        <v>0</v>
      </c>
      <c r="BH316" s="143">
        <f>IF(O316="sníž. přenesená",K316,0)</f>
        <v>0</v>
      </c>
      <c r="BI316" s="143">
        <f>IF(O316="nulová",K316,0)</f>
        <v>0</v>
      </c>
      <c r="BJ316" s="17" t="s">
        <v>84</v>
      </c>
      <c r="BK316" s="143">
        <f>ROUND(P316*H316,2)</f>
        <v>0</v>
      </c>
      <c r="BL316" s="17" t="s">
        <v>246</v>
      </c>
      <c r="BM316" s="254" t="s">
        <v>428</v>
      </c>
    </row>
    <row r="317" spans="1:47" s="2" customFormat="1" ht="12">
      <c r="A317" s="42"/>
      <c r="B317" s="43"/>
      <c r="C317" s="44"/>
      <c r="D317" s="255" t="s">
        <v>155</v>
      </c>
      <c r="E317" s="44"/>
      <c r="F317" s="256" t="s">
        <v>429</v>
      </c>
      <c r="G317" s="44"/>
      <c r="H317" s="44"/>
      <c r="I317" s="210"/>
      <c r="J317" s="210"/>
      <c r="K317" s="44"/>
      <c r="L317" s="44"/>
      <c r="M317" s="45"/>
      <c r="N317" s="257"/>
      <c r="O317" s="258"/>
      <c r="P317" s="95"/>
      <c r="Q317" s="95"/>
      <c r="R317" s="95"/>
      <c r="S317" s="95"/>
      <c r="T317" s="95"/>
      <c r="U317" s="95"/>
      <c r="V317" s="95"/>
      <c r="W317" s="95"/>
      <c r="X317" s="96"/>
      <c r="Y317" s="42"/>
      <c r="Z317" s="42"/>
      <c r="AA317" s="42"/>
      <c r="AB317" s="42"/>
      <c r="AC317" s="42"/>
      <c r="AD317" s="42"/>
      <c r="AE317" s="42"/>
      <c r="AT317" s="17" t="s">
        <v>155</v>
      </c>
      <c r="AU317" s="17" t="s">
        <v>95</v>
      </c>
    </row>
    <row r="318" spans="1:63" s="12" customFormat="1" ht="22.8" customHeight="1">
      <c r="A318" s="12"/>
      <c r="B318" s="225"/>
      <c r="C318" s="226"/>
      <c r="D318" s="227" t="s">
        <v>78</v>
      </c>
      <c r="E318" s="240" t="s">
        <v>430</v>
      </c>
      <c r="F318" s="240" t="s">
        <v>431</v>
      </c>
      <c r="G318" s="226"/>
      <c r="H318" s="226"/>
      <c r="I318" s="229"/>
      <c r="J318" s="229"/>
      <c r="K318" s="241">
        <f>BK318</f>
        <v>0</v>
      </c>
      <c r="L318" s="226"/>
      <c r="M318" s="231"/>
      <c r="N318" s="232"/>
      <c r="O318" s="233"/>
      <c r="P318" s="233"/>
      <c r="Q318" s="234">
        <f>SUM(Q319:Q348)</f>
        <v>0</v>
      </c>
      <c r="R318" s="234">
        <f>SUM(R319:R348)</f>
        <v>0</v>
      </c>
      <c r="S318" s="233"/>
      <c r="T318" s="235">
        <f>SUM(T319:T348)</f>
        <v>0</v>
      </c>
      <c r="U318" s="233"/>
      <c r="V318" s="235">
        <f>SUM(V319:V348)</f>
        <v>0.00422926</v>
      </c>
      <c r="W318" s="233"/>
      <c r="X318" s="236">
        <f>SUM(X319:X348)</f>
        <v>0</v>
      </c>
      <c r="Y318" s="12"/>
      <c r="Z318" s="12"/>
      <c r="AA318" s="12"/>
      <c r="AB318" s="12"/>
      <c r="AC318" s="12"/>
      <c r="AD318" s="12"/>
      <c r="AE318" s="12"/>
      <c r="AR318" s="237" t="s">
        <v>95</v>
      </c>
      <c r="AT318" s="238" t="s">
        <v>78</v>
      </c>
      <c r="AU318" s="238" t="s">
        <v>84</v>
      </c>
      <c r="AY318" s="237" t="s">
        <v>145</v>
      </c>
      <c r="BK318" s="239">
        <f>SUM(BK319:BK348)</f>
        <v>0</v>
      </c>
    </row>
    <row r="319" spans="1:65" s="2" customFormat="1" ht="24.15" customHeight="1">
      <c r="A319" s="42"/>
      <c r="B319" s="43"/>
      <c r="C319" s="242" t="s">
        <v>432</v>
      </c>
      <c r="D319" s="242" t="s">
        <v>148</v>
      </c>
      <c r="E319" s="243" t="s">
        <v>433</v>
      </c>
      <c r="F319" s="244" t="s">
        <v>434</v>
      </c>
      <c r="G319" s="245" t="s">
        <v>151</v>
      </c>
      <c r="H319" s="246">
        <v>4.25</v>
      </c>
      <c r="I319" s="247"/>
      <c r="J319" s="247"/>
      <c r="K319" s="248">
        <f>ROUND(P319*H319,2)</f>
        <v>0</v>
      </c>
      <c r="L319" s="244" t="s">
        <v>152</v>
      </c>
      <c r="M319" s="45"/>
      <c r="N319" s="249" t="s">
        <v>1</v>
      </c>
      <c r="O319" s="250" t="s">
        <v>42</v>
      </c>
      <c r="P319" s="251">
        <f>I319+J319</f>
        <v>0</v>
      </c>
      <c r="Q319" s="251">
        <f>ROUND(I319*H319,2)</f>
        <v>0</v>
      </c>
      <c r="R319" s="251">
        <f>ROUND(J319*H319,2)</f>
        <v>0</v>
      </c>
      <c r="S319" s="95"/>
      <c r="T319" s="252">
        <f>S319*H319</f>
        <v>0</v>
      </c>
      <c r="U319" s="252">
        <v>0</v>
      </c>
      <c r="V319" s="252">
        <f>U319*H319</f>
        <v>0</v>
      </c>
      <c r="W319" s="252">
        <v>0</v>
      </c>
      <c r="X319" s="253">
        <f>W319*H319</f>
        <v>0</v>
      </c>
      <c r="Y319" s="42"/>
      <c r="Z319" s="42"/>
      <c r="AA319" s="42"/>
      <c r="AB319" s="42"/>
      <c r="AC319" s="42"/>
      <c r="AD319" s="42"/>
      <c r="AE319" s="42"/>
      <c r="AR319" s="254" t="s">
        <v>246</v>
      </c>
      <c r="AT319" s="254" t="s">
        <v>148</v>
      </c>
      <c r="AU319" s="254" t="s">
        <v>95</v>
      </c>
      <c r="AY319" s="17" t="s">
        <v>145</v>
      </c>
      <c r="BE319" s="143">
        <f>IF(O319="základní",K319,0)</f>
        <v>0</v>
      </c>
      <c r="BF319" s="143">
        <f>IF(O319="snížená",K319,0)</f>
        <v>0</v>
      </c>
      <c r="BG319" s="143">
        <f>IF(O319="zákl. přenesená",K319,0)</f>
        <v>0</v>
      </c>
      <c r="BH319" s="143">
        <f>IF(O319="sníž. přenesená",K319,0)</f>
        <v>0</v>
      </c>
      <c r="BI319" s="143">
        <f>IF(O319="nulová",K319,0)</f>
        <v>0</v>
      </c>
      <c r="BJ319" s="17" t="s">
        <v>84</v>
      </c>
      <c r="BK319" s="143">
        <f>ROUND(P319*H319,2)</f>
        <v>0</v>
      </c>
      <c r="BL319" s="17" t="s">
        <v>246</v>
      </c>
      <c r="BM319" s="254" t="s">
        <v>435</v>
      </c>
    </row>
    <row r="320" spans="1:47" s="2" customFormat="1" ht="12">
      <c r="A320" s="42"/>
      <c r="B320" s="43"/>
      <c r="C320" s="44"/>
      <c r="D320" s="255" t="s">
        <v>155</v>
      </c>
      <c r="E320" s="44"/>
      <c r="F320" s="256" t="s">
        <v>436</v>
      </c>
      <c r="G320" s="44"/>
      <c r="H320" s="44"/>
      <c r="I320" s="210"/>
      <c r="J320" s="210"/>
      <c r="K320" s="44"/>
      <c r="L320" s="44"/>
      <c r="M320" s="45"/>
      <c r="N320" s="257"/>
      <c r="O320" s="258"/>
      <c r="P320" s="95"/>
      <c r="Q320" s="95"/>
      <c r="R320" s="95"/>
      <c r="S320" s="95"/>
      <c r="T320" s="95"/>
      <c r="U320" s="95"/>
      <c r="V320" s="95"/>
      <c r="W320" s="95"/>
      <c r="X320" s="96"/>
      <c r="Y320" s="42"/>
      <c r="Z320" s="42"/>
      <c r="AA320" s="42"/>
      <c r="AB320" s="42"/>
      <c r="AC320" s="42"/>
      <c r="AD320" s="42"/>
      <c r="AE320" s="42"/>
      <c r="AT320" s="17" t="s">
        <v>155</v>
      </c>
      <c r="AU320" s="17" t="s">
        <v>95</v>
      </c>
    </row>
    <row r="321" spans="1:65" s="2" customFormat="1" ht="12">
      <c r="A321" s="42"/>
      <c r="B321" s="43"/>
      <c r="C321" s="242" t="s">
        <v>437</v>
      </c>
      <c r="D321" s="242" t="s">
        <v>148</v>
      </c>
      <c r="E321" s="243" t="s">
        <v>438</v>
      </c>
      <c r="F321" s="244" t="s">
        <v>439</v>
      </c>
      <c r="G321" s="245" t="s">
        <v>151</v>
      </c>
      <c r="H321" s="246">
        <v>4.25</v>
      </c>
      <c r="I321" s="247"/>
      <c r="J321" s="247"/>
      <c r="K321" s="248">
        <f>ROUND(P321*H321,2)</f>
        <v>0</v>
      </c>
      <c r="L321" s="244" t="s">
        <v>152</v>
      </c>
      <c r="M321" s="45"/>
      <c r="N321" s="249" t="s">
        <v>1</v>
      </c>
      <c r="O321" s="250" t="s">
        <v>42</v>
      </c>
      <c r="P321" s="251">
        <f>I321+J321</f>
        <v>0</v>
      </c>
      <c r="Q321" s="251">
        <f>ROUND(I321*H321,2)</f>
        <v>0</v>
      </c>
      <c r="R321" s="251">
        <f>ROUND(J321*H321,2)</f>
        <v>0</v>
      </c>
      <c r="S321" s="95"/>
      <c r="T321" s="252">
        <f>S321*H321</f>
        <v>0</v>
      </c>
      <c r="U321" s="252">
        <v>0.00011</v>
      </c>
      <c r="V321" s="252">
        <f>U321*H321</f>
        <v>0.00046750000000000003</v>
      </c>
      <c r="W321" s="252">
        <v>0</v>
      </c>
      <c r="X321" s="253">
        <f>W321*H321</f>
        <v>0</v>
      </c>
      <c r="Y321" s="42"/>
      <c r="Z321" s="42"/>
      <c r="AA321" s="42"/>
      <c r="AB321" s="42"/>
      <c r="AC321" s="42"/>
      <c r="AD321" s="42"/>
      <c r="AE321" s="42"/>
      <c r="AR321" s="254" t="s">
        <v>246</v>
      </c>
      <c r="AT321" s="254" t="s">
        <v>148</v>
      </c>
      <c r="AU321" s="254" t="s">
        <v>95</v>
      </c>
      <c r="AY321" s="17" t="s">
        <v>145</v>
      </c>
      <c r="BE321" s="143">
        <f>IF(O321="základní",K321,0)</f>
        <v>0</v>
      </c>
      <c r="BF321" s="143">
        <f>IF(O321="snížená",K321,0)</f>
        <v>0</v>
      </c>
      <c r="BG321" s="143">
        <f>IF(O321="zákl. přenesená",K321,0)</f>
        <v>0</v>
      </c>
      <c r="BH321" s="143">
        <f>IF(O321="sníž. přenesená",K321,0)</f>
        <v>0</v>
      </c>
      <c r="BI321" s="143">
        <f>IF(O321="nulová",K321,0)</f>
        <v>0</v>
      </c>
      <c r="BJ321" s="17" t="s">
        <v>84</v>
      </c>
      <c r="BK321" s="143">
        <f>ROUND(P321*H321,2)</f>
        <v>0</v>
      </c>
      <c r="BL321" s="17" t="s">
        <v>246</v>
      </c>
      <c r="BM321" s="254" t="s">
        <v>440</v>
      </c>
    </row>
    <row r="322" spans="1:47" s="2" customFormat="1" ht="12">
      <c r="A322" s="42"/>
      <c r="B322" s="43"/>
      <c r="C322" s="44"/>
      <c r="D322" s="255" t="s">
        <v>155</v>
      </c>
      <c r="E322" s="44"/>
      <c r="F322" s="256" t="s">
        <v>441</v>
      </c>
      <c r="G322" s="44"/>
      <c r="H322" s="44"/>
      <c r="I322" s="210"/>
      <c r="J322" s="210"/>
      <c r="K322" s="44"/>
      <c r="L322" s="44"/>
      <c r="M322" s="45"/>
      <c r="N322" s="257"/>
      <c r="O322" s="258"/>
      <c r="P322" s="95"/>
      <c r="Q322" s="95"/>
      <c r="R322" s="95"/>
      <c r="S322" s="95"/>
      <c r="T322" s="95"/>
      <c r="U322" s="95"/>
      <c r="V322" s="95"/>
      <c r="W322" s="95"/>
      <c r="X322" s="96"/>
      <c r="Y322" s="42"/>
      <c r="Z322" s="42"/>
      <c r="AA322" s="42"/>
      <c r="AB322" s="42"/>
      <c r="AC322" s="42"/>
      <c r="AD322" s="42"/>
      <c r="AE322" s="42"/>
      <c r="AT322" s="17" t="s">
        <v>155</v>
      </c>
      <c r="AU322" s="17" t="s">
        <v>95</v>
      </c>
    </row>
    <row r="323" spans="1:65" s="2" customFormat="1" ht="24.15" customHeight="1">
      <c r="A323" s="42"/>
      <c r="B323" s="43"/>
      <c r="C323" s="242" t="s">
        <v>442</v>
      </c>
      <c r="D323" s="242" t="s">
        <v>148</v>
      </c>
      <c r="E323" s="243" t="s">
        <v>443</v>
      </c>
      <c r="F323" s="244" t="s">
        <v>444</v>
      </c>
      <c r="G323" s="245" t="s">
        <v>151</v>
      </c>
      <c r="H323" s="246">
        <v>4.25</v>
      </c>
      <c r="I323" s="247"/>
      <c r="J323" s="247"/>
      <c r="K323" s="248">
        <f>ROUND(P323*H323,2)</f>
        <v>0</v>
      </c>
      <c r="L323" s="244" t="s">
        <v>152</v>
      </c>
      <c r="M323" s="45"/>
      <c r="N323" s="249" t="s">
        <v>1</v>
      </c>
      <c r="O323" s="250" t="s">
        <v>42</v>
      </c>
      <c r="P323" s="251">
        <f>I323+J323</f>
        <v>0</v>
      </c>
      <c r="Q323" s="251">
        <f>ROUND(I323*H323,2)</f>
        <v>0</v>
      </c>
      <c r="R323" s="251">
        <f>ROUND(J323*H323,2)</f>
        <v>0</v>
      </c>
      <c r="S323" s="95"/>
      <c r="T323" s="252">
        <f>S323*H323</f>
        <v>0</v>
      </c>
      <c r="U323" s="252">
        <v>0.00042</v>
      </c>
      <c r="V323" s="252">
        <f>U323*H323</f>
        <v>0.0017850000000000001</v>
      </c>
      <c r="W323" s="252">
        <v>0</v>
      </c>
      <c r="X323" s="253">
        <f>W323*H323</f>
        <v>0</v>
      </c>
      <c r="Y323" s="42"/>
      <c r="Z323" s="42"/>
      <c r="AA323" s="42"/>
      <c r="AB323" s="42"/>
      <c r="AC323" s="42"/>
      <c r="AD323" s="42"/>
      <c r="AE323" s="42"/>
      <c r="AR323" s="254" t="s">
        <v>246</v>
      </c>
      <c r="AT323" s="254" t="s">
        <v>148</v>
      </c>
      <c r="AU323" s="254" t="s">
        <v>95</v>
      </c>
      <c r="AY323" s="17" t="s">
        <v>145</v>
      </c>
      <c r="BE323" s="143">
        <f>IF(O323="základní",K323,0)</f>
        <v>0</v>
      </c>
      <c r="BF323" s="143">
        <f>IF(O323="snížená",K323,0)</f>
        <v>0</v>
      </c>
      <c r="BG323" s="143">
        <f>IF(O323="zákl. přenesená",K323,0)</f>
        <v>0</v>
      </c>
      <c r="BH323" s="143">
        <f>IF(O323="sníž. přenesená",K323,0)</f>
        <v>0</v>
      </c>
      <c r="BI323" s="143">
        <f>IF(O323="nulová",K323,0)</f>
        <v>0</v>
      </c>
      <c r="BJ323" s="17" t="s">
        <v>84</v>
      </c>
      <c r="BK323" s="143">
        <f>ROUND(P323*H323,2)</f>
        <v>0</v>
      </c>
      <c r="BL323" s="17" t="s">
        <v>246</v>
      </c>
      <c r="BM323" s="254" t="s">
        <v>445</v>
      </c>
    </row>
    <row r="324" spans="1:47" s="2" customFormat="1" ht="12">
      <c r="A324" s="42"/>
      <c r="B324" s="43"/>
      <c r="C324" s="44"/>
      <c r="D324" s="255" t="s">
        <v>155</v>
      </c>
      <c r="E324" s="44"/>
      <c r="F324" s="256" t="s">
        <v>446</v>
      </c>
      <c r="G324" s="44"/>
      <c r="H324" s="44"/>
      <c r="I324" s="210"/>
      <c r="J324" s="210"/>
      <c r="K324" s="44"/>
      <c r="L324" s="44"/>
      <c r="M324" s="45"/>
      <c r="N324" s="257"/>
      <c r="O324" s="258"/>
      <c r="P324" s="95"/>
      <c r="Q324" s="95"/>
      <c r="R324" s="95"/>
      <c r="S324" s="95"/>
      <c r="T324" s="95"/>
      <c r="U324" s="95"/>
      <c r="V324" s="95"/>
      <c r="W324" s="95"/>
      <c r="X324" s="96"/>
      <c r="Y324" s="42"/>
      <c r="Z324" s="42"/>
      <c r="AA324" s="42"/>
      <c r="AB324" s="42"/>
      <c r="AC324" s="42"/>
      <c r="AD324" s="42"/>
      <c r="AE324" s="42"/>
      <c r="AT324" s="17" t="s">
        <v>155</v>
      </c>
      <c r="AU324" s="17" t="s">
        <v>95</v>
      </c>
    </row>
    <row r="325" spans="1:65" s="2" customFormat="1" ht="24.15" customHeight="1">
      <c r="A325" s="42"/>
      <c r="B325" s="43"/>
      <c r="C325" s="242" t="s">
        <v>447</v>
      </c>
      <c r="D325" s="242" t="s">
        <v>148</v>
      </c>
      <c r="E325" s="243" t="s">
        <v>448</v>
      </c>
      <c r="F325" s="244" t="s">
        <v>449</v>
      </c>
      <c r="G325" s="245" t="s">
        <v>151</v>
      </c>
      <c r="H325" s="246">
        <v>2.601</v>
      </c>
      <c r="I325" s="247"/>
      <c r="J325" s="247"/>
      <c r="K325" s="248">
        <f>ROUND(P325*H325,2)</f>
        <v>0</v>
      </c>
      <c r="L325" s="244" t="s">
        <v>1</v>
      </c>
      <c r="M325" s="45"/>
      <c r="N325" s="249" t="s">
        <v>1</v>
      </c>
      <c r="O325" s="250" t="s">
        <v>42</v>
      </c>
      <c r="P325" s="251">
        <f>I325+J325</f>
        <v>0</v>
      </c>
      <c r="Q325" s="251">
        <f>ROUND(I325*H325,2)</f>
        <v>0</v>
      </c>
      <c r="R325" s="251">
        <f>ROUND(J325*H325,2)</f>
        <v>0</v>
      </c>
      <c r="S325" s="95"/>
      <c r="T325" s="252">
        <f>S325*H325</f>
        <v>0</v>
      </c>
      <c r="U325" s="252">
        <v>0.00072</v>
      </c>
      <c r="V325" s="252">
        <f>U325*H325</f>
        <v>0.00187272</v>
      </c>
      <c r="W325" s="252">
        <v>0</v>
      </c>
      <c r="X325" s="253">
        <f>W325*H325</f>
        <v>0</v>
      </c>
      <c r="Y325" s="42"/>
      <c r="Z325" s="42"/>
      <c r="AA325" s="42"/>
      <c r="AB325" s="42"/>
      <c r="AC325" s="42"/>
      <c r="AD325" s="42"/>
      <c r="AE325" s="42"/>
      <c r="AR325" s="254" t="s">
        <v>246</v>
      </c>
      <c r="AT325" s="254" t="s">
        <v>148</v>
      </c>
      <c r="AU325" s="254" t="s">
        <v>95</v>
      </c>
      <c r="AY325" s="17" t="s">
        <v>145</v>
      </c>
      <c r="BE325" s="143">
        <f>IF(O325="základní",K325,0)</f>
        <v>0</v>
      </c>
      <c r="BF325" s="143">
        <f>IF(O325="snížená",K325,0)</f>
        <v>0</v>
      </c>
      <c r="BG325" s="143">
        <f>IF(O325="zákl. přenesená",K325,0)</f>
        <v>0</v>
      </c>
      <c r="BH325" s="143">
        <f>IF(O325="sníž. přenesená",K325,0)</f>
        <v>0</v>
      </c>
      <c r="BI325" s="143">
        <f>IF(O325="nulová",K325,0)</f>
        <v>0</v>
      </c>
      <c r="BJ325" s="17" t="s">
        <v>84</v>
      </c>
      <c r="BK325" s="143">
        <f>ROUND(P325*H325,2)</f>
        <v>0</v>
      </c>
      <c r="BL325" s="17" t="s">
        <v>246</v>
      </c>
      <c r="BM325" s="254" t="s">
        <v>450</v>
      </c>
    </row>
    <row r="326" spans="1:47" s="2" customFormat="1" ht="12">
      <c r="A326" s="42"/>
      <c r="B326" s="43"/>
      <c r="C326" s="44"/>
      <c r="D326" s="255" t="s">
        <v>155</v>
      </c>
      <c r="E326" s="44"/>
      <c r="F326" s="256" t="s">
        <v>449</v>
      </c>
      <c r="G326" s="44"/>
      <c r="H326" s="44"/>
      <c r="I326" s="210"/>
      <c r="J326" s="210"/>
      <c r="K326" s="44"/>
      <c r="L326" s="44"/>
      <c r="M326" s="45"/>
      <c r="N326" s="257"/>
      <c r="O326" s="258"/>
      <c r="P326" s="95"/>
      <c r="Q326" s="95"/>
      <c r="R326" s="95"/>
      <c r="S326" s="95"/>
      <c r="T326" s="95"/>
      <c r="U326" s="95"/>
      <c r="V326" s="95"/>
      <c r="W326" s="95"/>
      <c r="X326" s="96"/>
      <c r="Y326" s="42"/>
      <c r="Z326" s="42"/>
      <c r="AA326" s="42"/>
      <c r="AB326" s="42"/>
      <c r="AC326" s="42"/>
      <c r="AD326" s="42"/>
      <c r="AE326" s="42"/>
      <c r="AT326" s="17" t="s">
        <v>155</v>
      </c>
      <c r="AU326" s="17" t="s">
        <v>95</v>
      </c>
    </row>
    <row r="327" spans="1:51" s="14" customFormat="1" ht="12">
      <c r="A327" s="14"/>
      <c r="B327" s="269"/>
      <c r="C327" s="270"/>
      <c r="D327" s="255" t="s">
        <v>175</v>
      </c>
      <c r="E327" s="271" t="s">
        <v>1</v>
      </c>
      <c r="F327" s="272" t="s">
        <v>451</v>
      </c>
      <c r="G327" s="270"/>
      <c r="H327" s="273">
        <v>0.029</v>
      </c>
      <c r="I327" s="274"/>
      <c r="J327" s="274"/>
      <c r="K327" s="270"/>
      <c r="L327" s="270"/>
      <c r="M327" s="275"/>
      <c r="N327" s="276"/>
      <c r="O327" s="277"/>
      <c r="P327" s="277"/>
      <c r="Q327" s="277"/>
      <c r="R327" s="277"/>
      <c r="S327" s="277"/>
      <c r="T327" s="277"/>
      <c r="U327" s="277"/>
      <c r="V327" s="277"/>
      <c r="W327" s="277"/>
      <c r="X327" s="278"/>
      <c r="Y327" s="14"/>
      <c r="Z327" s="14"/>
      <c r="AA327" s="14"/>
      <c r="AB327" s="14"/>
      <c r="AC327" s="14"/>
      <c r="AD327" s="14"/>
      <c r="AE327" s="14"/>
      <c r="AT327" s="279" t="s">
        <v>175</v>
      </c>
      <c r="AU327" s="279" t="s">
        <v>95</v>
      </c>
      <c r="AV327" s="14" t="s">
        <v>95</v>
      </c>
      <c r="AW327" s="14" t="s">
        <v>5</v>
      </c>
      <c r="AX327" s="14" t="s">
        <v>79</v>
      </c>
      <c r="AY327" s="279" t="s">
        <v>145</v>
      </c>
    </row>
    <row r="328" spans="1:51" s="14" customFormat="1" ht="12">
      <c r="A328" s="14"/>
      <c r="B328" s="269"/>
      <c r="C328" s="270"/>
      <c r="D328" s="255" t="s">
        <v>175</v>
      </c>
      <c r="E328" s="271" t="s">
        <v>1</v>
      </c>
      <c r="F328" s="272" t="s">
        <v>452</v>
      </c>
      <c r="G328" s="270"/>
      <c r="H328" s="273">
        <v>0.2</v>
      </c>
      <c r="I328" s="274"/>
      <c r="J328" s="274"/>
      <c r="K328" s="270"/>
      <c r="L328" s="270"/>
      <c r="M328" s="275"/>
      <c r="N328" s="276"/>
      <c r="O328" s="277"/>
      <c r="P328" s="277"/>
      <c r="Q328" s="277"/>
      <c r="R328" s="277"/>
      <c r="S328" s="277"/>
      <c r="T328" s="277"/>
      <c r="U328" s="277"/>
      <c r="V328" s="277"/>
      <c r="W328" s="277"/>
      <c r="X328" s="278"/>
      <c r="Y328" s="14"/>
      <c r="Z328" s="14"/>
      <c r="AA328" s="14"/>
      <c r="AB328" s="14"/>
      <c r="AC328" s="14"/>
      <c r="AD328" s="14"/>
      <c r="AE328" s="14"/>
      <c r="AT328" s="279" t="s">
        <v>175</v>
      </c>
      <c r="AU328" s="279" t="s">
        <v>95</v>
      </c>
      <c r="AV328" s="14" t="s">
        <v>95</v>
      </c>
      <c r="AW328" s="14" t="s">
        <v>5</v>
      </c>
      <c r="AX328" s="14" t="s">
        <v>79</v>
      </c>
      <c r="AY328" s="279" t="s">
        <v>145</v>
      </c>
    </row>
    <row r="329" spans="1:51" s="14" customFormat="1" ht="12">
      <c r="A329" s="14"/>
      <c r="B329" s="269"/>
      <c r="C329" s="270"/>
      <c r="D329" s="255" t="s">
        <v>175</v>
      </c>
      <c r="E329" s="271" t="s">
        <v>1</v>
      </c>
      <c r="F329" s="272" t="s">
        <v>453</v>
      </c>
      <c r="G329" s="270"/>
      <c r="H329" s="273">
        <v>1.623</v>
      </c>
      <c r="I329" s="274"/>
      <c r="J329" s="274"/>
      <c r="K329" s="270"/>
      <c r="L329" s="270"/>
      <c r="M329" s="275"/>
      <c r="N329" s="276"/>
      <c r="O329" s="277"/>
      <c r="P329" s="277"/>
      <c r="Q329" s="277"/>
      <c r="R329" s="277"/>
      <c r="S329" s="277"/>
      <c r="T329" s="277"/>
      <c r="U329" s="277"/>
      <c r="V329" s="277"/>
      <c r="W329" s="277"/>
      <c r="X329" s="278"/>
      <c r="Y329" s="14"/>
      <c r="Z329" s="14"/>
      <c r="AA329" s="14"/>
      <c r="AB329" s="14"/>
      <c r="AC329" s="14"/>
      <c r="AD329" s="14"/>
      <c r="AE329" s="14"/>
      <c r="AT329" s="279" t="s">
        <v>175</v>
      </c>
      <c r="AU329" s="279" t="s">
        <v>95</v>
      </c>
      <c r="AV329" s="14" t="s">
        <v>95</v>
      </c>
      <c r="AW329" s="14" t="s">
        <v>5</v>
      </c>
      <c r="AX329" s="14" t="s">
        <v>79</v>
      </c>
      <c r="AY329" s="279" t="s">
        <v>145</v>
      </c>
    </row>
    <row r="330" spans="1:51" s="14" customFormat="1" ht="12">
      <c r="A330" s="14"/>
      <c r="B330" s="269"/>
      <c r="C330" s="270"/>
      <c r="D330" s="255" t="s">
        <v>175</v>
      </c>
      <c r="E330" s="271" t="s">
        <v>1</v>
      </c>
      <c r="F330" s="272" t="s">
        <v>454</v>
      </c>
      <c r="G330" s="270"/>
      <c r="H330" s="273">
        <v>0.155</v>
      </c>
      <c r="I330" s="274"/>
      <c r="J330" s="274"/>
      <c r="K330" s="270"/>
      <c r="L330" s="270"/>
      <c r="M330" s="275"/>
      <c r="N330" s="276"/>
      <c r="O330" s="277"/>
      <c r="P330" s="277"/>
      <c r="Q330" s="277"/>
      <c r="R330" s="277"/>
      <c r="S330" s="277"/>
      <c r="T330" s="277"/>
      <c r="U330" s="277"/>
      <c r="V330" s="277"/>
      <c r="W330" s="277"/>
      <c r="X330" s="278"/>
      <c r="Y330" s="14"/>
      <c r="Z330" s="14"/>
      <c r="AA330" s="14"/>
      <c r="AB330" s="14"/>
      <c r="AC330" s="14"/>
      <c r="AD330" s="14"/>
      <c r="AE330" s="14"/>
      <c r="AT330" s="279" t="s">
        <v>175</v>
      </c>
      <c r="AU330" s="279" t="s">
        <v>95</v>
      </c>
      <c r="AV330" s="14" t="s">
        <v>95</v>
      </c>
      <c r="AW330" s="14" t="s">
        <v>5</v>
      </c>
      <c r="AX330" s="14" t="s">
        <v>79</v>
      </c>
      <c r="AY330" s="279" t="s">
        <v>145</v>
      </c>
    </row>
    <row r="331" spans="1:51" s="14" customFormat="1" ht="12">
      <c r="A331" s="14"/>
      <c r="B331" s="269"/>
      <c r="C331" s="270"/>
      <c r="D331" s="255" t="s">
        <v>175</v>
      </c>
      <c r="E331" s="271" t="s">
        <v>1</v>
      </c>
      <c r="F331" s="272" t="s">
        <v>455</v>
      </c>
      <c r="G331" s="270"/>
      <c r="H331" s="273">
        <v>0.594</v>
      </c>
      <c r="I331" s="274"/>
      <c r="J331" s="274"/>
      <c r="K331" s="270"/>
      <c r="L331" s="270"/>
      <c r="M331" s="275"/>
      <c r="N331" s="276"/>
      <c r="O331" s="277"/>
      <c r="P331" s="277"/>
      <c r="Q331" s="277"/>
      <c r="R331" s="277"/>
      <c r="S331" s="277"/>
      <c r="T331" s="277"/>
      <c r="U331" s="277"/>
      <c r="V331" s="277"/>
      <c r="W331" s="277"/>
      <c r="X331" s="278"/>
      <c r="Y331" s="14"/>
      <c r="Z331" s="14"/>
      <c r="AA331" s="14"/>
      <c r="AB331" s="14"/>
      <c r="AC331" s="14"/>
      <c r="AD331" s="14"/>
      <c r="AE331" s="14"/>
      <c r="AT331" s="279" t="s">
        <v>175</v>
      </c>
      <c r="AU331" s="279" t="s">
        <v>95</v>
      </c>
      <c r="AV331" s="14" t="s">
        <v>95</v>
      </c>
      <c r="AW331" s="14" t="s">
        <v>5</v>
      </c>
      <c r="AX331" s="14" t="s">
        <v>79</v>
      </c>
      <c r="AY331" s="279" t="s">
        <v>145</v>
      </c>
    </row>
    <row r="332" spans="1:51" s="15" customFormat="1" ht="12">
      <c r="A332" s="15"/>
      <c r="B332" s="280"/>
      <c r="C332" s="281"/>
      <c r="D332" s="255" t="s">
        <v>175</v>
      </c>
      <c r="E332" s="282" t="s">
        <v>1</v>
      </c>
      <c r="F332" s="283" t="s">
        <v>182</v>
      </c>
      <c r="G332" s="281"/>
      <c r="H332" s="284">
        <v>2.601</v>
      </c>
      <c r="I332" s="285"/>
      <c r="J332" s="285"/>
      <c r="K332" s="281"/>
      <c r="L332" s="281"/>
      <c r="M332" s="286"/>
      <c r="N332" s="287"/>
      <c r="O332" s="288"/>
      <c r="P332" s="288"/>
      <c r="Q332" s="288"/>
      <c r="R332" s="288"/>
      <c r="S332" s="288"/>
      <c r="T332" s="288"/>
      <c r="U332" s="288"/>
      <c r="V332" s="288"/>
      <c r="W332" s="288"/>
      <c r="X332" s="289"/>
      <c r="Y332" s="15"/>
      <c r="Z332" s="15"/>
      <c r="AA332" s="15"/>
      <c r="AB332" s="15"/>
      <c r="AC332" s="15"/>
      <c r="AD332" s="15"/>
      <c r="AE332" s="15"/>
      <c r="AT332" s="290" t="s">
        <v>175</v>
      </c>
      <c r="AU332" s="290" t="s">
        <v>95</v>
      </c>
      <c r="AV332" s="15" t="s">
        <v>153</v>
      </c>
      <c r="AW332" s="15" t="s">
        <v>5</v>
      </c>
      <c r="AX332" s="15" t="s">
        <v>84</v>
      </c>
      <c r="AY332" s="290" t="s">
        <v>145</v>
      </c>
    </row>
    <row r="333" spans="1:65" s="2" customFormat="1" ht="24.15" customHeight="1">
      <c r="A333" s="42"/>
      <c r="B333" s="43"/>
      <c r="C333" s="242" t="s">
        <v>456</v>
      </c>
      <c r="D333" s="242" t="s">
        <v>148</v>
      </c>
      <c r="E333" s="243" t="s">
        <v>457</v>
      </c>
      <c r="F333" s="244" t="s">
        <v>458</v>
      </c>
      <c r="G333" s="245" t="s">
        <v>151</v>
      </c>
      <c r="H333" s="246">
        <v>2.601</v>
      </c>
      <c r="I333" s="247"/>
      <c r="J333" s="247"/>
      <c r="K333" s="248">
        <f>ROUND(P333*H333,2)</f>
        <v>0</v>
      </c>
      <c r="L333" s="244" t="s">
        <v>1</v>
      </c>
      <c r="M333" s="45"/>
      <c r="N333" s="249" t="s">
        <v>1</v>
      </c>
      <c r="O333" s="250" t="s">
        <v>42</v>
      </c>
      <c r="P333" s="251">
        <f>I333+J333</f>
        <v>0</v>
      </c>
      <c r="Q333" s="251">
        <f>ROUND(I333*H333,2)</f>
        <v>0</v>
      </c>
      <c r="R333" s="251">
        <f>ROUND(J333*H333,2)</f>
        <v>0</v>
      </c>
      <c r="S333" s="95"/>
      <c r="T333" s="252">
        <f>S333*H333</f>
        <v>0</v>
      </c>
      <c r="U333" s="252">
        <v>2E-05</v>
      </c>
      <c r="V333" s="252">
        <f>U333*H333</f>
        <v>5.202000000000001E-05</v>
      </c>
      <c r="W333" s="252">
        <v>0</v>
      </c>
      <c r="X333" s="253">
        <f>W333*H333</f>
        <v>0</v>
      </c>
      <c r="Y333" s="42"/>
      <c r="Z333" s="42"/>
      <c r="AA333" s="42"/>
      <c r="AB333" s="42"/>
      <c r="AC333" s="42"/>
      <c r="AD333" s="42"/>
      <c r="AE333" s="42"/>
      <c r="AR333" s="254" t="s">
        <v>246</v>
      </c>
      <c r="AT333" s="254" t="s">
        <v>148</v>
      </c>
      <c r="AU333" s="254" t="s">
        <v>95</v>
      </c>
      <c r="AY333" s="17" t="s">
        <v>145</v>
      </c>
      <c r="BE333" s="143">
        <f>IF(O333="základní",K333,0)</f>
        <v>0</v>
      </c>
      <c r="BF333" s="143">
        <f>IF(O333="snížená",K333,0)</f>
        <v>0</v>
      </c>
      <c r="BG333" s="143">
        <f>IF(O333="zákl. přenesená",K333,0)</f>
        <v>0</v>
      </c>
      <c r="BH333" s="143">
        <f>IF(O333="sníž. přenesená",K333,0)</f>
        <v>0</v>
      </c>
      <c r="BI333" s="143">
        <f>IF(O333="nulová",K333,0)</f>
        <v>0</v>
      </c>
      <c r="BJ333" s="17" t="s">
        <v>84</v>
      </c>
      <c r="BK333" s="143">
        <f>ROUND(P333*H333,2)</f>
        <v>0</v>
      </c>
      <c r="BL333" s="17" t="s">
        <v>246</v>
      </c>
      <c r="BM333" s="254" t="s">
        <v>459</v>
      </c>
    </row>
    <row r="334" spans="1:47" s="2" customFormat="1" ht="12">
      <c r="A334" s="42"/>
      <c r="B334" s="43"/>
      <c r="C334" s="44"/>
      <c r="D334" s="255" t="s">
        <v>155</v>
      </c>
      <c r="E334" s="44"/>
      <c r="F334" s="256" t="s">
        <v>458</v>
      </c>
      <c r="G334" s="44"/>
      <c r="H334" s="44"/>
      <c r="I334" s="210"/>
      <c r="J334" s="210"/>
      <c r="K334" s="44"/>
      <c r="L334" s="44"/>
      <c r="M334" s="45"/>
      <c r="N334" s="257"/>
      <c r="O334" s="258"/>
      <c r="P334" s="95"/>
      <c r="Q334" s="95"/>
      <c r="R334" s="95"/>
      <c r="S334" s="95"/>
      <c r="T334" s="95"/>
      <c r="U334" s="95"/>
      <c r="V334" s="95"/>
      <c r="W334" s="95"/>
      <c r="X334" s="96"/>
      <c r="Y334" s="42"/>
      <c r="Z334" s="42"/>
      <c r="AA334" s="42"/>
      <c r="AB334" s="42"/>
      <c r="AC334" s="42"/>
      <c r="AD334" s="42"/>
      <c r="AE334" s="42"/>
      <c r="AT334" s="17" t="s">
        <v>155</v>
      </c>
      <c r="AU334" s="17" t="s">
        <v>95</v>
      </c>
    </row>
    <row r="335" spans="1:51" s="14" customFormat="1" ht="12">
      <c r="A335" s="14"/>
      <c r="B335" s="269"/>
      <c r="C335" s="270"/>
      <c r="D335" s="255" t="s">
        <v>175</v>
      </c>
      <c r="E335" s="271" t="s">
        <v>1</v>
      </c>
      <c r="F335" s="272" t="s">
        <v>451</v>
      </c>
      <c r="G335" s="270"/>
      <c r="H335" s="273">
        <v>0.029</v>
      </c>
      <c r="I335" s="274"/>
      <c r="J335" s="274"/>
      <c r="K335" s="270"/>
      <c r="L335" s="270"/>
      <c r="M335" s="275"/>
      <c r="N335" s="276"/>
      <c r="O335" s="277"/>
      <c r="P335" s="277"/>
      <c r="Q335" s="277"/>
      <c r="R335" s="277"/>
      <c r="S335" s="277"/>
      <c r="T335" s="277"/>
      <c r="U335" s="277"/>
      <c r="V335" s="277"/>
      <c r="W335" s="277"/>
      <c r="X335" s="278"/>
      <c r="Y335" s="14"/>
      <c r="Z335" s="14"/>
      <c r="AA335" s="14"/>
      <c r="AB335" s="14"/>
      <c r="AC335" s="14"/>
      <c r="AD335" s="14"/>
      <c r="AE335" s="14"/>
      <c r="AT335" s="279" t="s">
        <v>175</v>
      </c>
      <c r="AU335" s="279" t="s">
        <v>95</v>
      </c>
      <c r="AV335" s="14" t="s">
        <v>95</v>
      </c>
      <c r="AW335" s="14" t="s">
        <v>5</v>
      </c>
      <c r="AX335" s="14" t="s">
        <v>79</v>
      </c>
      <c r="AY335" s="279" t="s">
        <v>145</v>
      </c>
    </row>
    <row r="336" spans="1:51" s="14" customFormat="1" ht="12">
      <c r="A336" s="14"/>
      <c r="B336" s="269"/>
      <c r="C336" s="270"/>
      <c r="D336" s="255" t="s">
        <v>175</v>
      </c>
      <c r="E336" s="271" t="s">
        <v>1</v>
      </c>
      <c r="F336" s="272" t="s">
        <v>452</v>
      </c>
      <c r="G336" s="270"/>
      <c r="H336" s="273">
        <v>0.2</v>
      </c>
      <c r="I336" s="274"/>
      <c r="J336" s="274"/>
      <c r="K336" s="270"/>
      <c r="L336" s="270"/>
      <c r="M336" s="275"/>
      <c r="N336" s="276"/>
      <c r="O336" s="277"/>
      <c r="P336" s="277"/>
      <c r="Q336" s="277"/>
      <c r="R336" s="277"/>
      <c r="S336" s="277"/>
      <c r="T336" s="277"/>
      <c r="U336" s="277"/>
      <c r="V336" s="277"/>
      <c r="W336" s="277"/>
      <c r="X336" s="278"/>
      <c r="Y336" s="14"/>
      <c r="Z336" s="14"/>
      <c r="AA336" s="14"/>
      <c r="AB336" s="14"/>
      <c r="AC336" s="14"/>
      <c r="AD336" s="14"/>
      <c r="AE336" s="14"/>
      <c r="AT336" s="279" t="s">
        <v>175</v>
      </c>
      <c r="AU336" s="279" t="s">
        <v>95</v>
      </c>
      <c r="AV336" s="14" t="s">
        <v>95</v>
      </c>
      <c r="AW336" s="14" t="s">
        <v>5</v>
      </c>
      <c r="AX336" s="14" t="s">
        <v>79</v>
      </c>
      <c r="AY336" s="279" t="s">
        <v>145</v>
      </c>
    </row>
    <row r="337" spans="1:51" s="14" customFormat="1" ht="12">
      <c r="A337" s="14"/>
      <c r="B337" s="269"/>
      <c r="C337" s="270"/>
      <c r="D337" s="255" t="s">
        <v>175</v>
      </c>
      <c r="E337" s="271" t="s">
        <v>1</v>
      </c>
      <c r="F337" s="272" t="s">
        <v>453</v>
      </c>
      <c r="G337" s="270"/>
      <c r="H337" s="273">
        <v>1.623</v>
      </c>
      <c r="I337" s="274"/>
      <c r="J337" s="274"/>
      <c r="K337" s="270"/>
      <c r="L337" s="270"/>
      <c r="M337" s="275"/>
      <c r="N337" s="276"/>
      <c r="O337" s="277"/>
      <c r="P337" s="277"/>
      <c r="Q337" s="277"/>
      <c r="R337" s="277"/>
      <c r="S337" s="277"/>
      <c r="T337" s="277"/>
      <c r="U337" s="277"/>
      <c r="V337" s="277"/>
      <c r="W337" s="277"/>
      <c r="X337" s="278"/>
      <c r="Y337" s="14"/>
      <c r="Z337" s="14"/>
      <c r="AA337" s="14"/>
      <c r="AB337" s="14"/>
      <c r="AC337" s="14"/>
      <c r="AD337" s="14"/>
      <c r="AE337" s="14"/>
      <c r="AT337" s="279" t="s">
        <v>175</v>
      </c>
      <c r="AU337" s="279" t="s">
        <v>95</v>
      </c>
      <c r="AV337" s="14" t="s">
        <v>95</v>
      </c>
      <c r="AW337" s="14" t="s">
        <v>5</v>
      </c>
      <c r="AX337" s="14" t="s">
        <v>79</v>
      </c>
      <c r="AY337" s="279" t="s">
        <v>145</v>
      </c>
    </row>
    <row r="338" spans="1:51" s="14" customFormat="1" ht="12">
      <c r="A338" s="14"/>
      <c r="B338" s="269"/>
      <c r="C338" s="270"/>
      <c r="D338" s="255" t="s">
        <v>175</v>
      </c>
      <c r="E338" s="271" t="s">
        <v>1</v>
      </c>
      <c r="F338" s="272" t="s">
        <v>454</v>
      </c>
      <c r="G338" s="270"/>
      <c r="H338" s="273">
        <v>0.155</v>
      </c>
      <c r="I338" s="274"/>
      <c r="J338" s="274"/>
      <c r="K338" s="270"/>
      <c r="L338" s="270"/>
      <c r="M338" s="275"/>
      <c r="N338" s="276"/>
      <c r="O338" s="277"/>
      <c r="P338" s="277"/>
      <c r="Q338" s="277"/>
      <c r="R338" s="277"/>
      <c r="S338" s="277"/>
      <c r="T338" s="277"/>
      <c r="U338" s="277"/>
      <c r="V338" s="277"/>
      <c r="W338" s="277"/>
      <c r="X338" s="278"/>
      <c r="Y338" s="14"/>
      <c r="Z338" s="14"/>
      <c r="AA338" s="14"/>
      <c r="AB338" s="14"/>
      <c r="AC338" s="14"/>
      <c r="AD338" s="14"/>
      <c r="AE338" s="14"/>
      <c r="AT338" s="279" t="s">
        <v>175</v>
      </c>
      <c r="AU338" s="279" t="s">
        <v>95</v>
      </c>
      <c r="AV338" s="14" t="s">
        <v>95</v>
      </c>
      <c r="AW338" s="14" t="s">
        <v>5</v>
      </c>
      <c r="AX338" s="14" t="s">
        <v>79</v>
      </c>
      <c r="AY338" s="279" t="s">
        <v>145</v>
      </c>
    </row>
    <row r="339" spans="1:51" s="14" customFormat="1" ht="12">
      <c r="A339" s="14"/>
      <c r="B339" s="269"/>
      <c r="C339" s="270"/>
      <c r="D339" s="255" t="s">
        <v>175</v>
      </c>
      <c r="E339" s="271" t="s">
        <v>1</v>
      </c>
      <c r="F339" s="272" t="s">
        <v>455</v>
      </c>
      <c r="G339" s="270"/>
      <c r="H339" s="273">
        <v>0.594</v>
      </c>
      <c r="I339" s="274"/>
      <c r="J339" s="274"/>
      <c r="K339" s="270"/>
      <c r="L339" s="270"/>
      <c r="M339" s="275"/>
      <c r="N339" s="276"/>
      <c r="O339" s="277"/>
      <c r="P339" s="277"/>
      <c r="Q339" s="277"/>
      <c r="R339" s="277"/>
      <c r="S339" s="277"/>
      <c r="T339" s="277"/>
      <c r="U339" s="277"/>
      <c r="V339" s="277"/>
      <c r="W339" s="277"/>
      <c r="X339" s="278"/>
      <c r="Y339" s="14"/>
      <c r="Z339" s="14"/>
      <c r="AA339" s="14"/>
      <c r="AB339" s="14"/>
      <c r="AC339" s="14"/>
      <c r="AD339" s="14"/>
      <c r="AE339" s="14"/>
      <c r="AT339" s="279" t="s">
        <v>175</v>
      </c>
      <c r="AU339" s="279" t="s">
        <v>95</v>
      </c>
      <c r="AV339" s="14" t="s">
        <v>95</v>
      </c>
      <c r="AW339" s="14" t="s">
        <v>5</v>
      </c>
      <c r="AX339" s="14" t="s">
        <v>79</v>
      </c>
      <c r="AY339" s="279" t="s">
        <v>145</v>
      </c>
    </row>
    <row r="340" spans="1:51" s="15" customFormat="1" ht="12">
      <c r="A340" s="15"/>
      <c r="B340" s="280"/>
      <c r="C340" s="281"/>
      <c r="D340" s="255" t="s">
        <v>175</v>
      </c>
      <c r="E340" s="282" t="s">
        <v>1</v>
      </c>
      <c r="F340" s="283" t="s">
        <v>182</v>
      </c>
      <c r="G340" s="281"/>
      <c r="H340" s="284">
        <v>2.601</v>
      </c>
      <c r="I340" s="285"/>
      <c r="J340" s="285"/>
      <c r="K340" s="281"/>
      <c r="L340" s="281"/>
      <c r="M340" s="286"/>
      <c r="N340" s="287"/>
      <c r="O340" s="288"/>
      <c r="P340" s="288"/>
      <c r="Q340" s="288"/>
      <c r="R340" s="288"/>
      <c r="S340" s="288"/>
      <c r="T340" s="288"/>
      <c r="U340" s="288"/>
      <c r="V340" s="288"/>
      <c r="W340" s="288"/>
      <c r="X340" s="289"/>
      <c r="Y340" s="15"/>
      <c r="Z340" s="15"/>
      <c r="AA340" s="15"/>
      <c r="AB340" s="15"/>
      <c r="AC340" s="15"/>
      <c r="AD340" s="15"/>
      <c r="AE340" s="15"/>
      <c r="AT340" s="290" t="s">
        <v>175</v>
      </c>
      <c r="AU340" s="290" t="s">
        <v>95</v>
      </c>
      <c r="AV340" s="15" t="s">
        <v>153</v>
      </c>
      <c r="AW340" s="15" t="s">
        <v>5</v>
      </c>
      <c r="AX340" s="15" t="s">
        <v>84</v>
      </c>
      <c r="AY340" s="290" t="s">
        <v>145</v>
      </c>
    </row>
    <row r="341" spans="1:65" s="2" customFormat="1" ht="33" customHeight="1">
      <c r="A341" s="42"/>
      <c r="B341" s="43"/>
      <c r="C341" s="242" t="s">
        <v>460</v>
      </c>
      <c r="D341" s="242" t="s">
        <v>148</v>
      </c>
      <c r="E341" s="243" t="s">
        <v>461</v>
      </c>
      <c r="F341" s="244" t="s">
        <v>462</v>
      </c>
      <c r="G341" s="245" t="s">
        <v>151</v>
      </c>
      <c r="H341" s="246">
        <v>2.601</v>
      </c>
      <c r="I341" s="247"/>
      <c r="J341" s="247"/>
      <c r="K341" s="248">
        <f>ROUND(P341*H341,2)</f>
        <v>0</v>
      </c>
      <c r="L341" s="244" t="s">
        <v>1</v>
      </c>
      <c r="M341" s="45"/>
      <c r="N341" s="249" t="s">
        <v>1</v>
      </c>
      <c r="O341" s="250" t="s">
        <v>42</v>
      </c>
      <c r="P341" s="251">
        <f>I341+J341</f>
        <v>0</v>
      </c>
      <c r="Q341" s="251">
        <f>ROUND(I341*H341,2)</f>
        <v>0</v>
      </c>
      <c r="R341" s="251">
        <f>ROUND(J341*H341,2)</f>
        <v>0</v>
      </c>
      <c r="S341" s="95"/>
      <c r="T341" s="252">
        <f>S341*H341</f>
        <v>0</v>
      </c>
      <c r="U341" s="252">
        <v>2E-05</v>
      </c>
      <c r="V341" s="252">
        <f>U341*H341</f>
        <v>5.202000000000001E-05</v>
      </c>
      <c r="W341" s="252">
        <v>0</v>
      </c>
      <c r="X341" s="253">
        <f>W341*H341</f>
        <v>0</v>
      </c>
      <c r="Y341" s="42"/>
      <c r="Z341" s="42"/>
      <c r="AA341" s="42"/>
      <c r="AB341" s="42"/>
      <c r="AC341" s="42"/>
      <c r="AD341" s="42"/>
      <c r="AE341" s="42"/>
      <c r="AR341" s="254" t="s">
        <v>246</v>
      </c>
      <c r="AT341" s="254" t="s">
        <v>148</v>
      </c>
      <c r="AU341" s="254" t="s">
        <v>95</v>
      </c>
      <c r="AY341" s="17" t="s">
        <v>145</v>
      </c>
      <c r="BE341" s="143">
        <f>IF(O341="základní",K341,0)</f>
        <v>0</v>
      </c>
      <c r="BF341" s="143">
        <f>IF(O341="snížená",K341,0)</f>
        <v>0</v>
      </c>
      <c r="BG341" s="143">
        <f>IF(O341="zákl. přenesená",K341,0)</f>
        <v>0</v>
      </c>
      <c r="BH341" s="143">
        <f>IF(O341="sníž. přenesená",K341,0)</f>
        <v>0</v>
      </c>
      <c r="BI341" s="143">
        <f>IF(O341="nulová",K341,0)</f>
        <v>0</v>
      </c>
      <c r="BJ341" s="17" t="s">
        <v>84</v>
      </c>
      <c r="BK341" s="143">
        <f>ROUND(P341*H341,2)</f>
        <v>0</v>
      </c>
      <c r="BL341" s="17" t="s">
        <v>246</v>
      </c>
      <c r="BM341" s="254" t="s">
        <v>463</v>
      </c>
    </row>
    <row r="342" spans="1:47" s="2" customFormat="1" ht="12">
      <c r="A342" s="42"/>
      <c r="B342" s="43"/>
      <c r="C342" s="44"/>
      <c r="D342" s="255" t="s">
        <v>155</v>
      </c>
      <c r="E342" s="44"/>
      <c r="F342" s="256" t="s">
        <v>462</v>
      </c>
      <c r="G342" s="44"/>
      <c r="H342" s="44"/>
      <c r="I342" s="210"/>
      <c r="J342" s="210"/>
      <c r="K342" s="44"/>
      <c r="L342" s="44"/>
      <c r="M342" s="45"/>
      <c r="N342" s="257"/>
      <c r="O342" s="258"/>
      <c r="P342" s="95"/>
      <c r="Q342" s="95"/>
      <c r="R342" s="95"/>
      <c r="S342" s="95"/>
      <c r="T342" s="95"/>
      <c r="U342" s="95"/>
      <c r="V342" s="95"/>
      <c r="W342" s="95"/>
      <c r="X342" s="96"/>
      <c r="Y342" s="42"/>
      <c r="Z342" s="42"/>
      <c r="AA342" s="42"/>
      <c r="AB342" s="42"/>
      <c r="AC342" s="42"/>
      <c r="AD342" s="42"/>
      <c r="AE342" s="42"/>
      <c r="AT342" s="17" t="s">
        <v>155</v>
      </c>
      <c r="AU342" s="17" t="s">
        <v>95</v>
      </c>
    </row>
    <row r="343" spans="1:51" s="14" customFormat="1" ht="12">
      <c r="A343" s="14"/>
      <c r="B343" s="269"/>
      <c r="C343" s="270"/>
      <c r="D343" s="255" t="s">
        <v>175</v>
      </c>
      <c r="E343" s="271" t="s">
        <v>1</v>
      </c>
      <c r="F343" s="272" t="s">
        <v>451</v>
      </c>
      <c r="G343" s="270"/>
      <c r="H343" s="273">
        <v>0.029</v>
      </c>
      <c r="I343" s="274"/>
      <c r="J343" s="274"/>
      <c r="K343" s="270"/>
      <c r="L343" s="270"/>
      <c r="M343" s="275"/>
      <c r="N343" s="276"/>
      <c r="O343" s="277"/>
      <c r="P343" s="277"/>
      <c r="Q343" s="277"/>
      <c r="R343" s="277"/>
      <c r="S343" s="277"/>
      <c r="T343" s="277"/>
      <c r="U343" s="277"/>
      <c r="V343" s="277"/>
      <c r="W343" s="277"/>
      <c r="X343" s="278"/>
      <c r="Y343" s="14"/>
      <c r="Z343" s="14"/>
      <c r="AA343" s="14"/>
      <c r="AB343" s="14"/>
      <c r="AC343" s="14"/>
      <c r="AD343" s="14"/>
      <c r="AE343" s="14"/>
      <c r="AT343" s="279" t="s">
        <v>175</v>
      </c>
      <c r="AU343" s="279" t="s">
        <v>95</v>
      </c>
      <c r="AV343" s="14" t="s">
        <v>95</v>
      </c>
      <c r="AW343" s="14" t="s">
        <v>5</v>
      </c>
      <c r="AX343" s="14" t="s">
        <v>79</v>
      </c>
      <c r="AY343" s="279" t="s">
        <v>145</v>
      </c>
    </row>
    <row r="344" spans="1:51" s="14" customFormat="1" ht="12">
      <c r="A344" s="14"/>
      <c r="B344" s="269"/>
      <c r="C344" s="270"/>
      <c r="D344" s="255" t="s">
        <v>175</v>
      </c>
      <c r="E344" s="271" t="s">
        <v>1</v>
      </c>
      <c r="F344" s="272" t="s">
        <v>452</v>
      </c>
      <c r="G344" s="270"/>
      <c r="H344" s="273">
        <v>0.2</v>
      </c>
      <c r="I344" s="274"/>
      <c r="J344" s="274"/>
      <c r="K344" s="270"/>
      <c r="L344" s="270"/>
      <c r="M344" s="275"/>
      <c r="N344" s="276"/>
      <c r="O344" s="277"/>
      <c r="P344" s="277"/>
      <c r="Q344" s="277"/>
      <c r="R344" s="277"/>
      <c r="S344" s="277"/>
      <c r="T344" s="277"/>
      <c r="U344" s="277"/>
      <c r="V344" s="277"/>
      <c r="W344" s="277"/>
      <c r="X344" s="278"/>
      <c r="Y344" s="14"/>
      <c r="Z344" s="14"/>
      <c r="AA344" s="14"/>
      <c r="AB344" s="14"/>
      <c r="AC344" s="14"/>
      <c r="AD344" s="14"/>
      <c r="AE344" s="14"/>
      <c r="AT344" s="279" t="s">
        <v>175</v>
      </c>
      <c r="AU344" s="279" t="s">
        <v>95</v>
      </c>
      <c r="AV344" s="14" t="s">
        <v>95</v>
      </c>
      <c r="AW344" s="14" t="s">
        <v>5</v>
      </c>
      <c r="AX344" s="14" t="s">
        <v>79</v>
      </c>
      <c r="AY344" s="279" t="s">
        <v>145</v>
      </c>
    </row>
    <row r="345" spans="1:51" s="14" customFormat="1" ht="12">
      <c r="A345" s="14"/>
      <c r="B345" s="269"/>
      <c r="C345" s="270"/>
      <c r="D345" s="255" t="s">
        <v>175</v>
      </c>
      <c r="E345" s="271" t="s">
        <v>1</v>
      </c>
      <c r="F345" s="272" t="s">
        <v>453</v>
      </c>
      <c r="G345" s="270"/>
      <c r="H345" s="273">
        <v>1.623</v>
      </c>
      <c r="I345" s="274"/>
      <c r="J345" s="274"/>
      <c r="K345" s="270"/>
      <c r="L345" s="270"/>
      <c r="M345" s="275"/>
      <c r="N345" s="276"/>
      <c r="O345" s="277"/>
      <c r="P345" s="277"/>
      <c r="Q345" s="277"/>
      <c r="R345" s="277"/>
      <c r="S345" s="277"/>
      <c r="T345" s="277"/>
      <c r="U345" s="277"/>
      <c r="V345" s="277"/>
      <c r="W345" s="277"/>
      <c r="X345" s="278"/>
      <c r="Y345" s="14"/>
      <c r="Z345" s="14"/>
      <c r="AA345" s="14"/>
      <c r="AB345" s="14"/>
      <c r="AC345" s="14"/>
      <c r="AD345" s="14"/>
      <c r="AE345" s="14"/>
      <c r="AT345" s="279" t="s">
        <v>175</v>
      </c>
      <c r="AU345" s="279" t="s">
        <v>95</v>
      </c>
      <c r="AV345" s="14" t="s">
        <v>95</v>
      </c>
      <c r="AW345" s="14" t="s">
        <v>5</v>
      </c>
      <c r="AX345" s="14" t="s">
        <v>79</v>
      </c>
      <c r="AY345" s="279" t="s">
        <v>145</v>
      </c>
    </row>
    <row r="346" spans="1:51" s="14" customFormat="1" ht="12">
      <c r="A346" s="14"/>
      <c r="B346" s="269"/>
      <c r="C346" s="270"/>
      <c r="D346" s="255" t="s">
        <v>175</v>
      </c>
      <c r="E346" s="271" t="s">
        <v>1</v>
      </c>
      <c r="F346" s="272" t="s">
        <v>454</v>
      </c>
      <c r="G346" s="270"/>
      <c r="H346" s="273">
        <v>0.155</v>
      </c>
      <c r="I346" s="274"/>
      <c r="J346" s="274"/>
      <c r="K346" s="270"/>
      <c r="L346" s="270"/>
      <c r="M346" s="275"/>
      <c r="N346" s="276"/>
      <c r="O346" s="277"/>
      <c r="P346" s="277"/>
      <c r="Q346" s="277"/>
      <c r="R346" s="277"/>
      <c r="S346" s="277"/>
      <c r="T346" s="277"/>
      <c r="U346" s="277"/>
      <c r="V346" s="277"/>
      <c r="W346" s="277"/>
      <c r="X346" s="278"/>
      <c r="Y346" s="14"/>
      <c r="Z346" s="14"/>
      <c r="AA346" s="14"/>
      <c r="AB346" s="14"/>
      <c r="AC346" s="14"/>
      <c r="AD346" s="14"/>
      <c r="AE346" s="14"/>
      <c r="AT346" s="279" t="s">
        <v>175</v>
      </c>
      <c r="AU346" s="279" t="s">
        <v>95</v>
      </c>
      <c r="AV346" s="14" t="s">
        <v>95</v>
      </c>
      <c r="AW346" s="14" t="s">
        <v>5</v>
      </c>
      <c r="AX346" s="14" t="s">
        <v>79</v>
      </c>
      <c r="AY346" s="279" t="s">
        <v>145</v>
      </c>
    </row>
    <row r="347" spans="1:51" s="14" customFormat="1" ht="12">
      <c r="A347" s="14"/>
      <c r="B347" s="269"/>
      <c r="C347" s="270"/>
      <c r="D347" s="255" t="s">
        <v>175</v>
      </c>
      <c r="E347" s="271" t="s">
        <v>1</v>
      </c>
      <c r="F347" s="272" t="s">
        <v>455</v>
      </c>
      <c r="G347" s="270"/>
      <c r="H347" s="273">
        <v>0.594</v>
      </c>
      <c r="I347" s="274"/>
      <c r="J347" s="274"/>
      <c r="K347" s="270"/>
      <c r="L347" s="270"/>
      <c r="M347" s="275"/>
      <c r="N347" s="276"/>
      <c r="O347" s="277"/>
      <c r="P347" s="277"/>
      <c r="Q347" s="277"/>
      <c r="R347" s="277"/>
      <c r="S347" s="277"/>
      <c r="T347" s="277"/>
      <c r="U347" s="277"/>
      <c r="V347" s="277"/>
      <c r="W347" s="277"/>
      <c r="X347" s="278"/>
      <c r="Y347" s="14"/>
      <c r="Z347" s="14"/>
      <c r="AA347" s="14"/>
      <c r="AB347" s="14"/>
      <c r="AC347" s="14"/>
      <c r="AD347" s="14"/>
      <c r="AE347" s="14"/>
      <c r="AT347" s="279" t="s">
        <v>175</v>
      </c>
      <c r="AU347" s="279" t="s">
        <v>95</v>
      </c>
      <c r="AV347" s="14" t="s">
        <v>95</v>
      </c>
      <c r="AW347" s="14" t="s">
        <v>5</v>
      </c>
      <c r="AX347" s="14" t="s">
        <v>79</v>
      </c>
      <c r="AY347" s="279" t="s">
        <v>145</v>
      </c>
    </row>
    <row r="348" spans="1:51" s="15" customFormat="1" ht="12">
      <c r="A348" s="15"/>
      <c r="B348" s="280"/>
      <c r="C348" s="281"/>
      <c r="D348" s="255" t="s">
        <v>175</v>
      </c>
      <c r="E348" s="282" t="s">
        <v>1</v>
      </c>
      <c r="F348" s="283" t="s">
        <v>182</v>
      </c>
      <c r="G348" s="281"/>
      <c r="H348" s="284">
        <v>2.601</v>
      </c>
      <c r="I348" s="285"/>
      <c r="J348" s="285"/>
      <c r="K348" s="281"/>
      <c r="L348" s="281"/>
      <c r="M348" s="286"/>
      <c r="N348" s="287"/>
      <c r="O348" s="288"/>
      <c r="P348" s="288"/>
      <c r="Q348" s="288"/>
      <c r="R348" s="288"/>
      <c r="S348" s="288"/>
      <c r="T348" s="288"/>
      <c r="U348" s="288"/>
      <c r="V348" s="288"/>
      <c r="W348" s="288"/>
      <c r="X348" s="289"/>
      <c r="Y348" s="15"/>
      <c r="Z348" s="15"/>
      <c r="AA348" s="15"/>
      <c r="AB348" s="15"/>
      <c r="AC348" s="15"/>
      <c r="AD348" s="15"/>
      <c r="AE348" s="15"/>
      <c r="AT348" s="290" t="s">
        <v>175</v>
      </c>
      <c r="AU348" s="290" t="s">
        <v>95</v>
      </c>
      <c r="AV348" s="15" t="s">
        <v>153</v>
      </c>
      <c r="AW348" s="15" t="s">
        <v>5</v>
      </c>
      <c r="AX348" s="15" t="s">
        <v>84</v>
      </c>
      <c r="AY348" s="290" t="s">
        <v>145</v>
      </c>
    </row>
    <row r="349" spans="1:63" s="12" customFormat="1" ht="22.8" customHeight="1">
      <c r="A349" s="12"/>
      <c r="B349" s="225"/>
      <c r="C349" s="226"/>
      <c r="D349" s="227" t="s">
        <v>78</v>
      </c>
      <c r="E349" s="240" t="s">
        <v>464</v>
      </c>
      <c r="F349" s="240" t="s">
        <v>465</v>
      </c>
      <c r="G349" s="226"/>
      <c r="H349" s="226"/>
      <c r="I349" s="229"/>
      <c r="J349" s="229"/>
      <c r="K349" s="241">
        <f>BK349</f>
        <v>0</v>
      </c>
      <c r="L349" s="226"/>
      <c r="M349" s="231"/>
      <c r="N349" s="232"/>
      <c r="O349" s="233"/>
      <c r="P349" s="233"/>
      <c r="Q349" s="234">
        <f>SUM(Q350:Q399)</f>
        <v>0</v>
      </c>
      <c r="R349" s="234">
        <f>SUM(R350:R399)</f>
        <v>0</v>
      </c>
      <c r="S349" s="233"/>
      <c r="T349" s="235">
        <f>SUM(T350:T399)</f>
        <v>0</v>
      </c>
      <c r="U349" s="233"/>
      <c r="V349" s="235">
        <f>SUM(V350:V399)</f>
        <v>0.04465899999999999</v>
      </c>
      <c r="W349" s="233"/>
      <c r="X349" s="236">
        <f>SUM(X350:X399)</f>
        <v>0</v>
      </c>
      <c r="Y349" s="12"/>
      <c r="Z349" s="12"/>
      <c r="AA349" s="12"/>
      <c r="AB349" s="12"/>
      <c r="AC349" s="12"/>
      <c r="AD349" s="12"/>
      <c r="AE349" s="12"/>
      <c r="AR349" s="237" t="s">
        <v>95</v>
      </c>
      <c r="AT349" s="238" t="s">
        <v>78</v>
      </c>
      <c r="AU349" s="238" t="s">
        <v>84</v>
      </c>
      <c r="AY349" s="237" t="s">
        <v>145</v>
      </c>
      <c r="BK349" s="239">
        <f>SUM(BK350:BK399)</f>
        <v>0</v>
      </c>
    </row>
    <row r="350" spans="1:65" s="2" customFormat="1" ht="24.15" customHeight="1">
      <c r="A350" s="42"/>
      <c r="B350" s="43"/>
      <c r="C350" s="242" t="s">
        <v>466</v>
      </c>
      <c r="D350" s="242" t="s">
        <v>148</v>
      </c>
      <c r="E350" s="243" t="s">
        <v>467</v>
      </c>
      <c r="F350" s="244" t="s">
        <v>468</v>
      </c>
      <c r="G350" s="245" t="s">
        <v>151</v>
      </c>
      <c r="H350" s="246">
        <v>4.25</v>
      </c>
      <c r="I350" s="247"/>
      <c r="J350" s="247"/>
      <c r="K350" s="248">
        <f>ROUND(P350*H350,2)</f>
        <v>0</v>
      </c>
      <c r="L350" s="244" t="s">
        <v>152</v>
      </c>
      <c r="M350" s="45"/>
      <c r="N350" s="249" t="s">
        <v>1</v>
      </c>
      <c r="O350" s="250" t="s">
        <v>42</v>
      </c>
      <c r="P350" s="251">
        <f>I350+J350</f>
        <v>0</v>
      </c>
      <c r="Q350" s="251">
        <f>ROUND(I350*H350,2)</f>
        <v>0</v>
      </c>
      <c r="R350" s="251">
        <f>ROUND(J350*H350,2)</f>
        <v>0</v>
      </c>
      <c r="S350" s="95"/>
      <c r="T350" s="252">
        <f>S350*H350</f>
        <v>0</v>
      </c>
      <c r="U350" s="252">
        <v>0</v>
      </c>
      <c r="V350" s="252">
        <f>U350*H350</f>
        <v>0</v>
      </c>
      <c r="W350" s="252">
        <v>0</v>
      </c>
      <c r="X350" s="253">
        <f>W350*H350</f>
        <v>0</v>
      </c>
      <c r="Y350" s="42"/>
      <c r="Z350" s="42"/>
      <c r="AA350" s="42"/>
      <c r="AB350" s="42"/>
      <c r="AC350" s="42"/>
      <c r="AD350" s="42"/>
      <c r="AE350" s="42"/>
      <c r="AR350" s="254" t="s">
        <v>246</v>
      </c>
      <c r="AT350" s="254" t="s">
        <v>148</v>
      </c>
      <c r="AU350" s="254" t="s">
        <v>95</v>
      </c>
      <c r="AY350" s="17" t="s">
        <v>145</v>
      </c>
      <c r="BE350" s="143">
        <f>IF(O350="základní",K350,0)</f>
        <v>0</v>
      </c>
      <c r="BF350" s="143">
        <f>IF(O350="snížená",K350,0)</f>
        <v>0</v>
      </c>
      <c r="BG350" s="143">
        <f>IF(O350="zákl. přenesená",K350,0)</f>
        <v>0</v>
      </c>
      <c r="BH350" s="143">
        <f>IF(O350="sníž. přenesená",K350,0)</f>
        <v>0</v>
      </c>
      <c r="BI350" s="143">
        <f>IF(O350="nulová",K350,0)</f>
        <v>0</v>
      </c>
      <c r="BJ350" s="17" t="s">
        <v>84</v>
      </c>
      <c r="BK350" s="143">
        <f>ROUND(P350*H350,2)</f>
        <v>0</v>
      </c>
      <c r="BL350" s="17" t="s">
        <v>246</v>
      </c>
      <c r="BM350" s="254" t="s">
        <v>469</v>
      </c>
    </row>
    <row r="351" spans="1:47" s="2" customFormat="1" ht="12">
      <c r="A351" s="42"/>
      <c r="B351" s="43"/>
      <c r="C351" s="44"/>
      <c r="D351" s="255" t="s">
        <v>155</v>
      </c>
      <c r="E351" s="44"/>
      <c r="F351" s="256" t="s">
        <v>470</v>
      </c>
      <c r="G351" s="44"/>
      <c r="H351" s="44"/>
      <c r="I351" s="210"/>
      <c r="J351" s="210"/>
      <c r="K351" s="44"/>
      <c r="L351" s="44"/>
      <c r="M351" s="45"/>
      <c r="N351" s="257"/>
      <c r="O351" s="258"/>
      <c r="P351" s="95"/>
      <c r="Q351" s="95"/>
      <c r="R351" s="95"/>
      <c r="S351" s="95"/>
      <c r="T351" s="95"/>
      <c r="U351" s="95"/>
      <c r="V351" s="95"/>
      <c r="W351" s="95"/>
      <c r="X351" s="96"/>
      <c r="Y351" s="42"/>
      <c r="Z351" s="42"/>
      <c r="AA351" s="42"/>
      <c r="AB351" s="42"/>
      <c r="AC351" s="42"/>
      <c r="AD351" s="42"/>
      <c r="AE351" s="42"/>
      <c r="AT351" s="17" t="s">
        <v>155</v>
      </c>
      <c r="AU351" s="17" t="s">
        <v>95</v>
      </c>
    </row>
    <row r="352" spans="1:65" s="2" customFormat="1" ht="12">
      <c r="A352" s="42"/>
      <c r="B352" s="43"/>
      <c r="C352" s="242" t="s">
        <v>471</v>
      </c>
      <c r="D352" s="242" t="s">
        <v>148</v>
      </c>
      <c r="E352" s="243" t="s">
        <v>472</v>
      </c>
      <c r="F352" s="244" t="s">
        <v>473</v>
      </c>
      <c r="G352" s="245" t="s">
        <v>151</v>
      </c>
      <c r="H352" s="246">
        <v>85.008</v>
      </c>
      <c r="I352" s="247"/>
      <c r="J352" s="247"/>
      <c r="K352" s="248">
        <f>ROUND(P352*H352,2)</f>
        <v>0</v>
      </c>
      <c r="L352" s="244" t="s">
        <v>152</v>
      </c>
      <c r="M352" s="45"/>
      <c r="N352" s="249" t="s">
        <v>1</v>
      </c>
      <c r="O352" s="250" t="s">
        <v>42</v>
      </c>
      <c r="P352" s="251">
        <f>I352+J352</f>
        <v>0</v>
      </c>
      <c r="Q352" s="251">
        <f>ROUND(I352*H352,2)</f>
        <v>0</v>
      </c>
      <c r="R352" s="251">
        <f>ROUND(J352*H352,2)</f>
        <v>0</v>
      </c>
      <c r="S352" s="95"/>
      <c r="T352" s="252">
        <f>S352*H352</f>
        <v>0</v>
      </c>
      <c r="U352" s="252">
        <v>0</v>
      </c>
      <c r="V352" s="252">
        <f>U352*H352</f>
        <v>0</v>
      </c>
      <c r="W352" s="252">
        <v>0</v>
      </c>
      <c r="X352" s="253">
        <f>W352*H352</f>
        <v>0</v>
      </c>
      <c r="Y352" s="42"/>
      <c r="Z352" s="42"/>
      <c r="AA352" s="42"/>
      <c r="AB352" s="42"/>
      <c r="AC352" s="42"/>
      <c r="AD352" s="42"/>
      <c r="AE352" s="42"/>
      <c r="AR352" s="254" t="s">
        <v>246</v>
      </c>
      <c r="AT352" s="254" t="s">
        <v>148</v>
      </c>
      <c r="AU352" s="254" t="s">
        <v>95</v>
      </c>
      <c r="AY352" s="17" t="s">
        <v>145</v>
      </c>
      <c r="BE352" s="143">
        <f>IF(O352="základní",K352,0)</f>
        <v>0</v>
      </c>
      <c r="BF352" s="143">
        <f>IF(O352="snížená",K352,0)</f>
        <v>0</v>
      </c>
      <c r="BG352" s="143">
        <f>IF(O352="zákl. přenesená",K352,0)</f>
        <v>0</v>
      </c>
      <c r="BH352" s="143">
        <f>IF(O352="sníž. přenesená",K352,0)</f>
        <v>0</v>
      </c>
      <c r="BI352" s="143">
        <f>IF(O352="nulová",K352,0)</f>
        <v>0</v>
      </c>
      <c r="BJ352" s="17" t="s">
        <v>84</v>
      </c>
      <c r="BK352" s="143">
        <f>ROUND(P352*H352,2)</f>
        <v>0</v>
      </c>
      <c r="BL352" s="17" t="s">
        <v>246</v>
      </c>
      <c r="BM352" s="254" t="s">
        <v>474</v>
      </c>
    </row>
    <row r="353" spans="1:47" s="2" customFormat="1" ht="12">
      <c r="A353" s="42"/>
      <c r="B353" s="43"/>
      <c r="C353" s="44"/>
      <c r="D353" s="255" t="s">
        <v>155</v>
      </c>
      <c r="E353" s="44"/>
      <c r="F353" s="256" t="s">
        <v>475</v>
      </c>
      <c r="G353" s="44"/>
      <c r="H353" s="44"/>
      <c r="I353" s="210"/>
      <c r="J353" s="210"/>
      <c r="K353" s="44"/>
      <c r="L353" s="44"/>
      <c r="M353" s="45"/>
      <c r="N353" s="257"/>
      <c r="O353" s="258"/>
      <c r="P353" s="95"/>
      <c r="Q353" s="95"/>
      <c r="R353" s="95"/>
      <c r="S353" s="95"/>
      <c r="T353" s="95"/>
      <c r="U353" s="95"/>
      <c r="V353" s="95"/>
      <c r="W353" s="95"/>
      <c r="X353" s="96"/>
      <c r="Y353" s="42"/>
      <c r="Z353" s="42"/>
      <c r="AA353" s="42"/>
      <c r="AB353" s="42"/>
      <c r="AC353" s="42"/>
      <c r="AD353" s="42"/>
      <c r="AE353" s="42"/>
      <c r="AT353" s="17" t="s">
        <v>155</v>
      </c>
      <c r="AU353" s="17" t="s">
        <v>95</v>
      </c>
    </row>
    <row r="354" spans="1:51" s="14" customFormat="1" ht="12">
      <c r="A354" s="14"/>
      <c r="B354" s="269"/>
      <c r="C354" s="270"/>
      <c r="D354" s="255" t="s">
        <v>175</v>
      </c>
      <c r="E354" s="271" t="s">
        <v>1</v>
      </c>
      <c r="F354" s="272" t="s">
        <v>476</v>
      </c>
      <c r="G354" s="270"/>
      <c r="H354" s="273">
        <v>0.98</v>
      </c>
      <c r="I354" s="274"/>
      <c r="J354" s="274"/>
      <c r="K354" s="270"/>
      <c r="L354" s="270"/>
      <c r="M354" s="275"/>
      <c r="N354" s="276"/>
      <c r="O354" s="277"/>
      <c r="P354" s="277"/>
      <c r="Q354" s="277"/>
      <c r="R354" s="277"/>
      <c r="S354" s="277"/>
      <c r="T354" s="277"/>
      <c r="U354" s="277"/>
      <c r="V354" s="277"/>
      <c r="W354" s="277"/>
      <c r="X354" s="278"/>
      <c r="Y354" s="14"/>
      <c r="Z354" s="14"/>
      <c r="AA354" s="14"/>
      <c r="AB354" s="14"/>
      <c r="AC354" s="14"/>
      <c r="AD354" s="14"/>
      <c r="AE354" s="14"/>
      <c r="AT354" s="279" t="s">
        <v>175</v>
      </c>
      <c r="AU354" s="279" t="s">
        <v>95</v>
      </c>
      <c r="AV354" s="14" t="s">
        <v>95</v>
      </c>
      <c r="AW354" s="14" t="s">
        <v>5</v>
      </c>
      <c r="AX354" s="14" t="s">
        <v>79</v>
      </c>
      <c r="AY354" s="279" t="s">
        <v>145</v>
      </c>
    </row>
    <row r="355" spans="1:51" s="14" customFormat="1" ht="12">
      <c r="A355" s="14"/>
      <c r="B355" s="269"/>
      <c r="C355" s="270"/>
      <c r="D355" s="255" t="s">
        <v>175</v>
      </c>
      <c r="E355" s="271" t="s">
        <v>1</v>
      </c>
      <c r="F355" s="272" t="s">
        <v>477</v>
      </c>
      <c r="G355" s="270"/>
      <c r="H355" s="273">
        <v>4.988</v>
      </c>
      <c r="I355" s="274"/>
      <c r="J355" s="274"/>
      <c r="K355" s="270"/>
      <c r="L355" s="270"/>
      <c r="M355" s="275"/>
      <c r="N355" s="276"/>
      <c r="O355" s="277"/>
      <c r="P355" s="277"/>
      <c r="Q355" s="277"/>
      <c r="R355" s="277"/>
      <c r="S355" s="277"/>
      <c r="T355" s="277"/>
      <c r="U355" s="277"/>
      <c r="V355" s="277"/>
      <c r="W355" s="277"/>
      <c r="X355" s="278"/>
      <c r="Y355" s="14"/>
      <c r="Z355" s="14"/>
      <c r="AA355" s="14"/>
      <c r="AB355" s="14"/>
      <c r="AC355" s="14"/>
      <c r="AD355" s="14"/>
      <c r="AE355" s="14"/>
      <c r="AT355" s="279" t="s">
        <v>175</v>
      </c>
      <c r="AU355" s="279" t="s">
        <v>95</v>
      </c>
      <c r="AV355" s="14" t="s">
        <v>95</v>
      </c>
      <c r="AW355" s="14" t="s">
        <v>5</v>
      </c>
      <c r="AX355" s="14" t="s">
        <v>79</v>
      </c>
      <c r="AY355" s="279" t="s">
        <v>145</v>
      </c>
    </row>
    <row r="356" spans="1:51" s="14" customFormat="1" ht="12">
      <c r="A356" s="14"/>
      <c r="B356" s="269"/>
      <c r="C356" s="270"/>
      <c r="D356" s="255" t="s">
        <v>175</v>
      </c>
      <c r="E356" s="271" t="s">
        <v>1</v>
      </c>
      <c r="F356" s="272" t="s">
        <v>478</v>
      </c>
      <c r="G356" s="270"/>
      <c r="H356" s="273">
        <v>54.09</v>
      </c>
      <c r="I356" s="274"/>
      <c r="J356" s="274"/>
      <c r="K356" s="270"/>
      <c r="L356" s="270"/>
      <c r="M356" s="275"/>
      <c r="N356" s="276"/>
      <c r="O356" s="277"/>
      <c r="P356" s="277"/>
      <c r="Q356" s="277"/>
      <c r="R356" s="277"/>
      <c r="S356" s="277"/>
      <c r="T356" s="277"/>
      <c r="U356" s="277"/>
      <c r="V356" s="277"/>
      <c r="W356" s="277"/>
      <c r="X356" s="278"/>
      <c r="Y356" s="14"/>
      <c r="Z356" s="14"/>
      <c r="AA356" s="14"/>
      <c r="AB356" s="14"/>
      <c r="AC356" s="14"/>
      <c r="AD356" s="14"/>
      <c r="AE356" s="14"/>
      <c r="AT356" s="279" t="s">
        <v>175</v>
      </c>
      <c r="AU356" s="279" t="s">
        <v>95</v>
      </c>
      <c r="AV356" s="14" t="s">
        <v>95</v>
      </c>
      <c r="AW356" s="14" t="s">
        <v>5</v>
      </c>
      <c r="AX356" s="14" t="s">
        <v>79</v>
      </c>
      <c r="AY356" s="279" t="s">
        <v>145</v>
      </c>
    </row>
    <row r="357" spans="1:51" s="14" customFormat="1" ht="12">
      <c r="A357" s="14"/>
      <c r="B357" s="269"/>
      <c r="C357" s="270"/>
      <c r="D357" s="255" t="s">
        <v>175</v>
      </c>
      <c r="E357" s="271" t="s">
        <v>1</v>
      </c>
      <c r="F357" s="272" t="s">
        <v>479</v>
      </c>
      <c r="G357" s="270"/>
      <c r="H357" s="273">
        <v>5.15</v>
      </c>
      <c r="I357" s="274"/>
      <c r="J357" s="274"/>
      <c r="K357" s="270"/>
      <c r="L357" s="270"/>
      <c r="M357" s="275"/>
      <c r="N357" s="276"/>
      <c r="O357" s="277"/>
      <c r="P357" s="277"/>
      <c r="Q357" s="277"/>
      <c r="R357" s="277"/>
      <c r="S357" s="277"/>
      <c r="T357" s="277"/>
      <c r="U357" s="277"/>
      <c r="V357" s="277"/>
      <c r="W357" s="277"/>
      <c r="X357" s="278"/>
      <c r="Y357" s="14"/>
      <c r="Z357" s="14"/>
      <c r="AA357" s="14"/>
      <c r="AB357" s="14"/>
      <c r="AC357" s="14"/>
      <c r="AD357" s="14"/>
      <c r="AE357" s="14"/>
      <c r="AT357" s="279" t="s">
        <v>175</v>
      </c>
      <c r="AU357" s="279" t="s">
        <v>95</v>
      </c>
      <c r="AV357" s="14" t="s">
        <v>95</v>
      </c>
      <c r="AW357" s="14" t="s">
        <v>5</v>
      </c>
      <c r="AX357" s="14" t="s">
        <v>79</v>
      </c>
      <c r="AY357" s="279" t="s">
        <v>145</v>
      </c>
    </row>
    <row r="358" spans="1:51" s="14" customFormat="1" ht="12">
      <c r="A358" s="14"/>
      <c r="B358" s="269"/>
      <c r="C358" s="270"/>
      <c r="D358" s="255" t="s">
        <v>175</v>
      </c>
      <c r="E358" s="271" t="s">
        <v>1</v>
      </c>
      <c r="F358" s="272" t="s">
        <v>480</v>
      </c>
      <c r="G358" s="270"/>
      <c r="H358" s="273">
        <v>19.8</v>
      </c>
      <c r="I358" s="274"/>
      <c r="J358" s="274"/>
      <c r="K358" s="270"/>
      <c r="L358" s="270"/>
      <c r="M358" s="275"/>
      <c r="N358" s="276"/>
      <c r="O358" s="277"/>
      <c r="P358" s="277"/>
      <c r="Q358" s="277"/>
      <c r="R358" s="277"/>
      <c r="S358" s="277"/>
      <c r="T358" s="277"/>
      <c r="U358" s="277"/>
      <c r="V358" s="277"/>
      <c r="W358" s="277"/>
      <c r="X358" s="278"/>
      <c r="Y358" s="14"/>
      <c r="Z358" s="14"/>
      <c r="AA358" s="14"/>
      <c r="AB358" s="14"/>
      <c r="AC358" s="14"/>
      <c r="AD358" s="14"/>
      <c r="AE358" s="14"/>
      <c r="AT358" s="279" t="s">
        <v>175</v>
      </c>
      <c r="AU358" s="279" t="s">
        <v>95</v>
      </c>
      <c r="AV358" s="14" t="s">
        <v>95</v>
      </c>
      <c r="AW358" s="14" t="s">
        <v>5</v>
      </c>
      <c r="AX358" s="14" t="s">
        <v>79</v>
      </c>
      <c r="AY358" s="279" t="s">
        <v>145</v>
      </c>
    </row>
    <row r="359" spans="1:51" s="15" customFormat="1" ht="12">
      <c r="A359" s="15"/>
      <c r="B359" s="280"/>
      <c r="C359" s="281"/>
      <c r="D359" s="255" t="s">
        <v>175</v>
      </c>
      <c r="E359" s="282" t="s">
        <v>1</v>
      </c>
      <c r="F359" s="283" t="s">
        <v>182</v>
      </c>
      <c r="G359" s="281"/>
      <c r="H359" s="284">
        <v>85.008</v>
      </c>
      <c r="I359" s="285"/>
      <c r="J359" s="285"/>
      <c r="K359" s="281"/>
      <c r="L359" s="281"/>
      <c r="M359" s="286"/>
      <c r="N359" s="287"/>
      <c r="O359" s="288"/>
      <c r="P359" s="288"/>
      <c r="Q359" s="288"/>
      <c r="R359" s="288"/>
      <c r="S359" s="288"/>
      <c r="T359" s="288"/>
      <c r="U359" s="288"/>
      <c r="V359" s="288"/>
      <c r="W359" s="288"/>
      <c r="X359" s="289"/>
      <c r="Y359" s="15"/>
      <c r="Z359" s="15"/>
      <c r="AA359" s="15"/>
      <c r="AB359" s="15"/>
      <c r="AC359" s="15"/>
      <c r="AD359" s="15"/>
      <c r="AE359" s="15"/>
      <c r="AT359" s="290" t="s">
        <v>175</v>
      </c>
      <c r="AU359" s="290" t="s">
        <v>95</v>
      </c>
      <c r="AV359" s="15" t="s">
        <v>153</v>
      </c>
      <c r="AW359" s="15" t="s">
        <v>5</v>
      </c>
      <c r="AX359" s="15" t="s">
        <v>84</v>
      </c>
      <c r="AY359" s="290" t="s">
        <v>145</v>
      </c>
    </row>
    <row r="360" spans="1:65" s="2" customFormat="1" ht="16.5" customHeight="1">
      <c r="A360" s="42"/>
      <c r="B360" s="43"/>
      <c r="C360" s="291" t="s">
        <v>481</v>
      </c>
      <c r="D360" s="291" t="s">
        <v>285</v>
      </c>
      <c r="E360" s="292" t="s">
        <v>482</v>
      </c>
      <c r="F360" s="293" t="s">
        <v>483</v>
      </c>
      <c r="G360" s="294" t="s">
        <v>151</v>
      </c>
      <c r="H360" s="295">
        <v>20</v>
      </c>
      <c r="I360" s="296"/>
      <c r="J360" s="297"/>
      <c r="K360" s="298">
        <f>ROUND(P360*H360,2)</f>
        <v>0</v>
      </c>
      <c r="L360" s="293" t="s">
        <v>1</v>
      </c>
      <c r="M360" s="299"/>
      <c r="N360" s="300" t="s">
        <v>1</v>
      </c>
      <c r="O360" s="250" t="s">
        <v>42</v>
      </c>
      <c r="P360" s="251">
        <f>I360+J360</f>
        <v>0</v>
      </c>
      <c r="Q360" s="251">
        <f>ROUND(I360*H360,2)</f>
        <v>0</v>
      </c>
      <c r="R360" s="251">
        <f>ROUND(J360*H360,2)</f>
        <v>0</v>
      </c>
      <c r="S360" s="95"/>
      <c r="T360" s="252">
        <f>S360*H360</f>
        <v>0</v>
      </c>
      <c r="U360" s="252">
        <v>1E-05</v>
      </c>
      <c r="V360" s="252">
        <f>U360*H360</f>
        <v>0.0002</v>
      </c>
      <c r="W360" s="252">
        <v>0</v>
      </c>
      <c r="X360" s="253">
        <f>W360*H360</f>
        <v>0</v>
      </c>
      <c r="Y360" s="42"/>
      <c r="Z360" s="42"/>
      <c r="AA360" s="42"/>
      <c r="AB360" s="42"/>
      <c r="AC360" s="42"/>
      <c r="AD360" s="42"/>
      <c r="AE360" s="42"/>
      <c r="AR360" s="254" t="s">
        <v>288</v>
      </c>
      <c r="AT360" s="254" t="s">
        <v>285</v>
      </c>
      <c r="AU360" s="254" t="s">
        <v>95</v>
      </c>
      <c r="AY360" s="17" t="s">
        <v>145</v>
      </c>
      <c r="BE360" s="143">
        <f>IF(O360="základní",K360,0)</f>
        <v>0</v>
      </c>
      <c r="BF360" s="143">
        <f>IF(O360="snížená",K360,0)</f>
        <v>0</v>
      </c>
      <c r="BG360" s="143">
        <f>IF(O360="zákl. přenesená",K360,0)</f>
        <v>0</v>
      </c>
      <c r="BH360" s="143">
        <f>IF(O360="sníž. přenesená",K360,0)</f>
        <v>0</v>
      </c>
      <c r="BI360" s="143">
        <f>IF(O360="nulová",K360,0)</f>
        <v>0</v>
      </c>
      <c r="BJ360" s="17" t="s">
        <v>84</v>
      </c>
      <c r="BK360" s="143">
        <f>ROUND(P360*H360,2)</f>
        <v>0</v>
      </c>
      <c r="BL360" s="17" t="s">
        <v>246</v>
      </c>
      <c r="BM360" s="254" t="s">
        <v>484</v>
      </c>
    </row>
    <row r="361" spans="1:47" s="2" customFormat="1" ht="12">
      <c r="A361" s="42"/>
      <c r="B361" s="43"/>
      <c r="C361" s="44"/>
      <c r="D361" s="255" t="s">
        <v>155</v>
      </c>
      <c r="E361" s="44"/>
      <c r="F361" s="256" t="s">
        <v>483</v>
      </c>
      <c r="G361" s="44"/>
      <c r="H361" s="44"/>
      <c r="I361" s="210"/>
      <c r="J361" s="210"/>
      <c r="K361" s="44"/>
      <c r="L361" s="44"/>
      <c r="M361" s="45"/>
      <c r="N361" s="257"/>
      <c r="O361" s="258"/>
      <c r="P361" s="95"/>
      <c r="Q361" s="95"/>
      <c r="R361" s="95"/>
      <c r="S361" s="95"/>
      <c r="T361" s="95"/>
      <c r="U361" s="95"/>
      <c r="V361" s="95"/>
      <c r="W361" s="95"/>
      <c r="X361" s="96"/>
      <c r="Y361" s="42"/>
      <c r="Z361" s="42"/>
      <c r="AA361" s="42"/>
      <c r="AB361" s="42"/>
      <c r="AC361" s="42"/>
      <c r="AD361" s="42"/>
      <c r="AE361" s="42"/>
      <c r="AT361" s="17" t="s">
        <v>155</v>
      </c>
      <c r="AU361" s="17" t="s">
        <v>95</v>
      </c>
    </row>
    <row r="362" spans="1:65" s="2" customFormat="1" ht="24.15" customHeight="1">
      <c r="A362" s="42"/>
      <c r="B362" s="43"/>
      <c r="C362" s="242" t="s">
        <v>485</v>
      </c>
      <c r="D362" s="242" t="s">
        <v>148</v>
      </c>
      <c r="E362" s="243" t="s">
        <v>486</v>
      </c>
      <c r="F362" s="244" t="s">
        <v>487</v>
      </c>
      <c r="G362" s="245" t="s">
        <v>151</v>
      </c>
      <c r="H362" s="246">
        <v>85.008</v>
      </c>
      <c r="I362" s="247"/>
      <c r="J362" s="247"/>
      <c r="K362" s="248">
        <f>ROUND(P362*H362,2)</f>
        <v>0</v>
      </c>
      <c r="L362" s="244" t="s">
        <v>152</v>
      </c>
      <c r="M362" s="45"/>
      <c r="N362" s="249" t="s">
        <v>1</v>
      </c>
      <c r="O362" s="250" t="s">
        <v>42</v>
      </c>
      <c r="P362" s="251">
        <f>I362+J362</f>
        <v>0</v>
      </c>
      <c r="Q362" s="251">
        <f>ROUND(I362*H362,2)</f>
        <v>0</v>
      </c>
      <c r="R362" s="251">
        <f>ROUND(J362*H362,2)</f>
        <v>0</v>
      </c>
      <c r="S362" s="95"/>
      <c r="T362" s="252">
        <f>S362*H362</f>
        <v>0</v>
      </c>
      <c r="U362" s="252">
        <v>0.0002</v>
      </c>
      <c r="V362" s="252">
        <f>U362*H362</f>
        <v>0.0170016</v>
      </c>
      <c r="W362" s="252">
        <v>0</v>
      </c>
      <c r="X362" s="253">
        <f>W362*H362</f>
        <v>0</v>
      </c>
      <c r="Y362" s="42"/>
      <c r="Z362" s="42"/>
      <c r="AA362" s="42"/>
      <c r="AB362" s="42"/>
      <c r="AC362" s="42"/>
      <c r="AD362" s="42"/>
      <c r="AE362" s="42"/>
      <c r="AR362" s="254" t="s">
        <v>246</v>
      </c>
      <c r="AT362" s="254" t="s">
        <v>148</v>
      </c>
      <c r="AU362" s="254" t="s">
        <v>95</v>
      </c>
      <c r="AY362" s="17" t="s">
        <v>145</v>
      </c>
      <c r="BE362" s="143">
        <f>IF(O362="základní",K362,0)</f>
        <v>0</v>
      </c>
      <c r="BF362" s="143">
        <f>IF(O362="snížená",K362,0)</f>
        <v>0</v>
      </c>
      <c r="BG362" s="143">
        <f>IF(O362="zákl. přenesená",K362,0)</f>
        <v>0</v>
      </c>
      <c r="BH362" s="143">
        <f>IF(O362="sníž. přenesená",K362,0)</f>
        <v>0</v>
      </c>
      <c r="BI362" s="143">
        <f>IF(O362="nulová",K362,0)</f>
        <v>0</v>
      </c>
      <c r="BJ362" s="17" t="s">
        <v>84</v>
      </c>
      <c r="BK362" s="143">
        <f>ROUND(P362*H362,2)</f>
        <v>0</v>
      </c>
      <c r="BL362" s="17" t="s">
        <v>246</v>
      </c>
      <c r="BM362" s="254" t="s">
        <v>488</v>
      </c>
    </row>
    <row r="363" spans="1:47" s="2" customFormat="1" ht="12">
      <c r="A363" s="42"/>
      <c r="B363" s="43"/>
      <c r="C363" s="44"/>
      <c r="D363" s="255" t="s">
        <v>155</v>
      </c>
      <c r="E363" s="44"/>
      <c r="F363" s="256" t="s">
        <v>489</v>
      </c>
      <c r="G363" s="44"/>
      <c r="H363" s="44"/>
      <c r="I363" s="210"/>
      <c r="J363" s="210"/>
      <c r="K363" s="44"/>
      <c r="L363" s="44"/>
      <c r="M363" s="45"/>
      <c r="N363" s="257"/>
      <c r="O363" s="258"/>
      <c r="P363" s="95"/>
      <c r="Q363" s="95"/>
      <c r="R363" s="95"/>
      <c r="S363" s="95"/>
      <c r="T363" s="95"/>
      <c r="U363" s="95"/>
      <c r="V363" s="95"/>
      <c r="W363" s="95"/>
      <c r="X363" s="96"/>
      <c r="Y363" s="42"/>
      <c r="Z363" s="42"/>
      <c r="AA363" s="42"/>
      <c r="AB363" s="42"/>
      <c r="AC363" s="42"/>
      <c r="AD363" s="42"/>
      <c r="AE363" s="42"/>
      <c r="AT363" s="17" t="s">
        <v>155</v>
      </c>
      <c r="AU363" s="17" t="s">
        <v>95</v>
      </c>
    </row>
    <row r="364" spans="1:51" s="14" customFormat="1" ht="12">
      <c r="A364" s="14"/>
      <c r="B364" s="269"/>
      <c r="C364" s="270"/>
      <c r="D364" s="255" t="s">
        <v>175</v>
      </c>
      <c r="E364" s="271" t="s">
        <v>1</v>
      </c>
      <c r="F364" s="272" t="s">
        <v>476</v>
      </c>
      <c r="G364" s="270"/>
      <c r="H364" s="273">
        <v>0.98</v>
      </c>
      <c r="I364" s="274"/>
      <c r="J364" s="274"/>
      <c r="K364" s="270"/>
      <c r="L364" s="270"/>
      <c r="M364" s="275"/>
      <c r="N364" s="276"/>
      <c r="O364" s="277"/>
      <c r="P364" s="277"/>
      <c r="Q364" s="277"/>
      <c r="R364" s="277"/>
      <c r="S364" s="277"/>
      <c r="T364" s="277"/>
      <c r="U364" s="277"/>
      <c r="V364" s="277"/>
      <c r="W364" s="277"/>
      <c r="X364" s="278"/>
      <c r="Y364" s="14"/>
      <c r="Z364" s="14"/>
      <c r="AA364" s="14"/>
      <c r="AB364" s="14"/>
      <c r="AC364" s="14"/>
      <c r="AD364" s="14"/>
      <c r="AE364" s="14"/>
      <c r="AT364" s="279" t="s">
        <v>175</v>
      </c>
      <c r="AU364" s="279" t="s">
        <v>95</v>
      </c>
      <c r="AV364" s="14" t="s">
        <v>95</v>
      </c>
      <c r="AW364" s="14" t="s">
        <v>5</v>
      </c>
      <c r="AX364" s="14" t="s">
        <v>79</v>
      </c>
      <c r="AY364" s="279" t="s">
        <v>145</v>
      </c>
    </row>
    <row r="365" spans="1:51" s="14" customFormat="1" ht="12">
      <c r="A365" s="14"/>
      <c r="B365" s="269"/>
      <c r="C365" s="270"/>
      <c r="D365" s="255" t="s">
        <v>175</v>
      </c>
      <c r="E365" s="271" t="s">
        <v>1</v>
      </c>
      <c r="F365" s="272" t="s">
        <v>477</v>
      </c>
      <c r="G365" s="270"/>
      <c r="H365" s="273">
        <v>4.988</v>
      </c>
      <c r="I365" s="274"/>
      <c r="J365" s="274"/>
      <c r="K365" s="270"/>
      <c r="L365" s="270"/>
      <c r="M365" s="275"/>
      <c r="N365" s="276"/>
      <c r="O365" s="277"/>
      <c r="P365" s="277"/>
      <c r="Q365" s="277"/>
      <c r="R365" s="277"/>
      <c r="S365" s="277"/>
      <c r="T365" s="277"/>
      <c r="U365" s="277"/>
      <c r="V365" s="277"/>
      <c r="W365" s="277"/>
      <c r="X365" s="278"/>
      <c r="Y365" s="14"/>
      <c r="Z365" s="14"/>
      <c r="AA365" s="14"/>
      <c r="AB365" s="14"/>
      <c r="AC365" s="14"/>
      <c r="AD365" s="14"/>
      <c r="AE365" s="14"/>
      <c r="AT365" s="279" t="s">
        <v>175</v>
      </c>
      <c r="AU365" s="279" t="s">
        <v>95</v>
      </c>
      <c r="AV365" s="14" t="s">
        <v>95</v>
      </c>
      <c r="AW365" s="14" t="s">
        <v>5</v>
      </c>
      <c r="AX365" s="14" t="s">
        <v>79</v>
      </c>
      <c r="AY365" s="279" t="s">
        <v>145</v>
      </c>
    </row>
    <row r="366" spans="1:51" s="14" customFormat="1" ht="12">
      <c r="A366" s="14"/>
      <c r="B366" s="269"/>
      <c r="C366" s="270"/>
      <c r="D366" s="255" t="s">
        <v>175</v>
      </c>
      <c r="E366" s="271" t="s">
        <v>1</v>
      </c>
      <c r="F366" s="272" t="s">
        <v>478</v>
      </c>
      <c r="G366" s="270"/>
      <c r="H366" s="273">
        <v>54.09</v>
      </c>
      <c r="I366" s="274"/>
      <c r="J366" s="274"/>
      <c r="K366" s="270"/>
      <c r="L366" s="270"/>
      <c r="M366" s="275"/>
      <c r="N366" s="276"/>
      <c r="O366" s="277"/>
      <c r="P366" s="277"/>
      <c r="Q366" s="277"/>
      <c r="R366" s="277"/>
      <c r="S366" s="277"/>
      <c r="T366" s="277"/>
      <c r="U366" s="277"/>
      <c r="V366" s="277"/>
      <c r="W366" s="277"/>
      <c r="X366" s="278"/>
      <c r="Y366" s="14"/>
      <c r="Z366" s="14"/>
      <c r="AA366" s="14"/>
      <c r="AB366" s="14"/>
      <c r="AC366" s="14"/>
      <c r="AD366" s="14"/>
      <c r="AE366" s="14"/>
      <c r="AT366" s="279" t="s">
        <v>175</v>
      </c>
      <c r="AU366" s="279" t="s">
        <v>95</v>
      </c>
      <c r="AV366" s="14" t="s">
        <v>95</v>
      </c>
      <c r="AW366" s="14" t="s">
        <v>5</v>
      </c>
      <c r="AX366" s="14" t="s">
        <v>79</v>
      </c>
      <c r="AY366" s="279" t="s">
        <v>145</v>
      </c>
    </row>
    <row r="367" spans="1:51" s="14" customFormat="1" ht="12">
      <c r="A367" s="14"/>
      <c r="B367" s="269"/>
      <c r="C367" s="270"/>
      <c r="D367" s="255" t="s">
        <v>175</v>
      </c>
      <c r="E367" s="271" t="s">
        <v>1</v>
      </c>
      <c r="F367" s="272" t="s">
        <v>479</v>
      </c>
      <c r="G367" s="270"/>
      <c r="H367" s="273">
        <v>5.15</v>
      </c>
      <c r="I367" s="274"/>
      <c r="J367" s="274"/>
      <c r="K367" s="270"/>
      <c r="L367" s="270"/>
      <c r="M367" s="275"/>
      <c r="N367" s="276"/>
      <c r="O367" s="277"/>
      <c r="P367" s="277"/>
      <c r="Q367" s="277"/>
      <c r="R367" s="277"/>
      <c r="S367" s="277"/>
      <c r="T367" s="277"/>
      <c r="U367" s="277"/>
      <c r="V367" s="277"/>
      <c r="W367" s="277"/>
      <c r="X367" s="278"/>
      <c r="Y367" s="14"/>
      <c r="Z367" s="14"/>
      <c r="AA367" s="14"/>
      <c r="AB367" s="14"/>
      <c r="AC367" s="14"/>
      <c r="AD367" s="14"/>
      <c r="AE367" s="14"/>
      <c r="AT367" s="279" t="s">
        <v>175</v>
      </c>
      <c r="AU367" s="279" t="s">
        <v>95</v>
      </c>
      <c r="AV367" s="14" t="s">
        <v>95</v>
      </c>
      <c r="AW367" s="14" t="s">
        <v>5</v>
      </c>
      <c r="AX367" s="14" t="s">
        <v>79</v>
      </c>
      <c r="AY367" s="279" t="s">
        <v>145</v>
      </c>
    </row>
    <row r="368" spans="1:51" s="14" customFormat="1" ht="12">
      <c r="A368" s="14"/>
      <c r="B368" s="269"/>
      <c r="C368" s="270"/>
      <c r="D368" s="255" t="s">
        <v>175</v>
      </c>
      <c r="E368" s="271" t="s">
        <v>1</v>
      </c>
      <c r="F368" s="272" t="s">
        <v>480</v>
      </c>
      <c r="G368" s="270"/>
      <c r="H368" s="273">
        <v>19.8</v>
      </c>
      <c r="I368" s="274"/>
      <c r="J368" s="274"/>
      <c r="K368" s="270"/>
      <c r="L368" s="270"/>
      <c r="M368" s="275"/>
      <c r="N368" s="276"/>
      <c r="O368" s="277"/>
      <c r="P368" s="277"/>
      <c r="Q368" s="277"/>
      <c r="R368" s="277"/>
      <c r="S368" s="277"/>
      <c r="T368" s="277"/>
      <c r="U368" s="277"/>
      <c r="V368" s="277"/>
      <c r="W368" s="277"/>
      <c r="X368" s="278"/>
      <c r="Y368" s="14"/>
      <c r="Z368" s="14"/>
      <c r="AA368" s="14"/>
      <c r="AB368" s="14"/>
      <c r="AC368" s="14"/>
      <c r="AD368" s="14"/>
      <c r="AE368" s="14"/>
      <c r="AT368" s="279" t="s">
        <v>175</v>
      </c>
      <c r="AU368" s="279" t="s">
        <v>95</v>
      </c>
      <c r="AV368" s="14" t="s">
        <v>95</v>
      </c>
      <c r="AW368" s="14" t="s">
        <v>5</v>
      </c>
      <c r="AX368" s="14" t="s">
        <v>79</v>
      </c>
      <c r="AY368" s="279" t="s">
        <v>145</v>
      </c>
    </row>
    <row r="369" spans="1:51" s="15" customFormat="1" ht="12">
      <c r="A369" s="15"/>
      <c r="B369" s="280"/>
      <c r="C369" s="281"/>
      <c r="D369" s="255" t="s">
        <v>175</v>
      </c>
      <c r="E369" s="282" t="s">
        <v>1</v>
      </c>
      <c r="F369" s="283" t="s">
        <v>182</v>
      </c>
      <c r="G369" s="281"/>
      <c r="H369" s="284">
        <v>85.008</v>
      </c>
      <c r="I369" s="285"/>
      <c r="J369" s="285"/>
      <c r="K369" s="281"/>
      <c r="L369" s="281"/>
      <c r="M369" s="286"/>
      <c r="N369" s="287"/>
      <c r="O369" s="288"/>
      <c r="P369" s="288"/>
      <c r="Q369" s="288"/>
      <c r="R369" s="288"/>
      <c r="S369" s="288"/>
      <c r="T369" s="288"/>
      <c r="U369" s="288"/>
      <c r="V369" s="288"/>
      <c r="W369" s="288"/>
      <c r="X369" s="289"/>
      <c r="Y369" s="15"/>
      <c r="Z369" s="15"/>
      <c r="AA369" s="15"/>
      <c r="AB369" s="15"/>
      <c r="AC369" s="15"/>
      <c r="AD369" s="15"/>
      <c r="AE369" s="15"/>
      <c r="AT369" s="290" t="s">
        <v>175</v>
      </c>
      <c r="AU369" s="290" t="s">
        <v>95</v>
      </c>
      <c r="AV369" s="15" t="s">
        <v>153</v>
      </c>
      <c r="AW369" s="15" t="s">
        <v>5</v>
      </c>
      <c r="AX369" s="15" t="s">
        <v>84</v>
      </c>
      <c r="AY369" s="290" t="s">
        <v>145</v>
      </c>
    </row>
    <row r="370" spans="1:65" s="2" customFormat="1" ht="24.15" customHeight="1">
      <c r="A370" s="42"/>
      <c r="B370" s="43"/>
      <c r="C370" s="242" t="s">
        <v>490</v>
      </c>
      <c r="D370" s="242" t="s">
        <v>148</v>
      </c>
      <c r="E370" s="243" t="s">
        <v>486</v>
      </c>
      <c r="F370" s="244" t="s">
        <v>487</v>
      </c>
      <c r="G370" s="245" t="s">
        <v>151</v>
      </c>
      <c r="H370" s="246">
        <v>4.25</v>
      </c>
      <c r="I370" s="247"/>
      <c r="J370" s="247"/>
      <c r="K370" s="248">
        <f>ROUND(P370*H370,2)</f>
        <v>0</v>
      </c>
      <c r="L370" s="244" t="s">
        <v>152</v>
      </c>
      <c r="M370" s="45"/>
      <c r="N370" s="249" t="s">
        <v>1</v>
      </c>
      <c r="O370" s="250" t="s">
        <v>42</v>
      </c>
      <c r="P370" s="251">
        <f>I370+J370</f>
        <v>0</v>
      </c>
      <c r="Q370" s="251">
        <f>ROUND(I370*H370,2)</f>
        <v>0</v>
      </c>
      <c r="R370" s="251">
        <f>ROUND(J370*H370,2)</f>
        <v>0</v>
      </c>
      <c r="S370" s="95"/>
      <c r="T370" s="252">
        <f>S370*H370</f>
        <v>0</v>
      </c>
      <c r="U370" s="252">
        <v>0.0002</v>
      </c>
      <c r="V370" s="252">
        <f>U370*H370</f>
        <v>0.0008500000000000001</v>
      </c>
      <c r="W370" s="252">
        <v>0</v>
      </c>
      <c r="X370" s="253">
        <f>W370*H370</f>
        <v>0</v>
      </c>
      <c r="Y370" s="42"/>
      <c r="Z370" s="42"/>
      <c r="AA370" s="42"/>
      <c r="AB370" s="42"/>
      <c r="AC370" s="42"/>
      <c r="AD370" s="42"/>
      <c r="AE370" s="42"/>
      <c r="AR370" s="254" t="s">
        <v>246</v>
      </c>
      <c r="AT370" s="254" t="s">
        <v>148</v>
      </c>
      <c r="AU370" s="254" t="s">
        <v>95</v>
      </c>
      <c r="AY370" s="17" t="s">
        <v>145</v>
      </c>
      <c r="BE370" s="143">
        <f>IF(O370="základní",K370,0)</f>
        <v>0</v>
      </c>
      <c r="BF370" s="143">
        <f>IF(O370="snížená",K370,0)</f>
        <v>0</v>
      </c>
      <c r="BG370" s="143">
        <f>IF(O370="zákl. přenesená",K370,0)</f>
        <v>0</v>
      </c>
      <c r="BH370" s="143">
        <f>IF(O370="sníž. přenesená",K370,0)</f>
        <v>0</v>
      </c>
      <c r="BI370" s="143">
        <f>IF(O370="nulová",K370,0)</f>
        <v>0</v>
      </c>
      <c r="BJ370" s="17" t="s">
        <v>84</v>
      </c>
      <c r="BK370" s="143">
        <f>ROUND(P370*H370,2)</f>
        <v>0</v>
      </c>
      <c r="BL370" s="17" t="s">
        <v>246</v>
      </c>
      <c r="BM370" s="254" t="s">
        <v>491</v>
      </c>
    </row>
    <row r="371" spans="1:47" s="2" customFormat="1" ht="12">
      <c r="A371" s="42"/>
      <c r="B371" s="43"/>
      <c r="C371" s="44"/>
      <c r="D371" s="255" t="s">
        <v>155</v>
      </c>
      <c r="E371" s="44"/>
      <c r="F371" s="256" t="s">
        <v>489</v>
      </c>
      <c r="G371" s="44"/>
      <c r="H371" s="44"/>
      <c r="I371" s="210"/>
      <c r="J371" s="210"/>
      <c r="K371" s="44"/>
      <c r="L371" s="44"/>
      <c r="M371" s="45"/>
      <c r="N371" s="257"/>
      <c r="O371" s="258"/>
      <c r="P371" s="95"/>
      <c r="Q371" s="95"/>
      <c r="R371" s="95"/>
      <c r="S371" s="95"/>
      <c r="T371" s="95"/>
      <c r="U371" s="95"/>
      <c r="V371" s="95"/>
      <c r="W371" s="95"/>
      <c r="X371" s="96"/>
      <c r="Y371" s="42"/>
      <c r="Z371" s="42"/>
      <c r="AA371" s="42"/>
      <c r="AB371" s="42"/>
      <c r="AC371" s="42"/>
      <c r="AD371" s="42"/>
      <c r="AE371" s="42"/>
      <c r="AT371" s="17" t="s">
        <v>155</v>
      </c>
      <c r="AU371" s="17" t="s">
        <v>95</v>
      </c>
    </row>
    <row r="372" spans="1:65" s="2" customFormat="1" ht="37.8" customHeight="1">
      <c r="A372" s="42"/>
      <c r="B372" s="43"/>
      <c r="C372" s="242" t="s">
        <v>492</v>
      </c>
      <c r="D372" s="242" t="s">
        <v>148</v>
      </c>
      <c r="E372" s="243" t="s">
        <v>493</v>
      </c>
      <c r="F372" s="244" t="s">
        <v>494</v>
      </c>
      <c r="G372" s="245" t="s">
        <v>151</v>
      </c>
      <c r="H372" s="246">
        <v>85.008</v>
      </c>
      <c r="I372" s="247"/>
      <c r="J372" s="247"/>
      <c r="K372" s="248">
        <f>ROUND(P372*H372,2)</f>
        <v>0</v>
      </c>
      <c r="L372" s="244" t="s">
        <v>1</v>
      </c>
      <c r="M372" s="45"/>
      <c r="N372" s="249" t="s">
        <v>1</v>
      </c>
      <c r="O372" s="250" t="s">
        <v>42</v>
      </c>
      <c r="P372" s="251">
        <f>I372+J372</f>
        <v>0</v>
      </c>
      <c r="Q372" s="251">
        <f>ROUND(I372*H372,2)</f>
        <v>0</v>
      </c>
      <c r="R372" s="251">
        <f>ROUND(J372*H372,2)</f>
        <v>0</v>
      </c>
      <c r="S372" s="95"/>
      <c r="T372" s="252">
        <f>S372*H372</f>
        <v>0</v>
      </c>
      <c r="U372" s="252">
        <v>1E-05</v>
      </c>
      <c r="V372" s="252">
        <f>U372*H372</f>
        <v>0.00085008</v>
      </c>
      <c r="W372" s="252">
        <v>0</v>
      </c>
      <c r="X372" s="253">
        <f>W372*H372</f>
        <v>0</v>
      </c>
      <c r="Y372" s="42"/>
      <c r="Z372" s="42"/>
      <c r="AA372" s="42"/>
      <c r="AB372" s="42"/>
      <c r="AC372" s="42"/>
      <c r="AD372" s="42"/>
      <c r="AE372" s="42"/>
      <c r="AR372" s="254" t="s">
        <v>246</v>
      </c>
      <c r="AT372" s="254" t="s">
        <v>148</v>
      </c>
      <c r="AU372" s="254" t="s">
        <v>95</v>
      </c>
      <c r="AY372" s="17" t="s">
        <v>145</v>
      </c>
      <c r="BE372" s="143">
        <f>IF(O372="základní",K372,0)</f>
        <v>0</v>
      </c>
      <c r="BF372" s="143">
        <f>IF(O372="snížená",K372,0)</f>
        <v>0</v>
      </c>
      <c r="BG372" s="143">
        <f>IF(O372="zákl. přenesená",K372,0)</f>
        <v>0</v>
      </c>
      <c r="BH372" s="143">
        <f>IF(O372="sníž. přenesená",K372,0)</f>
        <v>0</v>
      </c>
      <c r="BI372" s="143">
        <f>IF(O372="nulová",K372,0)</f>
        <v>0</v>
      </c>
      <c r="BJ372" s="17" t="s">
        <v>84</v>
      </c>
      <c r="BK372" s="143">
        <f>ROUND(P372*H372,2)</f>
        <v>0</v>
      </c>
      <c r="BL372" s="17" t="s">
        <v>246</v>
      </c>
      <c r="BM372" s="254" t="s">
        <v>495</v>
      </c>
    </row>
    <row r="373" spans="1:47" s="2" customFormat="1" ht="12">
      <c r="A373" s="42"/>
      <c r="B373" s="43"/>
      <c r="C373" s="44"/>
      <c r="D373" s="255" t="s">
        <v>155</v>
      </c>
      <c r="E373" s="44"/>
      <c r="F373" s="256" t="s">
        <v>494</v>
      </c>
      <c r="G373" s="44"/>
      <c r="H373" s="44"/>
      <c r="I373" s="210"/>
      <c r="J373" s="210"/>
      <c r="K373" s="44"/>
      <c r="L373" s="44"/>
      <c r="M373" s="45"/>
      <c r="N373" s="257"/>
      <c r="O373" s="258"/>
      <c r="P373" s="95"/>
      <c r="Q373" s="95"/>
      <c r="R373" s="95"/>
      <c r="S373" s="95"/>
      <c r="T373" s="95"/>
      <c r="U373" s="95"/>
      <c r="V373" s="95"/>
      <c r="W373" s="95"/>
      <c r="X373" s="96"/>
      <c r="Y373" s="42"/>
      <c r="Z373" s="42"/>
      <c r="AA373" s="42"/>
      <c r="AB373" s="42"/>
      <c r="AC373" s="42"/>
      <c r="AD373" s="42"/>
      <c r="AE373" s="42"/>
      <c r="AT373" s="17" t="s">
        <v>155</v>
      </c>
      <c r="AU373" s="17" t="s">
        <v>95</v>
      </c>
    </row>
    <row r="374" spans="1:51" s="14" customFormat="1" ht="12">
      <c r="A374" s="14"/>
      <c r="B374" s="269"/>
      <c r="C374" s="270"/>
      <c r="D374" s="255" t="s">
        <v>175</v>
      </c>
      <c r="E374" s="271" t="s">
        <v>1</v>
      </c>
      <c r="F374" s="272" t="s">
        <v>476</v>
      </c>
      <c r="G374" s="270"/>
      <c r="H374" s="273">
        <v>0.98</v>
      </c>
      <c r="I374" s="274"/>
      <c r="J374" s="274"/>
      <c r="K374" s="270"/>
      <c r="L374" s="270"/>
      <c r="M374" s="275"/>
      <c r="N374" s="276"/>
      <c r="O374" s="277"/>
      <c r="P374" s="277"/>
      <c r="Q374" s="277"/>
      <c r="R374" s="277"/>
      <c r="S374" s="277"/>
      <c r="T374" s="277"/>
      <c r="U374" s="277"/>
      <c r="V374" s="277"/>
      <c r="W374" s="277"/>
      <c r="X374" s="278"/>
      <c r="Y374" s="14"/>
      <c r="Z374" s="14"/>
      <c r="AA374" s="14"/>
      <c r="AB374" s="14"/>
      <c r="AC374" s="14"/>
      <c r="AD374" s="14"/>
      <c r="AE374" s="14"/>
      <c r="AT374" s="279" t="s">
        <v>175</v>
      </c>
      <c r="AU374" s="279" t="s">
        <v>95</v>
      </c>
      <c r="AV374" s="14" t="s">
        <v>95</v>
      </c>
      <c r="AW374" s="14" t="s">
        <v>5</v>
      </c>
      <c r="AX374" s="14" t="s">
        <v>79</v>
      </c>
      <c r="AY374" s="279" t="s">
        <v>145</v>
      </c>
    </row>
    <row r="375" spans="1:51" s="14" customFormat="1" ht="12">
      <c r="A375" s="14"/>
      <c r="B375" s="269"/>
      <c r="C375" s="270"/>
      <c r="D375" s="255" t="s">
        <v>175</v>
      </c>
      <c r="E375" s="271" t="s">
        <v>1</v>
      </c>
      <c r="F375" s="272" t="s">
        <v>477</v>
      </c>
      <c r="G375" s="270"/>
      <c r="H375" s="273">
        <v>4.988</v>
      </c>
      <c r="I375" s="274"/>
      <c r="J375" s="274"/>
      <c r="K375" s="270"/>
      <c r="L375" s="270"/>
      <c r="M375" s="275"/>
      <c r="N375" s="276"/>
      <c r="O375" s="277"/>
      <c r="P375" s="277"/>
      <c r="Q375" s="277"/>
      <c r="R375" s="277"/>
      <c r="S375" s="277"/>
      <c r="T375" s="277"/>
      <c r="U375" s="277"/>
      <c r="V375" s="277"/>
      <c r="W375" s="277"/>
      <c r="X375" s="278"/>
      <c r="Y375" s="14"/>
      <c r="Z375" s="14"/>
      <c r="AA375" s="14"/>
      <c r="AB375" s="14"/>
      <c r="AC375" s="14"/>
      <c r="AD375" s="14"/>
      <c r="AE375" s="14"/>
      <c r="AT375" s="279" t="s">
        <v>175</v>
      </c>
      <c r="AU375" s="279" t="s">
        <v>95</v>
      </c>
      <c r="AV375" s="14" t="s">
        <v>95</v>
      </c>
      <c r="AW375" s="14" t="s">
        <v>5</v>
      </c>
      <c r="AX375" s="14" t="s">
        <v>79</v>
      </c>
      <c r="AY375" s="279" t="s">
        <v>145</v>
      </c>
    </row>
    <row r="376" spans="1:51" s="14" customFormat="1" ht="12">
      <c r="A376" s="14"/>
      <c r="B376" s="269"/>
      <c r="C376" s="270"/>
      <c r="D376" s="255" t="s">
        <v>175</v>
      </c>
      <c r="E376" s="271" t="s">
        <v>1</v>
      </c>
      <c r="F376" s="272" t="s">
        <v>478</v>
      </c>
      <c r="G376" s="270"/>
      <c r="H376" s="273">
        <v>54.09</v>
      </c>
      <c r="I376" s="274"/>
      <c r="J376" s="274"/>
      <c r="K376" s="270"/>
      <c r="L376" s="270"/>
      <c r="M376" s="275"/>
      <c r="N376" s="276"/>
      <c r="O376" s="277"/>
      <c r="P376" s="277"/>
      <c r="Q376" s="277"/>
      <c r="R376" s="277"/>
      <c r="S376" s="277"/>
      <c r="T376" s="277"/>
      <c r="U376" s="277"/>
      <c r="V376" s="277"/>
      <c r="W376" s="277"/>
      <c r="X376" s="278"/>
      <c r="Y376" s="14"/>
      <c r="Z376" s="14"/>
      <c r="AA376" s="14"/>
      <c r="AB376" s="14"/>
      <c r="AC376" s="14"/>
      <c r="AD376" s="14"/>
      <c r="AE376" s="14"/>
      <c r="AT376" s="279" t="s">
        <v>175</v>
      </c>
      <c r="AU376" s="279" t="s">
        <v>95</v>
      </c>
      <c r="AV376" s="14" t="s">
        <v>95</v>
      </c>
      <c r="AW376" s="14" t="s">
        <v>5</v>
      </c>
      <c r="AX376" s="14" t="s">
        <v>79</v>
      </c>
      <c r="AY376" s="279" t="s">
        <v>145</v>
      </c>
    </row>
    <row r="377" spans="1:51" s="14" customFormat="1" ht="12">
      <c r="A377" s="14"/>
      <c r="B377" s="269"/>
      <c r="C377" s="270"/>
      <c r="D377" s="255" t="s">
        <v>175</v>
      </c>
      <c r="E377" s="271" t="s">
        <v>1</v>
      </c>
      <c r="F377" s="272" t="s">
        <v>479</v>
      </c>
      <c r="G377" s="270"/>
      <c r="H377" s="273">
        <v>5.15</v>
      </c>
      <c r="I377" s="274"/>
      <c r="J377" s="274"/>
      <c r="K377" s="270"/>
      <c r="L377" s="270"/>
      <c r="M377" s="275"/>
      <c r="N377" s="276"/>
      <c r="O377" s="277"/>
      <c r="P377" s="277"/>
      <c r="Q377" s="277"/>
      <c r="R377" s="277"/>
      <c r="S377" s="277"/>
      <c r="T377" s="277"/>
      <c r="U377" s="277"/>
      <c r="V377" s="277"/>
      <c r="W377" s="277"/>
      <c r="X377" s="278"/>
      <c r="Y377" s="14"/>
      <c r="Z377" s="14"/>
      <c r="AA377" s="14"/>
      <c r="AB377" s="14"/>
      <c r="AC377" s="14"/>
      <c r="AD377" s="14"/>
      <c r="AE377" s="14"/>
      <c r="AT377" s="279" t="s">
        <v>175</v>
      </c>
      <c r="AU377" s="279" t="s">
        <v>95</v>
      </c>
      <c r="AV377" s="14" t="s">
        <v>95</v>
      </c>
      <c r="AW377" s="14" t="s">
        <v>5</v>
      </c>
      <c r="AX377" s="14" t="s">
        <v>79</v>
      </c>
      <c r="AY377" s="279" t="s">
        <v>145</v>
      </c>
    </row>
    <row r="378" spans="1:51" s="14" customFormat="1" ht="12">
      <c r="A378" s="14"/>
      <c r="B378" s="269"/>
      <c r="C378" s="270"/>
      <c r="D378" s="255" t="s">
        <v>175</v>
      </c>
      <c r="E378" s="271" t="s">
        <v>1</v>
      </c>
      <c r="F378" s="272" t="s">
        <v>480</v>
      </c>
      <c r="G378" s="270"/>
      <c r="H378" s="273">
        <v>19.8</v>
      </c>
      <c r="I378" s="274"/>
      <c r="J378" s="274"/>
      <c r="K378" s="270"/>
      <c r="L378" s="270"/>
      <c r="M378" s="275"/>
      <c r="N378" s="276"/>
      <c r="O378" s="277"/>
      <c r="P378" s="277"/>
      <c r="Q378" s="277"/>
      <c r="R378" s="277"/>
      <c r="S378" s="277"/>
      <c r="T378" s="277"/>
      <c r="U378" s="277"/>
      <c r="V378" s="277"/>
      <c r="W378" s="277"/>
      <c r="X378" s="278"/>
      <c r="Y378" s="14"/>
      <c r="Z378" s="14"/>
      <c r="AA378" s="14"/>
      <c r="AB378" s="14"/>
      <c r="AC378" s="14"/>
      <c r="AD378" s="14"/>
      <c r="AE378" s="14"/>
      <c r="AT378" s="279" t="s">
        <v>175</v>
      </c>
      <c r="AU378" s="279" t="s">
        <v>95</v>
      </c>
      <c r="AV378" s="14" t="s">
        <v>95</v>
      </c>
      <c r="AW378" s="14" t="s">
        <v>5</v>
      </c>
      <c r="AX378" s="14" t="s">
        <v>79</v>
      </c>
      <c r="AY378" s="279" t="s">
        <v>145</v>
      </c>
    </row>
    <row r="379" spans="1:51" s="15" customFormat="1" ht="12">
      <c r="A379" s="15"/>
      <c r="B379" s="280"/>
      <c r="C379" s="281"/>
      <c r="D379" s="255" t="s">
        <v>175</v>
      </c>
      <c r="E379" s="282" t="s">
        <v>1</v>
      </c>
      <c r="F379" s="283" t="s">
        <v>182</v>
      </c>
      <c r="G379" s="281"/>
      <c r="H379" s="284">
        <v>85.008</v>
      </c>
      <c r="I379" s="285"/>
      <c r="J379" s="285"/>
      <c r="K379" s="281"/>
      <c r="L379" s="281"/>
      <c r="M379" s="286"/>
      <c r="N379" s="287"/>
      <c r="O379" s="288"/>
      <c r="P379" s="288"/>
      <c r="Q379" s="288"/>
      <c r="R379" s="288"/>
      <c r="S379" s="288"/>
      <c r="T379" s="288"/>
      <c r="U379" s="288"/>
      <c r="V379" s="288"/>
      <c r="W379" s="288"/>
      <c r="X379" s="289"/>
      <c r="Y379" s="15"/>
      <c r="Z379" s="15"/>
      <c r="AA379" s="15"/>
      <c r="AB379" s="15"/>
      <c r="AC379" s="15"/>
      <c r="AD379" s="15"/>
      <c r="AE379" s="15"/>
      <c r="AT379" s="290" t="s">
        <v>175</v>
      </c>
      <c r="AU379" s="290" t="s">
        <v>95</v>
      </c>
      <c r="AV379" s="15" t="s">
        <v>153</v>
      </c>
      <c r="AW379" s="15" t="s">
        <v>5</v>
      </c>
      <c r="AX379" s="15" t="s">
        <v>84</v>
      </c>
      <c r="AY379" s="290" t="s">
        <v>145</v>
      </c>
    </row>
    <row r="380" spans="1:65" s="2" customFormat="1" ht="33" customHeight="1">
      <c r="A380" s="42"/>
      <c r="B380" s="43"/>
      <c r="C380" s="242" t="s">
        <v>496</v>
      </c>
      <c r="D380" s="242" t="s">
        <v>148</v>
      </c>
      <c r="E380" s="243" t="s">
        <v>497</v>
      </c>
      <c r="F380" s="244" t="s">
        <v>498</v>
      </c>
      <c r="G380" s="245" t="s">
        <v>151</v>
      </c>
      <c r="H380" s="246">
        <v>4.25</v>
      </c>
      <c r="I380" s="247"/>
      <c r="J380" s="247"/>
      <c r="K380" s="248">
        <f>ROUND(P380*H380,2)</f>
        <v>0</v>
      </c>
      <c r="L380" s="244" t="s">
        <v>152</v>
      </c>
      <c r="M380" s="45"/>
      <c r="N380" s="249" t="s">
        <v>1</v>
      </c>
      <c r="O380" s="250" t="s">
        <v>42</v>
      </c>
      <c r="P380" s="251">
        <f>I380+J380</f>
        <v>0</v>
      </c>
      <c r="Q380" s="251">
        <f>ROUND(I380*H380,2)</f>
        <v>0</v>
      </c>
      <c r="R380" s="251">
        <f>ROUND(J380*H380,2)</f>
        <v>0</v>
      </c>
      <c r="S380" s="95"/>
      <c r="T380" s="252">
        <f>S380*H380</f>
        <v>0</v>
      </c>
      <c r="U380" s="252">
        <v>0.00026</v>
      </c>
      <c r="V380" s="252">
        <f>U380*H380</f>
        <v>0.0011049999999999999</v>
      </c>
      <c r="W380" s="252">
        <v>0</v>
      </c>
      <c r="X380" s="253">
        <f>W380*H380</f>
        <v>0</v>
      </c>
      <c r="Y380" s="42"/>
      <c r="Z380" s="42"/>
      <c r="AA380" s="42"/>
      <c r="AB380" s="42"/>
      <c r="AC380" s="42"/>
      <c r="AD380" s="42"/>
      <c r="AE380" s="42"/>
      <c r="AR380" s="254" t="s">
        <v>246</v>
      </c>
      <c r="AT380" s="254" t="s">
        <v>148</v>
      </c>
      <c r="AU380" s="254" t="s">
        <v>95</v>
      </c>
      <c r="AY380" s="17" t="s">
        <v>145</v>
      </c>
      <c r="BE380" s="143">
        <f>IF(O380="základní",K380,0)</f>
        <v>0</v>
      </c>
      <c r="BF380" s="143">
        <f>IF(O380="snížená",K380,0)</f>
        <v>0</v>
      </c>
      <c r="BG380" s="143">
        <f>IF(O380="zákl. přenesená",K380,0)</f>
        <v>0</v>
      </c>
      <c r="BH380" s="143">
        <f>IF(O380="sníž. přenesená",K380,0)</f>
        <v>0</v>
      </c>
      <c r="BI380" s="143">
        <f>IF(O380="nulová",K380,0)</f>
        <v>0</v>
      </c>
      <c r="BJ380" s="17" t="s">
        <v>84</v>
      </c>
      <c r="BK380" s="143">
        <f>ROUND(P380*H380,2)</f>
        <v>0</v>
      </c>
      <c r="BL380" s="17" t="s">
        <v>246</v>
      </c>
      <c r="BM380" s="254" t="s">
        <v>499</v>
      </c>
    </row>
    <row r="381" spans="1:47" s="2" customFormat="1" ht="12">
      <c r="A381" s="42"/>
      <c r="B381" s="43"/>
      <c r="C381" s="44"/>
      <c r="D381" s="255" t="s">
        <v>155</v>
      </c>
      <c r="E381" s="44"/>
      <c r="F381" s="256" t="s">
        <v>500</v>
      </c>
      <c r="G381" s="44"/>
      <c r="H381" s="44"/>
      <c r="I381" s="210"/>
      <c r="J381" s="210"/>
      <c r="K381" s="44"/>
      <c r="L381" s="44"/>
      <c r="M381" s="45"/>
      <c r="N381" s="257"/>
      <c r="O381" s="258"/>
      <c r="P381" s="95"/>
      <c r="Q381" s="95"/>
      <c r="R381" s="95"/>
      <c r="S381" s="95"/>
      <c r="T381" s="95"/>
      <c r="U381" s="95"/>
      <c r="V381" s="95"/>
      <c r="W381" s="95"/>
      <c r="X381" s="96"/>
      <c r="Y381" s="42"/>
      <c r="Z381" s="42"/>
      <c r="AA381" s="42"/>
      <c r="AB381" s="42"/>
      <c r="AC381" s="42"/>
      <c r="AD381" s="42"/>
      <c r="AE381" s="42"/>
      <c r="AT381" s="17" t="s">
        <v>155</v>
      </c>
      <c r="AU381" s="17" t="s">
        <v>95</v>
      </c>
    </row>
    <row r="382" spans="1:65" s="2" customFormat="1" ht="24.15" customHeight="1">
      <c r="A382" s="42"/>
      <c r="B382" s="43"/>
      <c r="C382" s="242" t="s">
        <v>501</v>
      </c>
      <c r="D382" s="242" t="s">
        <v>148</v>
      </c>
      <c r="E382" s="243" t="s">
        <v>502</v>
      </c>
      <c r="F382" s="244" t="s">
        <v>503</v>
      </c>
      <c r="G382" s="245" t="s">
        <v>151</v>
      </c>
      <c r="H382" s="246">
        <v>4.25</v>
      </c>
      <c r="I382" s="247"/>
      <c r="J382" s="247"/>
      <c r="K382" s="248">
        <f>ROUND(P382*H382,2)</f>
        <v>0</v>
      </c>
      <c r="L382" s="244" t="s">
        <v>152</v>
      </c>
      <c r="M382" s="45"/>
      <c r="N382" s="249" t="s">
        <v>1</v>
      </c>
      <c r="O382" s="250" t="s">
        <v>42</v>
      </c>
      <c r="P382" s="251">
        <f>I382+J382</f>
        <v>0</v>
      </c>
      <c r="Q382" s="251">
        <f>ROUND(I382*H382,2)</f>
        <v>0</v>
      </c>
      <c r="R382" s="251">
        <f>ROUND(J382*H382,2)</f>
        <v>0</v>
      </c>
      <c r="S382" s="95"/>
      <c r="T382" s="252">
        <f>S382*H382</f>
        <v>0</v>
      </c>
      <c r="U382" s="252">
        <v>0</v>
      </c>
      <c r="V382" s="252">
        <f>U382*H382</f>
        <v>0</v>
      </c>
      <c r="W382" s="252">
        <v>0</v>
      </c>
      <c r="X382" s="253">
        <f>W382*H382</f>
        <v>0</v>
      </c>
      <c r="Y382" s="42"/>
      <c r="Z382" s="42"/>
      <c r="AA382" s="42"/>
      <c r="AB382" s="42"/>
      <c r="AC382" s="42"/>
      <c r="AD382" s="42"/>
      <c r="AE382" s="42"/>
      <c r="AR382" s="254" t="s">
        <v>246</v>
      </c>
      <c r="AT382" s="254" t="s">
        <v>148</v>
      </c>
      <c r="AU382" s="254" t="s">
        <v>95</v>
      </c>
      <c r="AY382" s="17" t="s">
        <v>145</v>
      </c>
      <c r="BE382" s="143">
        <f>IF(O382="základní",K382,0)</f>
        <v>0</v>
      </c>
      <c r="BF382" s="143">
        <f>IF(O382="snížená",K382,0)</f>
        <v>0</v>
      </c>
      <c r="BG382" s="143">
        <f>IF(O382="zákl. přenesená",K382,0)</f>
        <v>0</v>
      </c>
      <c r="BH382" s="143">
        <f>IF(O382="sníž. přenesená",K382,0)</f>
        <v>0</v>
      </c>
      <c r="BI382" s="143">
        <f>IF(O382="nulová",K382,0)</f>
        <v>0</v>
      </c>
      <c r="BJ382" s="17" t="s">
        <v>84</v>
      </c>
      <c r="BK382" s="143">
        <f>ROUND(P382*H382,2)</f>
        <v>0</v>
      </c>
      <c r="BL382" s="17" t="s">
        <v>246</v>
      </c>
      <c r="BM382" s="254" t="s">
        <v>504</v>
      </c>
    </row>
    <row r="383" spans="1:47" s="2" customFormat="1" ht="12">
      <c r="A383" s="42"/>
      <c r="B383" s="43"/>
      <c r="C383" s="44"/>
      <c r="D383" s="255" t="s">
        <v>155</v>
      </c>
      <c r="E383" s="44"/>
      <c r="F383" s="256" t="s">
        <v>505</v>
      </c>
      <c r="G383" s="44"/>
      <c r="H383" s="44"/>
      <c r="I383" s="210"/>
      <c r="J383" s="210"/>
      <c r="K383" s="44"/>
      <c r="L383" s="44"/>
      <c r="M383" s="45"/>
      <c r="N383" s="257"/>
      <c r="O383" s="258"/>
      <c r="P383" s="95"/>
      <c r="Q383" s="95"/>
      <c r="R383" s="95"/>
      <c r="S383" s="95"/>
      <c r="T383" s="95"/>
      <c r="U383" s="95"/>
      <c r="V383" s="95"/>
      <c r="W383" s="95"/>
      <c r="X383" s="96"/>
      <c r="Y383" s="42"/>
      <c r="Z383" s="42"/>
      <c r="AA383" s="42"/>
      <c r="AB383" s="42"/>
      <c r="AC383" s="42"/>
      <c r="AD383" s="42"/>
      <c r="AE383" s="42"/>
      <c r="AT383" s="17" t="s">
        <v>155</v>
      </c>
      <c r="AU383" s="17" t="s">
        <v>95</v>
      </c>
    </row>
    <row r="384" spans="1:65" s="2" customFormat="1" ht="24.15" customHeight="1">
      <c r="A384" s="42"/>
      <c r="B384" s="43"/>
      <c r="C384" s="242" t="s">
        <v>506</v>
      </c>
      <c r="D384" s="242" t="s">
        <v>148</v>
      </c>
      <c r="E384" s="243" t="s">
        <v>507</v>
      </c>
      <c r="F384" s="244" t="s">
        <v>508</v>
      </c>
      <c r="G384" s="245" t="s">
        <v>151</v>
      </c>
      <c r="H384" s="246">
        <v>85.008</v>
      </c>
      <c r="I384" s="247"/>
      <c r="J384" s="247"/>
      <c r="K384" s="248">
        <f>ROUND(P384*H384,2)</f>
        <v>0</v>
      </c>
      <c r="L384" s="244" t="s">
        <v>152</v>
      </c>
      <c r="M384" s="45"/>
      <c r="N384" s="249" t="s">
        <v>1</v>
      </c>
      <c r="O384" s="250" t="s">
        <v>42</v>
      </c>
      <c r="P384" s="251">
        <f>I384+J384</f>
        <v>0</v>
      </c>
      <c r="Q384" s="251">
        <f>ROUND(I384*H384,2)</f>
        <v>0</v>
      </c>
      <c r="R384" s="251">
        <f>ROUND(J384*H384,2)</f>
        <v>0</v>
      </c>
      <c r="S384" s="95"/>
      <c r="T384" s="252">
        <f>S384*H384</f>
        <v>0</v>
      </c>
      <c r="U384" s="252">
        <v>0.00029</v>
      </c>
      <c r="V384" s="252">
        <f>U384*H384</f>
        <v>0.02465232</v>
      </c>
      <c r="W384" s="252">
        <v>0</v>
      </c>
      <c r="X384" s="253">
        <f>W384*H384</f>
        <v>0</v>
      </c>
      <c r="Y384" s="42"/>
      <c r="Z384" s="42"/>
      <c r="AA384" s="42"/>
      <c r="AB384" s="42"/>
      <c r="AC384" s="42"/>
      <c r="AD384" s="42"/>
      <c r="AE384" s="42"/>
      <c r="AR384" s="254" t="s">
        <v>246</v>
      </c>
      <c r="AT384" s="254" t="s">
        <v>148</v>
      </c>
      <c r="AU384" s="254" t="s">
        <v>95</v>
      </c>
      <c r="AY384" s="17" t="s">
        <v>145</v>
      </c>
      <c r="BE384" s="143">
        <f>IF(O384="základní",K384,0)</f>
        <v>0</v>
      </c>
      <c r="BF384" s="143">
        <f>IF(O384="snížená",K384,0)</f>
        <v>0</v>
      </c>
      <c r="BG384" s="143">
        <f>IF(O384="zákl. přenesená",K384,0)</f>
        <v>0</v>
      </c>
      <c r="BH384" s="143">
        <f>IF(O384="sníž. přenesená",K384,0)</f>
        <v>0</v>
      </c>
      <c r="BI384" s="143">
        <f>IF(O384="nulová",K384,0)</f>
        <v>0</v>
      </c>
      <c r="BJ384" s="17" t="s">
        <v>84</v>
      </c>
      <c r="BK384" s="143">
        <f>ROUND(P384*H384,2)</f>
        <v>0</v>
      </c>
      <c r="BL384" s="17" t="s">
        <v>246</v>
      </c>
      <c r="BM384" s="254" t="s">
        <v>509</v>
      </c>
    </row>
    <row r="385" spans="1:47" s="2" customFormat="1" ht="12">
      <c r="A385" s="42"/>
      <c r="B385" s="43"/>
      <c r="C385" s="44"/>
      <c r="D385" s="255" t="s">
        <v>155</v>
      </c>
      <c r="E385" s="44"/>
      <c r="F385" s="256" t="s">
        <v>510</v>
      </c>
      <c r="G385" s="44"/>
      <c r="H385" s="44"/>
      <c r="I385" s="210"/>
      <c r="J385" s="210"/>
      <c r="K385" s="44"/>
      <c r="L385" s="44"/>
      <c r="M385" s="45"/>
      <c r="N385" s="257"/>
      <c r="O385" s="258"/>
      <c r="P385" s="95"/>
      <c r="Q385" s="95"/>
      <c r="R385" s="95"/>
      <c r="S385" s="95"/>
      <c r="T385" s="95"/>
      <c r="U385" s="95"/>
      <c r="V385" s="95"/>
      <c r="W385" s="95"/>
      <c r="X385" s="96"/>
      <c r="Y385" s="42"/>
      <c r="Z385" s="42"/>
      <c r="AA385" s="42"/>
      <c r="AB385" s="42"/>
      <c r="AC385" s="42"/>
      <c r="AD385" s="42"/>
      <c r="AE385" s="42"/>
      <c r="AT385" s="17" t="s">
        <v>155</v>
      </c>
      <c r="AU385" s="17" t="s">
        <v>95</v>
      </c>
    </row>
    <row r="386" spans="1:51" s="14" customFormat="1" ht="12">
      <c r="A386" s="14"/>
      <c r="B386" s="269"/>
      <c r="C386" s="270"/>
      <c r="D386" s="255" t="s">
        <v>175</v>
      </c>
      <c r="E386" s="271" t="s">
        <v>1</v>
      </c>
      <c r="F386" s="272" t="s">
        <v>476</v>
      </c>
      <c r="G386" s="270"/>
      <c r="H386" s="273">
        <v>0.98</v>
      </c>
      <c r="I386" s="274"/>
      <c r="J386" s="274"/>
      <c r="K386" s="270"/>
      <c r="L386" s="270"/>
      <c r="M386" s="275"/>
      <c r="N386" s="276"/>
      <c r="O386" s="277"/>
      <c r="P386" s="277"/>
      <c r="Q386" s="277"/>
      <c r="R386" s="277"/>
      <c r="S386" s="277"/>
      <c r="T386" s="277"/>
      <c r="U386" s="277"/>
      <c r="V386" s="277"/>
      <c r="W386" s="277"/>
      <c r="X386" s="278"/>
      <c r="Y386" s="14"/>
      <c r="Z386" s="14"/>
      <c r="AA386" s="14"/>
      <c r="AB386" s="14"/>
      <c r="AC386" s="14"/>
      <c r="AD386" s="14"/>
      <c r="AE386" s="14"/>
      <c r="AT386" s="279" t="s">
        <v>175</v>
      </c>
      <c r="AU386" s="279" t="s">
        <v>95</v>
      </c>
      <c r="AV386" s="14" t="s">
        <v>95</v>
      </c>
      <c r="AW386" s="14" t="s">
        <v>5</v>
      </c>
      <c r="AX386" s="14" t="s">
        <v>79</v>
      </c>
      <c r="AY386" s="279" t="s">
        <v>145</v>
      </c>
    </row>
    <row r="387" spans="1:51" s="14" customFormat="1" ht="12">
      <c r="A387" s="14"/>
      <c r="B387" s="269"/>
      <c r="C387" s="270"/>
      <c r="D387" s="255" t="s">
        <v>175</v>
      </c>
      <c r="E387" s="271" t="s">
        <v>1</v>
      </c>
      <c r="F387" s="272" t="s">
        <v>477</v>
      </c>
      <c r="G387" s="270"/>
      <c r="H387" s="273">
        <v>4.988</v>
      </c>
      <c r="I387" s="274"/>
      <c r="J387" s="274"/>
      <c r="K387" s="270"/>
      <c r="L387" s="270"/>
      <c r="M387" s="275"/>
      <c r="N387" s="276"/>
      <c r="O387" s="277"/>
      <c r="P387" s="277"/>
      <c r="Q387" s="277"/>
      <c r="R387" s="277"/>
      <c r="S387" s="277"/>
      <c r="T387" s="277"/>
      <c r="U387" s="277"/>
      <c r="V387" s="277"/>
      <c r="W387" s="277"/>
      <c r="X387" s="278"/>
      <c r="Y387" s="14"/>
      <c r="Z387" s="14"/>
      <c r="AA387" s="14"/>
      <c r="AB387" s="14"/>
      <c r="AC387" s="14"/>
      <c r="AD387" s="14"/>
      <c r="AE387" s="14"/>
      <c r="AT387" s="279" t="s">
        <v>175</v>
      </c>
      <c r="AU387" s="279" t="s">
        <v>95</v>
      </c>
      <c r="AV387" s="14" t="s">
        <v>95</v>
      </c>
      <c r="AW387" s="14" t="s">
        <v>5</v>
      </c>
      <c r="AX387" s="14" t="s">
        <v>79</v>
      </c>
      <c r="AY387" s="279" t="s">
        <v>145</v>
      </c>
    </row>
    <row r="388" spans="1:51" s="14" customFormat="1" ht="12">
      <c r="A388" s="14"/>
      <c r="B388" s="269"/>
      <c r="C388" s="270"/>
      <c r="D388" s="255" t="s">
        <v>175</v>
      </c>
      <c r="E388" s="271" t="s">
        <v>1</v>
      </c>
      <c r="F388" s="272" t="s">
        <v>478</v>
      </c>
      <c r="G388" s="270"/>
      <c r="H388" s="273">
        <v>54.09</v>
      </c>
      <c r="I388" s="274"/>
      <c r="J388" s="274"/>
      <c r="K388" s="270"/>
      <c r="L388" s="270"/>
      <c r="M388" s="275"/>
      <c r="N388" s="276"/>
      <c r="O388" s="277"/>
      <c r="P388" s="277"/>
      <c r="Q388" s="277"/>
      <c r="R388" s="277"/>
      <c r="S388" s="277"/>
      <c r="T388" s="277"/>
      <c r="U388" s="277"/>
      <c r="V388" s="277"/>
      <c r="W388" s="277"/>
      <c r="X388" s="278"/>
      <c r="Y388" s="14"/>
      <c r="Z388" s="14"/>
      <c r="AA388" s="14"/>
      <c r="AB388" s="14"/>
      <c r="AC388" s="14"/>
      <c r="AD388" s="14"/>
      <c r="AE388" s="14"/>
      <c r="AT388" s="279" t="s">
        <v>175</v>
      </c>
      <c r="AU388" s="279" t="s">
        <v>95</v>
      </c>
      <c r="AV388" s="14" t="s">
        <v>95</v>
      </c>
      <c r="AW388" s="14" t="s">
        <v>5</v>
      </c>
      <c r="AX388" s="14" t="s">
        <v>79</v>
      </c>
      <c r="AY388" s="279" t="s">
        <v>145</v>
      </c>
    </row>
    <row r="389" spans="1:51" s="14" customFormat="1" ht="12">
      <c r="A389" s="14"/>
      <c r="B389" s="269"/>
      <c r="C389" s="270"/>
      <c r="D389" s="255" t="s">
        <v>175</v>
      </c>
      <c r="E389" s="271" t="s">
        <v>1</v>
      </c>
      <c r="F389" s="272" t="s">
        <v>479</v>
      </c>
      <c r="G389" s="270"/>
      <c r="H389" s="273">
        <v>5.15</v>
      </c>
      <c r="I389" s="274"/>
      <c r="J389" s="274"/>
      <c r="K389" s="270"/>
      <c r="L389" s="270"/>
      <c r="M389" s="275"/>
      <c r="N389" s="276"/>
      <c r="O389" s="277"/>
      <c r="P389" s="277"/>
      <c r="Q389" s="277"/>
      <c r="R389" s="277"/>
      <c r="S389" s="277"/>
      <c r="T389" s="277"/>
      <c r="U389" s="277"/>
      <c r="V389" s="277"/>
      <c r="W389" s="277"/>
      <c r="X389" s="278"/>
      <c r="Y389" s="14"/>
      <c r="Z389" s="14"/>
      <c r="AA389" s="14"/>
      <c r="AB389" s="14"/>
      <c r="AC389" s="14"/>
      <c r="AD389" s="14"/>
      <c r="AE389" s="14"/>
      <c r="AT389" s="279" t="s">
        <v>175</v>
      </c>
      <c r="AU389" s="279" t="s">
        <v>95</v>
      </c>
      <c r="AV389" s="14" t="s">
        <v>95</v>
      </c>
      <c r="AW389" s="14" t="s">
        <v>5</v>
      </c>
      <c r="AX389" s="14" t="s">
        <v>79</v>
      </c>
      <c r="AY389" s="279" t="s">
        <v>145</v>
      </c>
    </row>
    <row r="390" spans="1:51" s="14" customFormat="1" ht="12">
      <c r="A390" s="14"/>
      <c r="B390" s="269"/>
      <c r="C390" s="270"/>
      <c r="D390" s="255" t="s">
        <v>175</v>
      </c>
      <c r="E390" s="271" t="s">
        <v>1</v>
      </c>
      <c r="F390" s="272" t="s">
        <v>480</v>
      </c>
      <c r="G390" s="270"/>
      <c r="H390" s="273">
        <v>19.8</v>
      </c>
      <c r="I390" s="274"/>
      <c r="J390" s="274"/>
      <c r="K390" s="270"/>
      <c r="L390" s="270"/>
      <c r="M390" s="275"/>
      <c r="N390" s="276"/>
      <c r="O390" s="277"/>
      <c r="P390" s="277"/>
      <c r="Q390" s="277"/>
      <c r="R390" s="277"/>
      <c r="S390" s="277"/>
      <c r="T390" s="277"/>
      <c r="U390" s="277"/>
      <c r="V390" s="277"/>
      <c r="W390" s="277"/>
      <c r="X390" s="278"/>
      <c r="Y390" s="14"/>
      <c r="Z390" s="14"/>
      <c r="AA390" s="14"/>
      <c r="AB390" s="14"/>
      <c r="AC390" s="14"/>
      <c r="AD390" s="14"/>
      <c r="AE390" s="14"/>
      <c r="AT390" s="279" t="s">
        <v>175</v>
      </c>
      <c r="AU390" s="279" t="s">
        <v>95</v>
      </c>
      <c r="AV390" s="14" t="s">
        <v>95</v>
      </c>
      <c r="AW390" s="14" t="s">
        <v>5</v>
      </c>
      <c r="AX390" s="14" t="s">
        <v>79</v>
      </c>
      <c r="AY390" s="279" t="s">
        <v>145</v>
      </c>
    </row>
    <row r="391" spans="1:51" s="15" customFormat="1" ht="12">
      <c r="A391" s="15"/>
      <c r="B391" s="280"/>
      <c r="C391" s="281"/>
      <c r="D391" s="255" t="s">
        <v>175</v>
      </c>
      <c r="E391" s="282" t="s">
        <v>1</v>
      </c>
      <c r="F391" s="283" t="s">
        <v>182</v>
      </c>
      <c r="G391" s="281"/>
      <c r="H391" s="284">
        <v>85.008</v>
      </c>
      <c r="I391" s="285"/>
      <c r="J391" s="285"/>
      <c r="K391" s="281"/>
      <c r="L391" s="281"/>
      <c r="M391" s="286"/>
      <c r="N391" s="287"/>
      <c r="O391" s="288"/>
      <c r="P391" s="288"/>
      <c r="Q391" s="288"/>
      <c r="R391" s="288"/>
      <c r="S391" s="288"/>
      <c r="T391" s="288"/>
      <c r="U391" s="288"/>
      <c r="V391" s="288"/>
      <c r="W391" s="288"/>
      <c r="X391" s="289"/>
      <c r="Y391" s="15"/>
      <c r="Z391" s="15"/>
      <c r="AA391" s="15"/>
      <c r="AB391" s="15"/>
      <c r="AC391" s="15"/>
      <c r="AD391" s="15"/>
      <c r="AE391" s="15"/>
      <c r="AT391" s="290" t="s">
        <v>175</v>
      </c>
      <c r="AU391" s="290" t="s">
        <v>95</v>
      </c>
      <c r="AV391" s="15" t="s">
        <v>153</v>
      </c>
      <c r="AW391" s="15" t="s">
        <v>5</v>
      </c>
      <c r="AX391" s="15" t="s">
        <v>84</v>
      </c>
      <c r="AY391" s="290" t="s">
        <v>145</v>
      </c>
    </row>
    <row r="392" spans="1:65" s="2" customFormat="1" ht="44.25" customHeight="1">
      <c r="A392" s="42"/>
      <c r="B392" s="43"/>
      <c r="C392" s="242" t="s">
        <v>511</v>
      </c>
      <c r="D392" s="242" t="s">
        <v>148</v>
      </c>
      <c r="E392" s="243" t="s">
        <v>512</v>
      </c>
      <c r="F392" s="244" t="s">
        <v>513</v>
      </c>
      <c r="G392" s="245" t="s">
        <v>151</v>
      </c>
      <c r="H392" s="246">
        <v>85.008</v>
      </c>
      <c r="I392" s="247"/>
      <c r="J392" s="247"/>
      <c r="K392" s="248">
        <f>ROUND(P392*H392,2)</f>
        <v>0</v>
      </c>
      <c r="L392" s="244" t="s">
        <v>1</v>
      </c>
      <c r="M392" s="45"/>
      <c r="N392" s="249" t="s">
        <v>1</v>
      </c>
      <c r="O392" s="250" t="s">
        <v>42</v>
      </c>
      <c r="P392" s="251">
        <f>I392+J392</f>
        <v>0</v>
      </c>
      <c r="Q392" s="251">
        <f>ROUND(I392*H392,2)</f>
        <v>0</v>
      </c>
      <c r="R392" s="251">
        <f>ROUND(J392*H392,2)</f>
        <v>0</v>
      </c>
      <c r="S392" s="95"/>
      <c r="T392" s="252">
        <f>S392*H392</f>
        <v>0</v>
      </c>
      <c r="U392" s="252">
        <v>0</v>
      </c>
      <c r="V392" s="252">
        <f>U392*H392</f>
        <v>0</v>
      </c>
      <c r="W392" s="252">
        <v>0</v>
      </c>
      <c r="X392" s="253">
        <f>W392*H392</f>
        <v>0</v>
      </c>
      <c r="Y392" s="42"/>
      <c r="Z392" s="42"/>
      <c r="AA392" s="42"/>
      <c r="AB392" s="42"/>
      <c r="AC392" s="42"/>
      <c r="AD392" s="42"/>
      <c r="AE392" s="42"/>
      <c r="AR392" s="254" t="s">
        <v>246</v>
      </c>
      <c r="AT392" s="254" t="s">
        <v>148</v>
      </c>
      <c r="AU392" s="254" t="s">
        <v>95</v>
      </c>
      <c r="AY392" s="17" t="s">
        <v>145</v>
      </c>
      <c r="BE392" s="143">
        <f>IF(O392="základní",K392,0)</f>
        <v>0</v>
      </c>
      <c r="BF392" s="143">
        <f>IF(O392="snížená",K392,0)</f>
        <v>0</v>
      </c>
      <c r="BG392" s="143">
        <f>IF(O392="zákl. přenesená",K392,0)</f>
        <v>0</v>
      </c>
      <c r="BH392" s="143">
        <f>IF(O392="sníž. přenesená",K392,0)</f>
        <v>0</v>
      </c>
      <c r="BI392" s="143">
        <f>IF(O392="nulová",K392,0)</f>
        <v>0</v>
      </c>
      <c r="BJ392" s="17" t="s">
        <v>84</v>
      </c>
      <c r="BK392" s="143">
        <f>ROUND(P392*H392,2)</f>
        <v>0</v>
      </c>
      <c r="BL392" s="17" t="s">
        <v>246</v>
      </c>
      <c r="BM392" s="254" t="s">
        <v>514</v>
      </c>
    </row>
    <row r="393" spans="1:47" s="2" customFormat="1" ht="12">
      <c r="A393" s="42"/>
      <c r="B393" s="43"/>
      <c r="C393" s="44"/>
      <c r="D393" s="255" t="s">
        <v>155</v>
      </c>
      <c r="E393" s="44"/>
      <c r="F393" s="256" t="s">
        <v>513</v>
      </c>
      <c r="G393" s="44"/>
      <c r="H393" s="44"/>
      <c r="I393" s="210"/>
      <c r="J393" s="210"/>
      <c r="K393" s="44"/>
      <c r="L393" s="44"/>
      <c r="M393" s="45"/>
      <c r="N393" s="257"/>
      <c r="O393" s="258"/>
      <c r="P393" s="95"/>
      <c r="Q393" s="95"/>
      <c r="R393" s="95"/>
      <c r="S393" s="95"/>
      <c r="T393" s="95"/>
      <c r="U393" s="95"/>
      <c r="V393" s="95"/>
      <c r="W393" s="95"/>
      <c r="X393" s="96"/>
      <c r="Y393" s="42"/>
      <c r="Z393" s="42"/>
      <c r="AA393" s="42"/>
      <c r="AB393" s="42"/>
      <c r="AC393" s="42"/>
      <c r="AD393" s="42"/>
      <c r="AE393" s="42"/>
      <c r="AT393" s="17" t="s">
        <v>155</v>
      </c>
      <c r="AU393" s="17" t="s">
        <v>95</v>
      </c>
    </row>
    <row r="394" spans="1:51" s="14" customFormat="1" ht="12">
      <c r="A394" s="14"/>
      <c r="B394" s="269"/>
      <c r="C394" s="270"/>
      <c r="D394" s="255" t="s">
        <v>175</v>
      </c>
      <c r="E394" s="271" t="s">
        <v>1</v>
      </c>
      <c r="F394" s="272" t="s">
        <v>476</v>
      </c>
      <c r="G394" s="270"/>
      <c r="H394" s="273">
        <v>0.98</v>
      </c>
      <c r="I394" s="274"/>
      <c r="J394" s="274"/>
      <c r="K394" s="270"/>
      <c r="L394" s="270"/>
      <c r="M394" s="275"/>
      <c r="N394" s="276"/>
      <c r="O394" s="277"/>
      <c r="P394" s="277"/>
      <c r="Q394" s="277"/>
      <c r="R394" s="277"/>
      <c r="S394" s="277"/>
      <c r="T394" s="277"/>
      <c r="U394" s="277"/>
      <c r="V394" s="277"/>
      <c r="W394" s="277"/>
      <c r="X394" s="278"/>
      <c r="Y394" s="14"/>
      <c r="Z394" s="14"/>
      <c r="AA394" s="14"/>
      <c r="AB394" s="14"/>
      <c r="AC394" s="14"/>
      <c r="AD394" s="14"/>
      <c r="AE394" s="14"/>
      <c r="AT394" s="279" t="s">
        <v>175</v>
      </c>
      <c r="AU394" s="279" t="s">
        <v>95</v>
      </c>
      <c r="AV394" s="14" t="s">
        <v>95</v>
      </c>
      <c r="AW394" s="14" t="s">
        <v>5</v>
      </c>
      <c r="AX394" s="14" t="s">
        <v>79</v>
      </c>
      <c r="AY394" s="279" t="s">
        <v>145</v>
      </c>
    </row>
    <row r="395" spans="1:51" s="14" customFormat="1" ht="12">
      <c r="A395" s="14"/>
      <c r="B395" s="269"/>
      <c r="C395" s="270"/>
      <c r="D395" s="255" t="s">
        <v>175</v>
      </c>
      <c r="E395" s="271" t="s">
        <v>1</v>
      </c>
      <c r="F395" s="272" t="s">
        <v>477</v>
      </c>
      <c r="G395" s="270"/>
      <c r="H395" s="273">
        <v>4.988</v>
      </c>
      <c r="I395" s="274"/>
      <c r="J395" s="274"/>
      <c r="K395" s="270"/>
      <c r="L395" s="270"/>
      <c r="M395" s="275"/>
      <c r="N395" s="276"/>
      <c r="O395" s="277"/>
      <c r="P395" s="277"/>
      <c r="Q395" s="277"/>
      <c r="R395" s="277"/>
      <c r="S395" s="277"/>
      <c r="T395" s="277"/>
      <c r="U395" s="277"/>
      <c r="V395" s="277"/>
      <c r="W395" s="277"/>
      <c r="X395" s="278"/>
      <c r="Y395" s="14"/>
      <c r="Z395" s="14"/>
      <c r="AA395" s="14"/>
      <c r="AB395" s="14"/>
      <c r="AC395" s="14"/>
      <c r="AD395" s="14"/>
      <c r="AE395" s="14"/>
      <c r="AT395" s="279" t="s">
        <v>175</v>
      </c>
      <c r="AU395" s="279" t="s">
        <v>95</v>
      </c>
      <c r="AV395" s="14" t="s">
        <v>95</v>
      </c>
      <c r="AW395" s="14" t="s">
        <v>5</v>
      </c>
      <c r="AX395" s="14" t="s">
        <v>79</v>
      </c>
      <c r="AY395" s="279" t="s">
        <v>145</v>
      </c>
    </row>
    <row r="396" spans="1:51" s="14" customFormat="1" ht="12">
      <c r="A396" s="14"/>
      <c r="B396" s="269"/>
      <c r="C396" s="270"/>
      <c r="D396" s="255" t="s">
        <v>175</v>
      </c>
      <c r="E396" s="271" t="s">
        <v>1</v>
      </c>
      <c r="F396" s="272" t="s">
        <v>478</v>
      </c>
      <c r="G396" s="270"/>
      <c r="H396" s="273">
        <v>54.09</v>
      </c>
      <c r="I396" s="274"/>
      <c r="J396" s="274"/>
      <c r="K396" s="270"/>
      <c r="L396" s="270"/>
      <c r="M396" s="275"/>
      <c r="N396" s="276"/>
      <c r="O396" s="277"/>
      <c r="P396" s="277"/>
      <c r="Q396" s="277"/>
      <c r="R396" s="277"/>
      <c r="S396" s="277"/>
      <c r="T396" s="277"/>
      <c r="U396" s="277"/>
      <c r="V396" s="277"/>
      <c r="W396" s="277"/>
      <c r="X396" s="278"/>
      <c r="Y396" s="14"/>
      <c r="Z396" s="14"/>
      <c r="AA396" s="14"/>
      <c r="AB396" s="14"/>
      <c r="AC396" s="14"/>
      <c r="AD396" s="14"/>
      <c r="AE396" s="14"/>
      <c r="AT396" s="279" t="s">
        <v>175</v>
      </c>
      <c r="AU396" s="279" t="s">
        <v>95</v>
      </c>
      <c r="AV396" s="14" t="s">
        <v>95</v>
      </c>
      <c r="AW396" s="14" t="s">
        <v>5</v>
      </c>
      <c r="AX396" s="14" t="s">
        <v>79</v>
      </c>
      <c r="AY396" s="279" t="s">
        <v>145</v>
      </c>
    </row>
    <row r="397" spans="1:51" s="14" customFormat="1" ht="12">
      <c r="A397" s="14"/>
      <c r="B397" s="269"/>
      <c r="C397" s="270"/>
      <c r="D397" s="255" t="s">
        <v>175</v>
      </c>
      <c r="E397" s="271" t="s">
        <v>1</v>
      </c>
      <c r="F397" s="272" t="s">
        <v>479</v>
      </c>
      <c r="G397" s="270"/>
      <c r="H397" s="273">
        <v>5.15</v>
      </c>
      <c r="I397" s="274"/>
      <c r="J397" s="274"/>
      <c r="K397" s="270"/>
      <c r="L397" s="270"/>
      <c r="M397" s="275"/>
      <c r="N397" s="276"/>
      <c r="O397" s="277"/>
      <c r="P397" s="277"/>
      <c r="Q397" s="277"/>
      <c r="R397" s="277"/>
      <c r="S397" s="277"/>
      <c r="T397" s="277"/>
      <c r="U397" s="277"/>
      <c r="V397" s="277"/>
      <c r="W397" s="277"/>
      <c r="X397" s="278"/>
      <c r="Y397" s="14"/>
      <c r="Z397" s="14"/>
      <c r="AA397" s="14"/>
      <c r="AB397" s="14"/>
      <c r="AC397" s="14"/>
      <c r="AD397" s="14"/>
      <c r="AE397" s="14"/>
      <c r="AT397" s="279" t="s">
        <v>175</v>
      </c>
      <c r="AU397" s="279" t="s">
        <v>95</v>
      </c>
      <c r="AV397" s="14" t="s">
        <v>95</v>
      </c>
      <c r="AW397" s="14" t="s">
        <v>5</v>
      </c>
      <c r="AX397" s="14" t="s">
        <v>79</v>
      </c>
      <c r="AY397" s="279" t="s">
        <v>145</v>
      </c>
    </row>
    <row r="398" spans="1:51" s="14" customFormat="1" ht="12">
      <c r="A398" s="14"/>
      <c r="B398" s="269"/>
      <c r="C398" s="270"/>
      <c r="D398" s="255" t="s">
        <v>175</v>
      </c>
      <c r="E398" s="271" t="s">
        <v>1</v>
      </c>
      <c r="F398" s="272" t="s">
        <v>480</v>
      </c>
      <c r="G398" s="270"/>
      <c r="H398" s="273">
        <v>19.8</v>
      </c>
      <c r="I398" s="274"/>
      <c r="J398" s="274"/>
      <c r="K398" s="270"/>
      <c r="L398" s="270"/>
      <c r="M398" s="275"/>
      <c r="N398" s="276"/>
      <c r="O398" s="277"/>
      <c r="P398" s="277"/>
      <c r="Q398" s="277"/>
      <c r="R398" s="277"/>
      <c r="S398" s="277"/>
      <c r="T398" s="277"/>
      <c r="U398" s="277"/>
      <c r="V398" s="277"/>
      <c r="W398" s="277"/>
      <c r="X398" s="278"/>
      <c r="Y398" s="14"/>
      <c r="Z398" s="14"/>
      <c r="AA398" s="14"/>
      <c r="AB398" s="14"/>
      <c r="AC398" s="14"/>
      <c r="AD398" s="14"/>
      <c r="AE398" s="14"/>
      <c r="AT398" s="279" t="s">
        <v>175</v>
      </c>
      <c r="AU398" s="279" t="s">
        <v>95</v>
      </c>
      <c r="AV398" s="14" t="s">
        <v>95</v>
      </c>
      <c r="AW398" s="14" t="s">
        <v>5</v>
      </c>
      <c r="AX398" s="14" t="s">
        <v>79</v>
      </c>
      <c r="AY398" s="279" t="s">
        <v>145</v>
      </c>
    </row>
    <row r="399" spans="1:51" s="15" customFormat="1" ht="12">
      <c r="A399" s="15"/>
      <c r="B399" s="280"/>
      <c r="C399" s="281"/>
      <c r="D399" s="255" t="s">
        <v>175</v>
      </c>
      <c r="E399" s="282" t="s">
        <v>1</v>
      </c>
      <c r="F399" s="283" t="s">
        <v>182</v>
      </c>
      <c r="G399" s="281"/>
      <c r="H399" s="284">
        <v>85.008</v>
      </c>
      <c r="I399" s="285"/>
      <c r="J399" s="285"/>
      <c r="K399" s="281"/>
      <c r="L399" s="281"/>
      <c r="M399" s="286"/>
      <c r="N399" s="302"/>
      <c r="O399" s="303"/>
      <c r="P399" s="303"/>
      <c r="Q399" s="303"/>
      <c r="R399" s="303"/>
      <c r="S399" s="303"/>
      <c r="T399" s="303"/>
      <c r="U399" s="303"/>
      <c r="V399" s="303"/>
      <c r="W399" s="303"/>
      <c r="X399" s="304"/>
      <c r="Y399" s="15"/>
      <c r="Z399" s="15"/>
      <c r="AA399" s="15"/>
      <c r="AB399" s="15"/>
      <c r="AC399" s="15"/>
      <c r="AD399" s="15"/>
      <c r="AE399" s="15"/>
      <c r="AT399" s="290" t="s">
        <v>175</v>
      </c>
      <c r="AU399" s="290" t="s">
        <v>95</v>
      </c>
      <c r="AV399" s="15" t="s">
        <v>153</v>
      </c>
      <c r="AW399" s="15" t="s">
        <v>5</v>
      </c>
      <c r="AX399" s="15" t="s">
        <v>84</v>
      </c>
      <c r="AY399" s="290" t="s">
        <v>145</v>
      </c>
    </row>
    <row r="400" spans="1:31" s="2" customFormat="1" ht="6.95" customHeight="1">
      <c r="A400" s="42"/>
      <c r="B400" s="70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45"/>
      <c r="N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</row>
  </sheetData>
  <sheetProtection password="CC35" sheet="1" objects="1" scenarios="1" formatColumns="0" formatRows="0" autoFilter="0"/>
  <autoFilter ref="C133:L399"/>
  <mergeCells count="11">
    <mergeCell ref="E7:H7"/>
    <mergeCell ref="E16:H16"/>
    <mergeCell ref="E25:H25"/>
    <mergeCell ref="E85:H85"/>
    <mergeCell ref="D110:F110"/>
    <mergeCell ref="D111:F111"/>
    <mergeCell ref="D112:F112"/>
    <mergeCell ref="D113:F113"/>
    <mergeCell ref="D114:F114"/>
    <mergeCell ref="E126:H126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hajekf</dc:creator>
  <cp:keywords/>
  <dc:description/>
  <cp:lastModifiedBy>hajekf</cp:lastModifiedBy>
  <dcterms:created xsi:type="dcterms:W3CDTF">2024-01-05T11:27:01Z</dcterms:created>
  <dcterms:modified xsi:type="dcterms:W3CDTF">2024-01-05T11:27:06Z</dcterms:modified>
  <cp:category/>
  <cp:version/>
  <cp:contentType/>
  <cp:contentStatus/>
</cp:coreProperties>
</file>