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ZAKAZKY (dříve OPVVV)\2023\2023_0027_E-knihy pro VK\Vyhlásit\"/>
    </mc:Choice>
  </mc:AlternateContent>
  <bookViews>
    <workbookView xWindow="0" yWindow="0" windowWidth="28800" windowHeight="12345"/>
  </bookViews>
  <sheets>
    <sheet name="List1" sheetId="1" r:id="rId1"/>
  </sheets>
  <definedNames>
    <definedName name="_xlnm._FilterDatabase" localSheetId="0" hidden="1">List1!$A$1:$E$1</definedName>
    <definedName name="export_komplet_2023_02_16___250_titulů_za_26.845.37_USD" localSheetId="0">List1!$A$1:$E$251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B99" i="1"/>
  <c r="C99" i="1"/>
  <c r="B104" i="1"/>
  <c r="C104" i="1"/>
  <c r="B246" i="1"/>
  <c r="C246" i="1"/>
  <c r="B230" i="1"/>
  <c r="C230" i="1"/>
  <c r="B43" i="1"/>
  <c r="C43" i="1"/>
  <c r="B242" i="1"/>
  <c r="C242" i="1"/>
  <c r="B154" i="1"/>
  <c r="C154" i="1"/>
  <c r="B245" i="1"/>
  <c r="C245" i="1"/>
  <c r="B148" i="1"/>
  <c r="C148" i="1"/>
  <c r="B110" i="1"/>
  <c r="C110" i="1"/>
  <c r="B127" i="1"/>
  <c r="C127" i="1"/>
  <c r="B25" i="1"/>
  <c r="C25" i="1"/>
  <c r="B178" i="1"/>
  <c r="C178" i="1"/>
  <c r="B136" i="1"/>
  <c r="C136" i="1"/>
  <c r="B60" i="1"/>
  <c r="C60" i="1"/>
  <c r="B149" i="1"/>
  <c r="C149" i="1"/>
  <c r="B55" i="1"/>
  <c r="C55" i="1"/>
  <c r="B53" i="1"/>
  <c r="C53" i="1"/>
  <c r="B198" i="1"/>
  <c r="C198" i="1"/>
  <c r="B44" i="1"/>
  <c r="C44" i="1"/>
  <c r="B183" i="1"/>
  <c r="C183" i="1"/>
  <c r="B236" i="1"/>
  <c r="C236" i="1"/>
  <c r="B107" i="1"/>
  <c r="C107" i="1"/>
  <c r="B229" i="1"/>
  <c r="C229" i="1"/>
  <c r="B196" i="1"/>
  <c r="C196" i="1"/>
  <c r="B69" i="1"/>
  <c r="C69" i="1"/>
  <c r="B34" i="1"/>
  <c r="C34" i="1"/>
  <c r="B172" i="1"/>
  <c r="C172" i="1"/>
  <c r="B76" i="1"/>
  <c r="C76" i="1"/>
  <c r="B211" i="1"/>
  <c r="C211" i="1"/>
  <c r="B241" i="1"/>
  <c r="C241" i="1"/>
  <c r="B30" i="1"/>
  <c r="C30" i="1"/>
  <c r="B11" i="1"/>
  <c r="C11" i="1"/>
  <c r="B225" i="1"/>
  <c r="C225" i="1"/>
  <c r="B117" i="1"/>
  <c r="C117" i="1"/>
  <c r="B82" i="1"/>
  <c r="C82" i="1"/>
  <c r="B158" i="1"/>
  <c r="C158" i="1"/>
  <c r="B77" i="1"/>
  <c r="C77" i="1"/>
  <c r="B207" i="1"/>
  <c r="C207" i="1"/>
  <c r="B200" i="1"/>
  <c r="C200" i="1"/>
  <c r="B208" i="1"/>
  <c r="C208" i="1"/>
  <c r="B209" i="1"/>
  <c r="C209" i="1"/>
  <c r="B199" i="1"/>
  <c r="C199" i="1"/>
  <c r="B179" i="1"/>
  <c r="C179" i="1"/>
  <c r="B96" i="1"/>
  <c r="C96" i="1"/>
  <c r="B174" i="1"/>
  <c r="C174" i="1"/>
  <c r="B58" i="1"/>
  <c r="C58" i="1"/>
  <c r="B90" i="1"/>
  <c r="C90" i="1"/>
  <c r="B108" i="1"/>
  <c r="C108" i="1"/>
  <c r="B222" i="1"/>
  <c r="C222" i="1"/>
  <c r="B102" i="1"/>
  <c r="C102" i="1"/>
  <c r="B156" i="1"/>
  <c r="C156" i="1"/>
  <c r="B151" i="1"/>
  <c r="C151" i="1"/>
  <c r="B31" i="1"/>
  <c r="C31" i="1"/>
  <c r="B83" i="1"/>
  <c r="C83" i="1"/>
  <c r="B87" i="1"/>
  <c r="C87" i="1"/>
  <c r="B184" i="1"/>
  <c r="C184" i="1"/>
  <c r="B124" i="1"/>
  <c r="C124" i="1"/>
  <c r="B201" i="1"/>
  <c r="C201" i="1"/>
  <c r="B173" i="1"/>
  <c r="C173" i="1"/>
  <c r="B86" i="1"/>
  <c r="C86" i="1"/>
  <c r="B71" i="1"/>
  <c r="C71" i="1"/>
  <c r="B26" i="1"/>
  <c r="C26" i="1"/>
  <c r="B39" i="1"/>
  <c r="C39" i="1"/>
  <c r="B205" i="1"/>
  <c r="C205" i="1"/>
  <c r="B166" i="1"/>
  <c r="C166" i="1"/>
  <c r="B15" i="1"/>
  <c r="C15" i="1"/>
  <c r="B56" i="1"/>
  <c r="C56" i="1"/>
  <c r="B93" i="1"/>
  <c r="C93" i="1"/>
  <c r="B49" i="1"/>
  <c r="C49" i="1"/>
  <c r="B130" i="1"/>
  <c r="C130" i="1"/>
  <c r="B214" i="1"/>
  <c r="C214" i="1"/>
  <c r="B165" i="1"/>
  <c r="C165" i="1"/>
  <c r="B215" i="1"/>
  <c r="C215" i="1"/>
  <c r="B62" i="1"/>
  <c r="C62" i="1"/>
  <c r="B221" i="1"/>
  <c r="C221" i="1"/>
  <c r="B143" i="1"/>
  <c r="C143" i="1"/>
  <c r="B203" i="1"/>
  <c r="C203" i="1"/>
  <c r="B233" i="1"/>
  <c r="C233" i="1"/>
  <c r="B51" i="1"/>
  <c r="C51" i="1"/>
  <c r="B223" i="1"/>
  <c r="C223" i="1"/>
  <c r="B95" i="1"/>
  <c r="C95" i="1"/>
  <c r="B238" i="1"/>
  <c r="C238" i="1"/>
  <c r="B190" i="1"/>
  <c r="C190" i="1"/>
  <c r="B217" i="1"/>
  <c r="C217" i="1"/>
  <c r="B40" i="1"/>
  <c r="C40" i="1"/>
  <c r="B195" i="1"/>
  <c r="C195" i="1"/>
  <c r="B216" i="1"/>
  <c r="C216" i="1"/>
  <c r="B157" i="1"/>
  <c r="C157" i="1"/>
  <c r="B3" i="1"/>
  <c r="C3" i="1"/>
  <c r="B2" i="1"/>
  <c r="C2" i="1"/>
  <c r="B6" i="1"/>
  <c r="C6" i="1"/>
  <c r="B5" i="1"/>
  <c r="C5" i="1"/>
  <c r="B7" i="1"/>
  <c r="C7" i="1"/>
  <c r="B4" i="1"/>
  <c r="C4" i="1"/>
  <c r="B97" i="1"/>
  <c r="C97" i="1"/>
  <c r="B171" i="1"/>
  <c r="C171" i="1"/>
  <c r="B22" i="1"/>
  <c r="C22" i="1"/>
  <c r="B244" i="1"/>
  <c r="C244" i="1"/>
  <c r="B193" i="1"/>
  <c r="C193" i="1"/>
  <c r="B61" i="1"/>
  <c r="C61" i="1"/>
  <c r="B194" i="1"/>
  <c r="C194" i="1"/>
  <c r="B133" i="1"/>
  <c r="C133" i="1"/>
  <c r="B28" i="1"/>
  <c r="C28" i="1"/>
  <c r="B98" i="1"/>
  <c r="C98" i="1"/>
  <c r="B250" i="1"/>
  <c r="C250" i="1"/>
  <c r="B65" i="1"/>
  <c r="C65" i="1"/>
  <c r="B85" i="1"/>
  <c r="C85" i="1"/>
  <c r="B114" i="1"/>
  <c r="C114" i="1"/>
  <c r="B48" i="1"/>
  <c r="C48" i="1"/>
  <c r="B94" i="1"/>
  <c r="C94" i="1"/>
  <c r="B185" i="1"/>
  <c r="C185" i="1"/>
  <c r="B36" i="1"/>
  <c r="C36" i="1"/>
  <c r="B163" i="1"/>
  <c r="C163" i="1"/>
  <c r="B218" i="1"/>
  <c r="C218" i="1"/>
  <c r="B192" i="1"/>
  <c r="C192" i="1"/>
  <c r="B38" i="1"/>
  <c r="C38" i="1"/>
  <c r="B54" i="1"/>
  <c r="C54" i="1"/>
  <c r="B141" i="1"/>
  <c r="C141" i="1"/>
  <c r="B180" i="1"/>
  <c r="C180" i="1"/>
  <c r="B228" i="1"/>
  <c r="C228" i="1"/>
  <c r="B17" i="1"/>
  <c r="C17" i="1"/>
  <c r="B131" i="1"/>
  <c r="C131" i="1"/>
  <c r="B132" i="1"/>
  <c r="C132" i="1"/>
  <c r="B35" i="1"/>
  <c r="C35" i="1"/>
  <c r="B89" i="1"/>
  <c r="C89" i="1"/>
  <c r="B47" i="1"/>
  <c r="C47" i="1"/>
  <c r="B159" i="1"/>
  <c r="C159" i="1"/>
  <c r="B21" i="1"/>
  <c r="C21" i="1"/>
  <c r="B129" i="1"/>
  <c r="C129" i="1"/>
  <c r="B119" i="1"/>
  <c r="C119" i="1"/>
  <c r="B232" i="1"/>
  <c r="C232" i="1"/>
  <c r="B29" i="1"/>
  <c r="C29" i="1"/>
  <c r="B23" i="1"/>
  <c r="C23" i="1"/>
  <c r="B19" i="1"/>
  <c r="C19" i="1"/>
  <c r="B74" i="1"/>
  <c r="C74" i="1"/>
  <c r="B73" i="1"/>
  <c r="C73" i="1"/>
  <c r="B80" i="1"/>
  <c r="C80" i="1"/>
  <c r="B247" i="1"/>
  <c r="C247" i="1"/>
  <c r="B239" i="1"/>
  <c r="C239" i="1"/>
  <c r="B64" i="1"/>
  <c r="C64" i="1"/>
  <c r="B135" i="1"/>
  <c r="C135" i="1"/>
  <c r="B160" i="1"/>
  <c r="C160" i="1"/>
  <c r="B125" i="1"/>
  <c r="C125" i="1"/>
  <c r="B41" i="1"/>
  <c r="C41" i="1"/>
  <c r="B170" i="1"/>
  <c r="C170" i="1"/>
  <c r="B113" i="1"/>
  <c r="C113" i="1"/>
  <c r="B116" i="1"/>
  <c r="C116" i="1"/>
  <c r="B145" i="1"/>
  <c r="C145" i="1"/>
  <c r="B88" i="1"/>
  <c r="C88" i="1"/>
  <c r="B33" i="1"/>
  <c r="C33" i="1"/>
  <c r="B128" i="1"/>
  <c r="C128" i="1"/>
  <c r="B167" i="1"/>
  <c r="C167" i="1"/>
  <c r="B164" i="1"/>
  <c r="C164" i="1"/>
  <c r="B181" i="1"/>
  <c r="C181" i="1"/>
  <c r="B220" i="1"/>
  <c r="C220" i="1"/>
  <c r="B120" i="1"/>
  <c r="C120" i="1"/>
  <c r="B9" i="1"/>
  <c r="C9" i="1"/>
  <c r="B37" i="1"/>
  <c r="C37" i="1"/>
  <c r="B75" i="1"/>
  <c r="C75" i="1"/>
  <c r="B59" i="1"/>
  <c r="C59" i="1"/>
  <c r="B210" i="1"/>
  <c r="C210" i="1"/>
  <c r="B249" i="1"/>
  <c r="C249" i="1"/>
  <c r="B147" i="1"/>
  <c r="C147" i="1"/>
  <c r="B240" i="1"/>
  <c r="C240" i="1"/>
  <c r="B140" i="1"/>
  <c r="C140" i="1"/>
  <c r="B103" i="1"/>
  <c r="C103" i="1"/>
  <c r="B13" i="1"/>
  <c r="C13" i="1"/>
  <c r="B189" i="1"/>
  <c r="C189" i="1"/>
  <c r="B52" i="1"/>
  <c r="C52" i="1"/>
  <c r="B101" i="1"/>
  <c r="C101" i="1"/>
  <c r="B155" i="1"/>
  <c r="C155" i="1"/>
  <c r="B146" i="1"/>
  <c r="C146" i="1"/>
  <c r="B144" i="1"/>
  <c r="C144" i="1"/>
  <c r="B66" i="1"/>
  <c r="C66" i="1"/>
  <c r="B202" i="1"/>
  <c r="C202" i="1"/>
  <c r="B137" i="1"/>
  <c r="C137" i="1"/>
  <c r="B235" i="1"/>
  <c r="C235" i="1"/>
  <c r="B186" i="1"/>
  <c r="C186" i="1"/>
  <c r="B10" i="1"/>
  <c r="C10" i="1"/>
  <c r="B152" i="1"/>
  <c r="C152" i="1"/>
  <c r="B63" i="1"/>
  <c r="C63" i="1"/>
  <c r="B227" i="1"/>
  <c r="C227" i="1"/>
  <c r="B139" i="1"/>
  <c r="C139" i="1"/>
  <c r="B67" i="1"/>
  <c r="C67" i="1"/>
  <c r="B16" i="1"/>
  <c r="C16" i="1"/>
  <c r="B57" i="1"/>
  <c r="C57" i="1"/>
  <c r="B24" i="1"/>
  <c r="C24" i="1"/>
  <c r="B45" i="1"/>
  <c r="C45" i="1"/>
  <c r="B204" i="1"/>
  <c r="C204" i="1"/>
  <c r="B168" i="1"/>
  <c r="C168" i="1"/>
  <c r="B153" i="1"/>
  <c r="C153" i="1"/>
  <c r="B161" i="1"/>
  <c r="C161" i="1"/>
  <c r="B46" i="1"/>
  <c r="C46" i="1"/>
  <c r="B251" i="1"/>
  <c r="C251" i="1"/>
  <c r="B32" i="1"/>
  <c r="C32" i="1"/>
  <c r="B175" i="1"/>
  <c r="C175" i="1"/>
  <c r="B234" i="1"/>
  <c r="C234" i="1"/>
  <c r="B126" i="1"/>
  <c r="C126" i="1"/>
  <c r="B115" i="1"/>
  <c r="C115" i="1"/>
  <c r="B206" i="1"/>
  <c r="C206" i="1"/>
  <c r="B162" i="1"/>
  <c r="C162" i="1"/>
  <c r="B237" i="1"/>
  <c r="C237" i="1"/>
  <c r="B231" i="1"/>
  <c r="C231" i="1"/>
  <c r="B177" i="1"/>
  <c r="C177" i="1"/>
  <c r="B188" i="1"/>
  <c r="C188" i="1"/>
  <c r="B134" i="1"/>
  <c r="C134" i="1"/>
  <c r="B20" i="1"/>
  <c r="C20" i="1"/>
  <c r="B12" i="1"/>
  <c r="C12" i="1"/>
  <c r="B226" i="1"/>
  <c r="C226" i="1"/>
  <c r="B138" i="1"/>
  <c r="C138" i="1"/>
  <c r="B27" i="1"/>
  <c r="C27" i="1"/>
  <c r="B79" i="1"/>
  <c r="C79" i="1"/>
  <c r="B42" i="1"/>
  <c r="C42" i="1"/>
  <c r="B219" i="1"/>
  <c r="C219" i="1"/>
  <c r="B81" i="1"/>
  <c r="C81" i="1"/>
  <c r="B187" i="1"/>
  <c r="C187" i="1"/>
  <c r="B142" i="1"/>
  <c r="C142" i="1"/>
  <c r="B150" i="1"/>
  <c r="C150" i="1"/>
  <c r="B91" i="1"/>
  <c r="C91" i="1"/>
  <c r="B100" i="1"/>
  <c r="C100" i="1"/>
  <c r="B169" i="1"/>
  <c r="C169" i="1"/>
  <c r="B50" i="1"/>
  <c r="C50" i="1"/>
  <c r="B248" i="1"/>
  <c r="C248" i="1"/>
  <c r="B106" i="1"/>
  <c r="C106" i="1"/>
  <c r="B78" i="1"/>
  <c r="C78" i="1"/>
  <c r="B14" i="1"/>
  <c r="C14" i="1"/>
  <c r="B105" i="1"/>
  <c r="C105" i="1"/>
  <c r="B112" i="1"/>
  <c r="C112" i="1"/>
  <c r="B8" i="1"/>
  <c r="C8" i="1"/>
  <c r="B121" i="1"/>
  <c r="C121" i="1"/>
  <c r="B118" i="1"/>
  <c r="C118" i="1"/>
  <c r="B68" i="1"/>
  <c r="C68" i="1"/>
  <c r="B191" i="1"/>
  <c r="C191" i="1"/>
  <c r="B213" i="1"/>
  <c r="C213" i="1"/>
  <c r="B70" i="1"/>
  <c r="C70" i="1"/>
  <c r="B176" i="1"/>
  <c r="C176" i="1"/>
  <c r="B197" i="1"/>
  <c r="C197" i="1"/>
  <c r="B123" i="1"/>
  <c r="C123" i="1"/>
  <c r="B182" i="1"/>
  <c r="C182" i="1"/>
  <c r="B92" i="1"/>
  <c r="C92" i="1"/>
  <c r="B122" i="1"/>
  <c r="C122" i="1"/>
  <c r="B224" i="1"/>
  <c r="C224" i="1"/>
  <c r="B212" i="1"/>
  <c r="C212" i="1"/>
  <c r="B84" i="1"/>
  <c r="C84" i="1"/>
  <c r="B72" i="1"/>
  <c r="C72" i="1"/>
  <c r="B111" i="1"/>
  <c r="C111" i="1"/>
  <c r="B109" i="1"/>
  <c r="C109" i="1"/>
  <c r="B243" i="1"/>
  <c r="C243" i="1"/>
</calcChain>
</file>

<file path=xl/connections.xml><?xml version="1.0" encoding="utf-8"?>
<connections xmlns="http://schemas.openxmlformats.org/spreadsheetml/2006/main">
  <connection id="1" name="export komplet 2023-02-16 - 250 titulů za 26.845.37 USD" type="6" refreshedVersion="6" background="1" saveData="1">
    <textPr codePage="65001" sourceFile="C:\Opat\   OBJ 2022-10 eBooks NPO 650.000 Kč\export komplet 2023-02-16 - 250 titulů za 26.845.37 USD.csv" decimal="," thousands=" " tab="0" comma="1">
      <textFields count="4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<sst xmlns="http://schemas.openxmlformats.org/spreadsheetml/2006/main" count="505" uniqueCount="255">
  <si>
    <t>Title</t>
  </si>
  <si>
    <t>Applied Statistics Using SPSS, STATISTICA, MATLAB and R</t>
  </si>
  <si>
    <t>Handbook of Metacognition in Education</t>
  </si>
  <si>
    <t>History As Art, Art As History : Contemporary Art and Social Studies Education</t>
  </si>
  <si>
    <t>What Is Posthumanism?</t>
  </si>
  <si>
    <t>The Economics of Waste</t>
  </si>
  <si>
    <t>Constructing a Sociology of Translation</t>
  </si>
  <si>
    <t>Universal Design for Learning in the Classroom : Practical Applications</t>
  </si>
  <si>
    <t>Moeglichkeiten und Grenzen der Beschraenkung der Parteifreiheit und -gleichheit diesseits eines verfassungsgerichtlichen Verbotsverfahrens</t>
  </si>
  <si>
    <t>Waste Prevention Policy and Behaviour : New Approaches to Reducing Waste Generation and Its Environmental Impacts</t>
  </si>
  <si>
    <t>Measuring Inclusive Education</t>
  </si>
  <si>
    <t>How Propaganda Works</t>
  </si>
  <si>
    <t>Introduction to Occupational Therapy</t>
  </si>
  <si>
    <t>B2B research and managerial relevance</t>
  </si>
  <si>
    <t>Propaganda</t>
  </si>
  <si>
    <t>Leadership for Inclusive Education : Values, Vision and Voices</t>
  </si>
  <si>
    <t>Dark Ecology : For a Logic of Future Coexistence</t>
  </si>
  <si>
    <t>Mediamorphosis : Kafka and the Moving Image</t>
  </si>
  <si>
    <t>Curatorial Dreams : Critics Imagine Exhibitions</t>
  </si>
  <si>
    <t>Curating Differently : Feminisms, Exhibitions and Curatorial Spaces</t>
  </si>
  <si>
    <t>Schreiben und Lesen im Zeichen des Todes : Zur späten Prosa von Nelly Sachs</t>
  </si>
  <si>
    <t>Contemporary Art and Digital Culture</t>
  </si>
  <si>
    <t>Purification of Laboratory Chemicals</t>
  </si>
  <si>
    <t>The SAGE Encyclopedia of Communication Research Methods</t>
  </si>
  <si>
    <t>Household Waste in Social Perspective : Values, Attitudes, Situation and Behaviour</t>
  </si>
  <si>
    <t>The Economics of Residential Solid Waste Management</t>
  </si>
  <si>
    <t>Seeing into Screens : Eye Tracking and the Moving Image</t>
  </si>
  <si>
    <t>Digital Health : Scaling Healthcare to the World</t>
  </si>
  <si>
    <t>Climate Literacy and Innovations in Climate Change Education : Distance Learning for Sustainable Development</t>
  </si>
  <si>
    <t>Posthuman Glossary</t>
  </si>
  <si>
    <t>Ecological Responses at Mount St. Helens: Revisited 35 Years after the 1980 Eruption</t>
  </si>
  <si>
    <t>Strategies for Work with Involuntary Clients</t>
  </si>
  <si>
    <t>Understanding Invasive Species in the Galapagos Islands : From the Molecular to the Landscape</t>
  </si>
  <si>
    <t>Burning Planet : The Story of Fire Through Time</t>
  </si>
  <si>
    <t>Aging, Technology and Health</t>
  </si>
  <si>
    <t>The Art of Map Illustration : A Step-By-step Artistic Exploration of Contemporary Cartography and Mapmaking</t>
  </si>
  <si>
    <t>Indigenous Visions : Rediscovering the World of Franz Boas</t>
  </si>
  <si>
    <t>Environmental Archaeology : Current Theoretical and Methodological Approaches</t>
  </si>
  <si>
    <t>Numerical Ecology with R</t>
  </si>
  <si>
    <t>Ecology of Freshwaters : Earth's Bloodstream</t>
  </si>
  <si>
    <t>Sprach- und kulturreflexives Lernen in Deutsch als Fremdsprache</t>
  </si>
  <si>
    <t>Simulation: Best Practices in Nursing Education</t>
  </si>
  <si>
    <t>Sprachwandel : Perspektiven für den Unterricht Deutsch als Fremdsprache</t>
  </si>
  <si>
    <t>St. Stephan in Wien : Der Bau der gotischen Kirche (1200-1500)</t>
  </si>
  <si>
    <t>Schwiizertüütsch - das Deutsch der Eidgenossen : Kauderwelsch-Sprachführer von Reise Know-How</t>
  </si>
  <si>
    <t>Green Adsorbents for Pollutant Removal : Innovative Materials</t>
  </si>
  <si>
    <t>Prager Moderne(n) : Interkulturelle Perspektiven auf Raum, Identität und Literatur</t>
  </si>
  <si>
    <t>Czech Refugees in Cold War Canada : 1945-1989</t>
  </si>
  <si>
    <t>Friendly Interfaces Between Humans and Machines</t>
  </si>
  <si>
    <t>Household Waste Management : Some Insights from Behavioural Economics</t>
  </si>
  <si>
    <t>Textmuster und Textsorten</t>
  </si>
  <si>
    <t>Health Informatics: A Systems Perspective, Second Edition : A Systems Perspective, Second Edition</t>
  </si>
  <si>
    <t>Nazism, The Jews and American Zionism, 1933-1948</t>
  </si>
  <si>
    <t>Metrology in Chemistry</t>
  </si>
  <si>
    <t>Cellular and Molecular Immunology</t>
  </si>
  <si>
    <t>Essentials of Anatomy and Physiology, 8e</t>
  </si>
  <si>
    <t>Flow Cytometry Basics for the Non-Expert</t>
  </si>
  <si>
    <t>Reach Everyone, Teach Everyone : Universal Design for Learning in Higher Education</t>
  </si>
  <si>
    <t>Internet of Things and Personalized Healthcare Systems</t>
  </si>
  <si>
    <t>Sketches in the Theory of Culture</t>
  </si>
  <si>
    <t>Prag in der Zeit der Luxemburger Dynastie : Literatur, Religion und Herrschaftskulturen zwischen Bereicherung und Behauptung</t>
  </si>
  <si>
    <t>Eye-Tracking in Interaction : Studies on the Role of Eye Gaze in Dialogue</t>
  </si>
  <si>
    <t>Digital Medicine</t>
  </si>
  <si>
    <t>Comprehensive Healthcare Simulation: Obstetrics and Gynecology</t>
  </si>
  <si>
    <t>Solid-Phase Extraction: Procedure, Applications and Effects</t>
  </si>
  <si>
    <t>Plant Biotechnology</t>
  </si>
  <si>
    <t>Anti-Zionism and Antisemitism : The Dynamics of Delegitimization</t>
  </si>
  <si>
    <t>Curatorial Challenges : Interdisciplinary Perspectives on Contemporary Curating</t>
  </si>
  <si>
    <t>Gas Separation: Techniques, Applications and Effects</t>
  </si>
  <si>
    <t>Corridor Ecology, Second Edition : Linking Landscapes for Biodiversity Conservation and Climate Adaptation</t>
  </si>
  <si>
    <t>Jazyk jako fetiš: texty o Češích a českých Němcích 1880–1948</t>
  </si>
  <si>
    <t>Surface Modification of Nanoparticles for Targeted Drug Delivery</t>
  </si>
  <si>
    <t>Plankton : A Guide to Their Ecology and Monitoring for Water Quality</t>
  </si>
  <si>
    <t>Sustainable Landscape Construction, Third Edition : A Guide to Green Building Outdoors</t>
  </si>
  <si>
    <t>Der lange Schatten der Vertreibung : Ethnizität und Aufbau des Sozialismus in tschechischen Grenzgebieten (1945–1960). Aus dem Tschechischen von Andreas R. Hofmann</t>
  </si>
  <si>
    <t>Terra Sigillata Z &amp;#268;ech V Kontextu Evropského Barbarika</t>
  </si>
  <si>
    <t>Making the Most of Tomorrow : A Laboratory of Socialist Modernity in Czechoslovakia</t>
  </si>
  <si>
    <t>The Jews in Late Antiquity</t>
  </si>
  <si>
    <t>Critical Thinking Skills for your Social Work Degree</t>
  </si>
  <si>
    <t>The Ages of Globalization : Geography, Technology, and Institutions</t>
  </si>
  <si>
    <t>Germanistische Linguistik und DaF-Didaktik</t>
  </si>
  <si>
    <t>Theory for Art History : Adapted from Theory for Religious Studies, by William E. Deal and Timothy K. Beal</t>
  </si>
  <si>
    <t>Restoration of Wetland Ecosystem: a Trajectory Towards a Sustainable Environment</t>
  </si>
  <si>
    <t>Tea and the Queen? : Fundamental British Values, Schools and Citizenship</t>
  </si>
  <si>
    <t>Comprehensive Healthcare Simulation: Operations, Technology, and Innovative Practice</t>
  </si>
  <si>
    <t>Samizdat Past and Present</t>
  </si>
  <si>
    <t>T. G. Masaryk and the Jewish Question</t>
  </si>
  <si>
    <t>NMR Methods for Characterization of Synthetic and Natural Polymers</t>
  </si>
  <si>
    <t>180 Days of Geography for First Grade : Practice, Assess, Diagnose</t>
  </si>
  <si>
    <t>180 Days of Geography for Fifth Grade : Practice, Assess, Diagnose</t>
  </si>
  <si>
    <t>180 Days of Geography for Sixth Grade : Practice, Assess, Diagnose</t>
  </si>
  <si>
    <t>180 Days of Geography for Second Grade : Practice, Assess, Diagnose</t>
  </si>
  <si>
    <t>180 Days of Geography for Third Grade : Practice, Assess, Diagnose</t>
  </si>
  <si>
    <t>180 Days of Geography for Fourth Grade : Practice, Assess, Diagnose</t>
  </si>
  <si>
    <t>Green Photocatalysts for Energy and Environmental Process</t>
  </si>
  <si>
    <t>Portable Health Records in a Mobile Society</t>
  </si>
  <si>
    <t>Ausdruck von Emotionen in der Zweitsprache : Möglichkeiten und Grenzen</t>
  </si>
  <si>
    <t>Robotic Control for Industrial and Service Applications</t>
  </si>
  <si>
    <t>Democracy's Defenders : U. S. Embassy Prague, the Fall of Communism in Czechoslovakia, and Its Aftermath</t>
  </si>
  <si>
    <t>Robotics</t>
  </si>
  <si>
    <t>Jews in America : The First 500 Years</t>
  </si>
  <si>
    <t>Breweries, Politics and Identity : The History Behind Namibia's Beer</t>
  </si>
  <si>
    <t>Green Sustainable Process for Chemical and Environmental Engineering and Science : Ionic Liquids As Green Solvents</t>
  </si>
  <si>
    <t>Z Trevisa do Brtnice / Da Treviso a Brtnice : Příběhy šlechtického rodu Collalto ukryté v českých archivech (katalog výstavy) / Storie della famiglia nobile dei Collalto nascoste negli archivi cechi (catalogo della mostra)</t>
  </si>
  <si>
    <t>Dialogues Between Artistic Research and Science and Technology Studies</t>
  </si>
  <si>
    <t>Eye Tracking in Second Language Acquisition and Bilingualism : A Research Synthesis and Methodological Guide</t>
  </si>
  <si>
    <t>Husitství a Husité</t>
  </si>
  <si>
    <t>Conversion of Carbon Dioxide into Hydrocarbons Vol. 2 Technology</t>
  </si>
  <si>
    <t>Germanistik im Umbruch – Linguistik, Übersetzung und DaF</t>
  </si>
  <si>
    <t>Recent Advances in Ecological Restoration</t>
  </si>
  <si>
    <t>Comprehensive Healthcare Simulation: Anesthesiology</t>
  </si>
  <si>
    <t>Patron Saints and Saintly Patronage in Early Modern Central Europe</t>
  </si>
  <si>
    <t>Teaching Controversial Issues in the Classroom : Key Issues and Debates</t>
  </si>
  <si>
    <t>Rewilding : The Radical New Science of Ecological Recovery</t>
  </si>
  <si>
    <t>Comprehensive Healthcare Simulation: InterProfessional Team Training and Simulation</t>
  </si>
  <si>
    <t>Curatorial Activism : Towards an Ethics of Curating</t>
  </si>
  <si>
    <t>Making Art History in Europe After 1945</t>
  </si>
  <si>
    <t>Propaganda and Psychological Warfare</t>
  </si>
  <si>
    <t>The Ecology of Invasions by Animals and Plants</t>
  </si>
  <si>
    <t>Applied Social Network Analysis with R : Emerging Research and Opportunities</t>
  </si>
  <si>
    <t>Jews and Palestinians in the Late Ottoman Era, 1908-1914</t>
  </si>
  <si>
    <t>Jews and the Mediterranean</t>
  </si>
  <si>
    <t>Communication and Learning in an Age of Digital Transformation</t>
  </si>
  <si>
    <t>Fremdsprachenunterricht und Linguistik-Studium: 'Wozu brauchen wir das eigentlich?' : Eine Orientierungshilfe für sprachübergreifendes Lehren auf kontrastiver Basis</t>
  </si>
  <si>
    <t>Convergence of Artificial Intelligence and the Internet of Things</t>
  </si>
  <si>
    <t>Obavy Ze Zločinu: Mýty a Realita</t>
  </si>
  <si>
    <t>Attitude</t>
  </si>
  <si>
    <t>Is Jesus of Nazareth the Predicted Messiah? : A Historical-Evidential Approach to Specific Old Testament Messianic Prophecies and Their New Testament Fulfillments</t>
  </si>
  <si>
    <t>Industrial Automation Technologies</t>
  </si>
  <si>
    <t>The Jews and the Reformation</t>
  </si>
  <si>
    <t>Building a Resilient Twenty-First-Century Economy for Rural America</t>
  </si>
  <si>
    <t>Autism</t>
  </si>
  <si>
    <t>Artificial Intelligence and Machine Learning for Digital Pathology : State-Of-the-Art and Future Challenges</t>
  </si>
  <si>
    <t>Disability: International Aspects</t>
  </si>
  <si>
    <t>Disability: Functional Diversity</t>
  </si>
  <si>
    <t>Elements of Environmental Chemistry</t>
  </si>
  <si>
    <t>What Really Works with Universal Design for Learning</t>
  </si>
  <si>
    <t>Two-Dimensional Liquid Chromatography : Principles and Practical Applications</t>
  </si>
  <si>
    <t>Developing Medical Apps and MHealth Interventions : A Guide for Researchers, Physicians and Informaticians</t>
  </si>
  <si>
    <t>Land Cover and Land Use Change on Islands : Social and Ecological Threats to Sustainability</t>
  </si>
  <si>
    <t>Paludiculture - productive use of wet peatlands : Climate protection - biodiversity - regional economic benefits</t>
  </si>
  <si>
    <t>Intersections Between Jews and Media</t>
  </si>
  <si>
    <t>Comprehensive Healthcare Simulation: Program and Center Development</t>
  </si>
  <si>
    <t>Pollination : The Enduring Relationship Between Plant and Pollinator</t>
  </si>
  <si>
    <t>Human-Machine Interaction for Vehicles : Review and Outlook</t>
  </si>
  <si>
    <t>Inclusive Curating in Contemporary Art : A Practical Guide</t>
  </si>
  <si>
    <t>Mathematical Analysis of Continuum Mechanics and Industrial Applications III : Proceedings of the International Conference CoMFoS18</t>
  </si>
  <si>
    <t>Foundations for Advancing Animal Ecology</t>
  </si>
  <si>
    <t>Circular Economy : From Waste Reduction to Value Creation</t>
  </si>
  <si>
    <t>Introductory Mathematics and Statistics Through Sports : Supplementary Activities and Writing Projects</t>
  </si>
  <si>
    <t>Plant Physiology</t>
  </si>
  <si>
    <t>Physiology of Sports and Exercise</t>
  </si>
  <si>
    <t>Properties and Uses of Butanol</t>
  </si>
  <si>
    <t>Technology and Global Public Health</t>
  </si>
  <si>
    <t>Informatics Education in Healthcare : Lessons Learned</t>
  </si>
  <si>
    <t>Advances in Industrial Automation and Smart Manufacturing : Select Proceedings of ICAIASM 2019</t>
  </si>
  <si>
    <t>Comprehensive Healthcare Simulation: Implementing Best Practices in Standardized Patient Methodology</t>
  </si>
  <si>
    <t>Ecological and Economic Entomology : A Global Synthesis</t>
  </si>
  <si>
    <t>Czech Women Philosophers and Scientists</t>
  </si>
  <si>
    <t>Stingless Bees : Their Behaviour, Ecology and Evolution</t>
  </si>
  <si>
    <t>Yellowstone Wolves : Science and Discovery in the World's First National Park</t>
  </si>
  <si>
    <t>Mathematics (Education) in the Information Age</t>
  </si>
  <si>
    <t>Übersetztes und Unübersetztes : Das Versprechen der Translation und ihre Schattenseiten</t>
  </si>
  <si>
    <t>Machine Learning and AI for Healthcare : Big Data for Improved Health Outcomes</t>
  </si>
  <si>
    <t>Healthcare Informatics : Strategies for the Digital Era</t>
  </si>
  <si>
    <t>AI in Healthcare : How Artificial Intelligence Is Changing IT Operations and Infrastructure Services</t>
  </si>
  <si>
    <t>Resourcing Inclusive Education</t>
  </si>
  <si>
    <t>CrossSections : Processing Artistic and Curatorial Research</t>
  </si>
  <si>
    <t>Hard Questions : Learning to Teach Controversial Issues</t>
  </si>
  <si>
    <t>Music - Memory - Minorities: Between Archive and Activism</t>
  </si>
  <si>
    <t>Mathematical Tasks : The Bridge Between Teaching and Learning</t>
  </si>
  <si>
    <t>Manual of Austere and Prehospital Ultrasound</t>
  </si>
  <si>
    <t>Die Stunde der Sieger - Achtsamkeit statt Kampf : Psychologie Fokus &amp; Klarheit, emotionale Intelligenz Selbstliebe &amp; Führung lernen, Anti-Stress-Kompetenz &amp; Resilienz trainieren</t>
  </si>
  <si>
    <t>Smart Sensors for Industrial Internet of Things : Challenges, Solutions and Applications</t>
  </si>
  <si>
    <t>Light -- Science and Magic : An Introduction to Photographic Lighting</t>
  </si>
  <si>
    <t>The Relocation of Culture : Translations, Migrations, Borders</t>
  </si>
  <si>
    <t>Reflective Teaching, Revised</t>
  </si>
  <si>
    <t>Advancing a Circular Economy : A Future Without Waste?</t>
  </si>
  <si>
    <t>Microplastic Pollution</t>
  </si>
  <si>
    <t>Design and Deliver : Planning and Teaching Using Universal Design for Learning</t>
  </si>
  <si>
    <t>The Digital Reconstruction of Healthcare : Transitioning from Brick and Mortar to Virtual Care</t>
  </si>
  <si>
    <t>Machine Learning Algorithms Using Python Programming</t>
  </si>
  <si>
    <t>Die Verfassungsbindung der politischen Parteien.</t>
  </si>
  <si>
    <t>Applications for Advancing Animal Ecology</t>
  </si>
  <si>
    <t>Curatorial Intervention : History and Current Practices</t>
  </si>
  <si>
    <t>B2B Marketing : A Guidebook for the Classroom to the Boardroom</t>
  </si>
  <si>
    <t>Contemporary Art and Feminism</t>
  </si>
  <si>
    <t>Soil Sampling And Methods Of Analysis</t>
  </si>
  <si>
    <t>Plant Secondary Metabolities</t>
  </si>
  <si>
    <t>Modern Methods In Plant Physiology</t>
  </si>
  <si>
    <t>Parteiausschluß und Verfassung.</t>
  </si>
  <si>
    <t>Contemporary Curating, Artistic Reference and Public Reception : Reconsidering Inclusion, Transparency and Mediation in Exhibition Making Practice</t>
  </si>
  <si>
    <t>Základy Matematiky, Logiky a Statistiky Pro Sociologii a Ostatní Společenské Vědy V Příkladech</t>
  </si>
  <si>
    <t>Central and Eastern European Art Since 1950</t>
  </si>
  <si>
    <t>Primer of Ecological Restoration</t>
  </si>
  <si>
    <t>The Photograph As Contemporary Art</t>
  </si>
  <si>
    <t>Introduction to Machine Learning, Fourth Edition</t>
  </si>
  <si>
    <t>Immunology: Overview and Laboratory Manual</t>
  </si>
  <si>
    <t>Source Reduction and Waste Minimization</t>
  </si>
  <si>
    <t>Parteienrecht</t>
  </si>
  <si>
    <t>The Science of Waste</t>
  </si>
  <si>
    <t>The Future of Health : How Digital Technology Will Make Care Accessible, Sustainable, and Human</t>
  </si>
  <si>
    <t>Profesní Způsobilost a Vzdělávání V Sociální Práci</t>
  </si>
  <si>
    <t>Resisting Garbage : The Politics of Waste Management in American Cities</t>
  </si>
  <si>
    <t>Jews in Contemporary Visual Entertainment : Raced, Sexed, and Erased</t>
  </si>
  <si>
    <t>Artificial Intelligence-Based Internet of Things Systems</t>
  </si>
  <si>
    <t>Agroecology and Regenerative Agriculture : Sustainable Solutions for Hunger, Poverty, and Climate Change</t>
  </si>
  <si>
    <t>The B2B Sales Top Tips Guidebook</t>
  </si>
  <si>
    <t>Machine and Industrial Design in Mechanical Engineering : Proceedings of KOD 2021</t>
  </si>
  <si>
    <t>Bioethics and the Posthumanities</t>
  </si>
  <si>
    <t>Effective Teaching Strategies for Dyscalculia and Learning Difficulties in Mathematics : Perspectives from Cognitive Neuroscience</t>
  </si>
  <si>
    <t>Concept Mapping As an Assessment Tool for Conceptual Understanding in Mathematics</t>
  </si>
  <si>
    <t>Teaching Controversial Issues Through Education for Democratic Citizenship and Human Rights : Training Pack for Teachers</t>
  </si>
  <si>
    <t>Emergency Medicine Simulation Workbook : A Tool for Bringing the Curriculum to Life</t>
  </si>
  <si>
    <t>Reforming Lesson Study in Japan : Theories of Action for Schools As Learning Communities</t>
  </si>
  <si>
    <t>Making Knowledge Management Clickable : Knowledge Management Systems Strategy, Design, and Implementation</t>
  </si>
  <si>
    <t>Methods and Theories of Art History Third Edition</t>
  </si>
  <si>
    <t>Fundamentals of Art History</t>
  </si>
  <si>
    <t>Handbook of Research on Museum Management in the Digital Era</t>
  </si>
  <si>
    <t>PLC and HMI Development with Siemens TIA Portal : Develop PLC and HMI Programs Using Standard Methods and Structured Approaches with TIA Portal V17</t>
  </si>
  <si>
    <t>Creative Approaches to Social Work Practice Learning</t>
  </si>
  <si>
    <t>Winning and Losing : The Changing Geography of Europe's Rural Areas</t>
  </si>
  <si>
    <t>Horizontal Art History and Beyond : Revising Peripheral Critical Practices</t>
  </si>
  <si>
    <t>Educators' Learning from Lesson Study : Mathematics for Ages 5-13</t>
  </si>
  <si>
    <t>Analyzing Qualitative Data</t>
  </si>
  <si>
    <t>History in Contemporary Art and Culture</t>
  </si>
  <si>
    <t>Human-Machine Interaction and IoT Applications for a Smarter World</t>
  </si>
  <si>
    <t>A Public Sociology of Waste</t>
  </si>
  <si>
    <t>Innovative B2B Marketing : New Models, Processes and Theory</t>
  </si>
  <si>
    <t>Industrial Automation and Robotics : Techniques and Applications</t>
  </si>
  <si>
    <t>Diginomics Research Perspectives : The Role of Digitalization in Business and Society</t>
  </si>
  <si>
    <t>Revolutionizing Industrial Automation Through the Convergence of Artificial Intelligence and the Internet of Things</t>
  </si>
  <si>
    <t>Supply Chain Resilience : Reconceptualizing Risk Management in a Post-Pandemic World</t>
  </si>
  <si>
    <t>Digital Image Processing and Analysis : Computer Vision and Image Analysis</t>
  </si>
  <si>
    <t>Probability and Statistics for Engineering and the Sciences with Modeling Using R</t>
  </si>
  <si>
    <t>Seen, Heard, and Valued : Universal Design for Learning and Beyond</t>
  </si>
  <si>
    <t>International Handbook of Psychology Learning and Teaching</t>
  </si>
  <si>
    <t>Psychodynamische Psychotherapie mit jungen Erwachsenen : Besonderheiten der Entwicklungsphase "emerging adulthood"</t>
  </si>
  <si>
    <t>Fuzzy Sets Methods in Image Processing and Understanding : Medical Imaging Applications</t>
  </si>
  <si>
    <t>Integrated Education and Learning</t>
  </si>
  <si>
    <t>The Art and Science of Demand and Supply Chain Planning in Today's Complex Global Economy</t>
  </si>
  <si>
    <t>Supply Chain Management for Dummies</t>
  </si>
  <si>
    <t>Eye Tracking and Visual Analytics</t>
  </si>
  <si>
    <t>Disability Etiquette</t>
  </si>
  <si>
    <t>Human Machine Collaboration and Interaction for Smart Manufacturing : Automation, Robotics, Sensing, Artificial Intelligence, 5G, Iots and Blockchain</t>
  </si>
  <si>
    <t>How People Learn : A New Model of Learning and Cognition to Improve Performance and Education</t>
  </si>
  <si>
    <t>Visual Pedagogies : Concepts, Cases and Practices</t>
  </si>
  <si>
    <t>Access model</t>
  </si>
  <si>
    <t>1U</t>
  </si>
  <si>
    <t>eISBN</t>
  </si>
  <si>
    <t>Print ISBN</t>
  </si>
  <si>
    <t>Bezdomovectví Ve Středním věku</t>
  </si>
  <si>
    <t>Sociální Kliniky : Z dějin Sociální Práce a Sociálního školství</t>
  </si>
  <si>
    <t>Vzdělání, Dovednosti a Mobilita : Zaměstnání a Trh Práce V České Republice a Evropských Zemích</t>
  </si>
  <si>
    <t>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</si>
</sst>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port komplet 2023-02-16 - 250 titulů za 26.845.37 US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2" x14ac:dyDescent="0.2"/>
  <cols>
    <col min="1" max="1" width="99.33203125" customWidth="1"/>
    <col min="2" max="2" width="14.5" style="1" bestFit="1" customWidth="1"/>
    <col min="3" max="3" width="14.33203125" style="1" bestFit="1" customWidth="1"/>
    <col min="4" max="4" width="14" style="1" bestFit="1" customWidth="1"/>
    <col min="5" max="5" width="17.33203125" style="1" bestFit="1" customWidth="1"/>
  </cols>
  <sheetData>
    <row r="1" spans="1:5" s="4" customFormat="1" x14ac:dyDescent="0.2">
      <c r="A1" s="2" t="s">
        <v>0</v>
      </c>
      <c r="B1" s="3" t="s">
        <v>250</v>
      </c>
      <c r="C1" s="3" t="s">
        <v>249</v>
      </c>
      <c r="D1" s="3" t="s">
        <v>254</v>
      </c>
      <c r="E1" s="3" t="s">
        <v>247</v>
      </c>
    </row>
    <row r="2" spans="1:5" s="4" customFormat="1" x14ac:dyDescent="0.2">
      <c r="A2" s="5" t="s">
        <v>89</v>
      </c>
      <c r="B2" s="6" t="str">
        <f>"9781425833060"</f>
        <v>9781425833060</v>
      </c>
      <c r="C2" s="6" t="str">
        <f>"9781425855093"</f>
        <v>9781425855093</v>
      </c>
      <c r="D2" s="7">
        <v>43103</v>
      </c>
      <c r="E2" s="7" t="s">
        <v>248</v>
      </c>
    </row>
    <row r="3" spans="1:5" s="4" customFormat="1" x14ac:dyDescent="0.2">
      <c r="A3" s="5" t="s">
        <v>88</v>
      </c>
      <c r="B3" s="6" t="str">
        <f>"9781425833022"</f>
        <v>9781425833022</v>
      </c>
      <c r="C3" s="6" t="str">
        <f>"9781425855055"</f>
        <v>9781425855055</v>
      </c>
      <c r="D3" s="7">
        <v>43103</v>
      </c>
      <c r="E3" s="7" t="s">
        <v>248</v>
      </c>
    </row>
    <row r="4" spans="1:5" s="4" customFormat="1" x14ac:dyDescent="0.2">
      <c r="A4" s="5" t="s">
        <v>93</v>
      </c>
      <c r="B4" s="6" t="str">
        <f>"9781425833053"</f>
        <v>9781425833053</v>
      </c>
      <c r="C4" s="6" t="str">
        <f>"9781425855086"</f>
        <v>9781425855086</v>
      </c>
      <c r="D4" s="7">
        <v>43103</v>
      </c>
      <c r="E4" s="7" t="s">
        <v>248</v>
      </c>
    </row>
    <row r="5" spans="1:5" s="4" customFormat="1" x14ac:dyDescent="0.2">
      <c r="A5" s="5" t="s">
        <v>91</v>
      </c>
      <c r="B5" s="6" t="str">
        <f>"9781425833039"</f>
        <v>9781425833039</v>
      </c>
      <c r="C5" s="6" t="str">
        <f>"9781425855062"</f>
        <v>9781425855062</v>
      </c>
      <c r="D5" s="7">
        <v>43103</v>
      </c>
      <c r="E5" s="7" t="s">
        <v>248</v>
      </c>
    </row>
    <row r="6" spans="1:5" s="4" customFormat="1" x14ac:dyDescent="0.2">
      <c r="A6" s="5" t="s">
        <v>90</v>
      </c>
      <c r="B6" s="6" t="str">
        <f>"9781425833077"</f>
        <v>9781425833077</v>
      </c>
      <c r="C6" s="6" t="str">
        <f>"9781425855109"</f>
        <v>9781425855109</v>
      </c>
      <c r="D6" s="7">
        <v>43103</v>
      </c>
      <c r="E6" s="7" t="s">
        <v>248</v>
      </c>
    </row>
    <row r="7" spans="1:5" s="4" customFormat="1" x14ac:dyDescent="0.2">
      <c r="A7" s="5" t="s">
        <v>92</v>
      </c>
      <c r="B7" s="6" t="str">
        <f>"9781425833046"</f>
        <v>9781425833046</v>
      </c>
      <c r="C7" s="6" t="str">
        <f>"9781425855079"</f>
        <v>9781425855079</v>
      </c>
      <c r="D7" s="7">
        <v>43103</v>
      </c>
      <c r="E7" s="7" t="s">
        <v>248</v>
      </c>
    </row>
    <row r="8" spans="1:5" s="4" customFormat="1" x14ac:dyDescent="0.2">
      <c r="A8" s="5" t="s">
        <v>227</v>
      </c>
      <c r="B8" s="6" t="str">
        <f>"9781529206555"</f>
        <v>9781529206555</v>
      </c>
      <c r="C8" s="6" t="str">
        <f>"9781529206586"</f>
        <v>9781529206586</v>
      </c>
      <c r="D8" s="7">
        <v>44768</v>
      </c>
      <c r="E8" s="7" t="s">
        <v>248</v>
      </c>
    </row>
    <row r="9" spans="1:5" s="4" customFormat="1" x14ac:dyDescent="0.2">
      <c r="A9" s="5" t="s">
        <v>155</v>
      </c>
      <c r="B9" s="6" t="str">
        <f>"9789811547386"</f>
        <v>9789811547386</v>
      </c>
      <c r="C9" s="6" t="str">
        <f>"9789811547393"</f>
        <v>9789811547393</v>
      </c>
      <c r="D9" s="7">
        <v>44125</v>
      </c>
      <c r="E9" s="7" t="s">
        <v>248</v>
      </c>
    </row>
    <row r="10" spans="1:5" s="4" customFormat="1" x14ac:dyDescent="0.2">
      <c r="A10" s="5" t="s">
        <v>177</v>
      </c>
      <c r="B10" s="6" t="str">
        <f>"9783030665630"</f>
        <v>9783030665630</v>
      </c>
      <c r="C10" s="6" t="str">
        <f>"9783030665647"</f>
        <v>9783030665647</v>
      </c>
      <c r="D10" s="7">
        <v>44257</v>
      </c>
      <c r="E10" s="7" t="s">
        <v>248</v>
      </c>
    </row>
    <row r="11" spans="1:5" s="4" customFormat="1" x14ac:dyDescent="0.2">
      <c r="A11" s="5" t="s">
        <v>34</v>
      </c>
      <c r="B11" s="6" t="str">
        <f>"9780128112724"</f>
        <v>9780128112724</v>
      </c>
      <c r="C11" s="6" t="str">
        <f>"9780128112731"</f>
        <v>9780128112731</v>
      </c>
      <c r="D11" s="7">
        <v>43176</v>
      </c>
      <c r="E11" s="7" t="s">
        <v>248</v>
      </c>
    </row>
    <row r="12" spans="1:5" s="4" customFormat="1" ht="24" x14ac:dyDescent="0.2">
      <c r="A12" s="5" t="s">
        <v>206</v>
      </c>
      <c r="B12" s="6" t="str">
        <f>"9780907791935"</f>
        <v>9780907791935</v>
      </c>
      <c r="C12" s="6" t="str">
        <f>"9780907791942"</f>
        <v>9780907791942</v>
      </c>
      <c r="D12" s="7">
        <v>44670</v>
      </c>
      <c r="E12" s="7" t="s">
        <v>248</v>
      </c>
    </row>
    <row r="13" spans="1:5" s="4" customFormat="1" x14ac:dyDescent="0.2">
      <c r="A13" s="5" t="s">
        <v>165</v>
      </c>
      <c r="B13" s="6" t="str">
        <f>"9781119680017"</f>
        <v>9781119680017</v>
      </c>
      <c r="C13" s="6" t="str">
        <f>"9781119680055"</f>
        <v>9781119680055</v>
      </c>
      <c r="D13" s="7">
        <v>44223</v>
      </c>
      <c r="E13" s="7" t="s">
        <v>248</v>
      </c>
    </row>
    <row r="14" spans="1:5" s="4" customFormat="1" x14ac:dyDescent="0.2">
      <c r="A14" s="5" t="s">
        <v>224</v>
      </c>
      <c r="B14" s="6" t="str">
        <f>"9781473915817"</f>
        <v>9781473915817</v>
      </c>
      <c r="C14" s="6" t="str">
        <f>"9781526426130"</f>
        <v>9781526426130</v>
      </c>
      <c r="D14" s="7">
        <v>43392</v>
      </c>
      <c r="E14" s="7" t="s">
        <v>248</v>
      </c>
    </row>
    <row r="15" spans="1:5" s="4" customFormat="1" x14ac:dyDescent="0.2">
      <c r="A15" s="5" t="s">
        <v>66</v>
      </c>
      <c r="B15" s="6" t="str">
        <f>"9780253038692"</f>
        <v>9780253038692</v>
      </c>
      <c r="C15" s="6" t="str">
        <f>"9780253038722"</f>
        <v>9780253038722</v>
      </c>
      <c r="D15" s="7">
        <v>43474</v>
      </c>
      <c r="E15" s="7" t="s">
        <v>248</v>
      </c>
    </row>
    <row r="16" spans="1:5" s="4" customFormat="1" x14ac:dyDescent="0.2">
      <c r="A16" s="5" t="s">
        <v>183</v>
      </c>
      <c r="B16" s="6" t="str">
        <f>"9781421440712"</f>
        <v>9781421440712</v>
      </c>
      <c r="C16" s="6" t="str">
        <f>"9781421440729"</f>
        <v>9781421440729</v>
      </c>
      <c r="D16" s="7">
        <v>44327</v>
      </c>
      <c r="E16" s="7" t="s">
        <v>248</v>
      </c>
    </row>
    <row r="17" spans="1:5" s="4" customFormat="1" x14ac:dyDescent="0.2">
      <c r="A17" s="5" t="s">
        <v>119</v>
      </c>
      <c r="B17" s="6" t="str">
        <f>"9781799819127"</f>
        <v>9781799819127</v>
      </c>
      <c r="C17" s="6" t="str">
        <f>"9781799819158"</f>
        <v>9781799819158</v>
      </c>
      <c r="D17" s="7">
        <v>43868</v>
      </c>
      <c r="E17" s="7" t="s">
        <v>248</v>
      </c>
    </row>
    <row r="18" spans="1:5" s="4" customFormat="1" x14ac:dyDescent="0.2">
      <c r="A18" s="5" t="s">
        <v>1</v>
      </c>
      <c r="B18" s="6" t="str">
        <f>"9783540719717"</f>
        <v>9783540719717</v>
      </c>
      <c r="C18" s="6" t="str">
        <f>"9783540719724"</f>
        <v>9783540719724</v>
      </c>
      <c r="D18" s="7">
        <v>39241</v>
      </c>
      <c r="E18" s="7" t="s">
        <v>248</v>
      </c>
    </row>
    <row r="19" spans="1:5" s="4" customFormat="1" ht="24" x14ac:dyDescent="0.2">
      <c r="A19" s="5" t="s">
        <v>132</v>
      </c>
      <c r="B19" s="6" t="str">
        <f>"9783030504014"</f>
        <v>9783030504014</v>
      </c>
      <c r="C19" s="6" t="str">
        <f>"9783030504021"</f>
        <v>9783030504021</v>
      </c>
      <c r="D19" s="7">
        <v>44003</v>
      </c>
      <c r="E19" s="7" t="s">
        <v>248</v>
      </c>
    </row>
    <row r="20" spans="1:5" s="4" customFormat="1" x14ac:dyDescent="0.2">
      <c r="A20" s="5" t="s">
        <v>205</v>
      </c>
      <c r="B20" s="6" t="str">
        <f>"9783030870584"</f>
        <v>9783030870584</v>
      </c>
      <c r="C20" s="6" t="str">
        <f>"9783030870591"</f>
        <v>9783030870591</v>
      </c>
      <c r="D20" s="7">
        <v>44573</v>
      </c>
      <c r="E20" s="7" t="s">
        <v>248</v>
      </c>
    </row>
    <row r="21" spans="1:5" s="4" customFormat="1" x14ac:dyDescent="0.2">
      <c r="A21" s="5" t="s">
        <v>126</v>
      </c>
      <c r="B21" s="6" t="str">
        <f>"9781534169777"</f>
        <v>9781534169777</v>
      </c>
      <c r="C21" s="6" t="str">
        <f>"9781534173293"</f>
        <v>9781534173293</v>
      </c>
      <c r="D21" s="7">
        <v>44044</v>
      </c>
      <c r="E21" s="7" t="s">
        <v>248</v>
      </c>
    </row>
    <row r="22" spans="1:5" s="4" customFormat="1" x14ac:dyDescent="0.2">
      <c r="A22" s="5" t="s">
        <v>96</v>
      </c>
      <c r="B22" s="6" t="str">
        <f>"9783732905904"</f>
        <v>9783732905904</v>
      </c>
      <c r="C22" s="6" t="str">
        <f>"9783732994069"</f>
        <v>9783732994069</v>
      </c>
      <c r="D22" s="7">
        <v>43714</v>
      </c>
      <c r="E22" s="7" t="s">
        <v>248</v>
      </c>
    </row>
    <row r="23" spans="1:5" s="4" customFormat="1" x14ac:dyDescent="0.2">
      <c r="A23" s="5" t="s">
        <v>131</v>
      </c>
      <c r="B23" s="6" t="str">
        <f>"9781499467987"</f>
        <v>9781499467987</v>
      </c>
      <c r="C23" s="6" t="str">
        <f>"9781499467994"</f>
        <v>9781499467994</v>
      </c>
      <c r="D23" s="7">
        <v>44195</v>
      </c>
      <c r="E23" s="7" t="s">
        <v>248</v>
      </c>
    </row>
    <row r="24" spans="1:5" s="4" customFormat="1" x14ac:dyDescent="0.2">
      <c r="A24" s="5" t="s">
        <v>185</v>
      </c>
      <c r="B24" s="6" t="str">
        <f>"9783030542917"</f>
        <v>9783030542917</v>
      </c>
      <c r="C24" s="6" t="str">
        <f>"9783030542924"</f>
        <v>9783030542924</v>
      </c>
      <c r="D24" s="7">
        <v>44320</v>
      </c>
      <c r="E24" s="7" t="s">
        <v>248</v>
      </c>
    </row>
    <row r="25" spans="1:5" s="4" customFormat="1" x14ac:dyDescent="0.2">
      <c r="A25" s="5" t="s">
        <v>13</v>
      </c>
      <c r="B25" s="6" t="str">
        <f>"9781784414832"</f>
        <v>9781784414832</v>
      </c>
      <c r="C25" s="6" t="str">
        <f>"9781784414849"</f>
        <v>9781784414849</v>
      </c>
      <c r="D25" s="7">
        <v>41883</v>
      </c>
      <c r="E25" s="7" t="s">
        <v>248</v>
      </c>
    </row>
    <row r="26" spans="1:5" s="4" customFormat="1" x14ac:dyDescent="0.2">
      <c r="A26" s="5" t="s">
        <v>251</v>
      </c>
      <c r="B26" s="6" t="str">
        <f>""</f>
        <v/>
      </c>
      <c r="C26" s="6" t="str">
        <f>"9788024641089"</f>
        <v>9788024641089</v>
      </c>
      <c r="D26" s="7">
        <v>43374</v>
      </c>
      <c r="E26" s="7" t="s">
        <v>248</v>
      </c>
    </row>
    <row r="27" spans="1:5" s="4" customFormat="1" x14ac:dyDescent="0.2">
      <c r="A27" s="5" t="s">
        <v>209</v>
      </c>
      <c r="B27" s="6" t="str">
        <f>"9780367897208"</f>
        <v>9780367897208</v>
      </c>
      <c r="C27" s="6" t="str">
        <f>"9781000584417"</f>
        <v>9781000584417</v>
      </c>
      <c r="D27" s="7">
        <v>44620</v>
      </c>
      <c r="E27" s="7" t="s">
        <v>248</v>
      </c>
    </row>
    <row r="28" spans="1:5" s="4" customFormat="1" x14ac:dyDescent="0.2">
      <c r="A28" s="5" t="s">
        <v>101</v>
      </c>
      <c r="B28" s="6" t="str">
        <f>"9783906927121"</f>
        <v>9783906927121</v>
      </c>
      <c r="C28" s="6" t="str">
        <f>"9783906927138"</f>
        <v>9783906927138</v>
      </c>
      <c r="D28" s="7">
        <v>43717</v>
      </c>
      <c r="E28" s="7" t="s">
        <v>248</v>
      </c>
    </row>
    <row r="29" spans="1:5" s="4" customFormat="1" x14ac:dyDescent="0.2">
      <c r="A29" s="5" t="s">
        <v>130</v>
      </c>
      <c r="B29" s="6" t="str">
        <f>"9781607329862"</f>
        <v>9781607329862</v>
      </c>
      <c r="C29" s="6" t="str">
        <f>"9781607329510"</f>
        <v>9781607329510</v>
      </c>
      <c r="D29" s="7">
        <v>44046</v>
      </c>
      <c r="E29" s="7" t="s">
        <v>248</v>
      </c>
    </row>
    <row r="30" spans="1:5" s="4" customFormat="1" x14ac:dyDescent="0.2">
      <c r="A30" s="5" t="s">
        <v>33</v>
      </c>
      <c r="B30" s="6" t="str">
        <f>"9780198734840"</f>
        <v>9780198734840</v>
      </c>
      <c r="C30" s="6" t="str">
        <f>"9780191054051"</f>
        <v>9780191054051</v>
      </c>
      <c r="D30" s="7">
        <v>43252</v>
      </c>
      <c r="E30" s="7" t="s">
        <v>248</v>
      </c>
    </row>
    <row r="31" spans="1:5" s="4" customFormat="1" x14ac:dyDescent="0.2">
      <c r="A31" s="5" t="s">
        <v>54</v>
      </c>
      <c r="B31" s="6" t="str">
        <f>"9780323479783"</f>
        <v>9780323479783</v>
      </c>
      <c r="C31" s="6" t="str">
        <f>"9780323523233"</f>
        <v>9780323523233</v>
      </c>
      <c r="D31" s="7">
        <v>42866</v>
      </c>
      <c r="E31" s="7" t="s">
        <v>248</v>
      </c>
    </row>
    <row r="32" spans="1:5" s="4" customFormat="1" x14ac:dyDescent="0.2">
      <c r="A32" s="5" t="s">
        <v>193</v>
      </c>
      <c r="B32" s="6" t="str">
        <f>"9780500204375"</f>
        <v>9780500204375</v>
      </c>
      <c r="C32" s="6" t="str">
        <f>"9780500775349"</f>
        <v>9780500775349</v>
      </c>
      <c r="D32" s="7">
        <v>43935</v>
      </c>
      <c r="E32" s="7" t="s">
        <v>248</v>
      </c>
    </row>
    <row r="33" spans="1:5" s="4" customFormat="1" x14ac:dyDescent="0.2">
      <c r="A33" s="5" t="s">
        <v>148</v>
      </c>
      <c r="B33" s="6" t="str">
        <f>"9781786305732"</f>
        <v>9781786305732</v>
      </c>
      <c r="C33" s="6" t="str">
        <f>"9781119777069"</f>
        <v>9781119777069</v>
      </c>
      <c r="D33" s="7">
        <v>44138</v>
      </c>
      <c r="E33" s="7" t="s">
        <v>248</v>
      </c>
    </row>
    <row r="34" spans="1:5" s="4" customFormat="1" ht="24" x14ac:dyDescent="0.2">
      <c r="A34" s="5" t="s">
        <v>28</v>
      </c>
      <c r="B34" s="6" t="str">
        <f>"9783319701981"</f>
        <v>9783319701981</v>
      </c>
      <c r="C34" s="6" t="str">
        <f>"9783319701998"</f>
        <v>9783319701998</v>
      </c>
      <c r="D34" s="7">
        <v>43122</v>
      </c>
      <c r="E34" s="7" t="s">
        <v>248</v>
      </c>
    </row>
    <row r="35" spans="1:5" s="4" customFormat="1" x14ac:dyDescent="0.2">
      <c r="A35" s="5" t="s">
        <v>122</v>
      </c>
      <c r="B35" s="6" t="str">
        <f>"9781138366770"</f>
        <v>9781138366770</v>
      </c>
      <c r="C35" s="6" t="str">
        <f>"9780429772009"</f>
        <v>9780429772009</v>
      </c>
      <c r="D35" s="7">
        <v>43937</v>
      </c>
      <c r="E35" s="7" t="s">
        <v>248</v>
      </c>
    </row>
    <row r="36" spans="1:5" s="4" customFormat="1" x14ac:dyDescent="0.2">
      <c r="A36" s="5" t="s">
        <v>110</v>
      </c>
      <c r="B36" s="6" t="str">
        <f>"9783030268480"</f>
        <v>9783030268480</v>
      </c>
      <c r="C36" s="6" t="str">
        <f>"9783030268497"</f>
        <v>9783030268497</v>
      </c>
      <c r="D36" s="7">
        <v>43818</v>
      </c>
      <c r="E36" s="7" t="s">
        <v>248</v>
      </c>
    </row>
    <row r="37" spans="1:5" s="4" customFormat="1" ht="24" x14ac:dyDescent="0.2">
      <c r="A37" s="5" t="s">
        <v>156</v>
      </c>
      <c r="B37" s="6" t="str">
        <f>"9783030438258"</f>
        <v>9783030438258</v>
      </c>
      <c r="C37" s="6" t="str">
        <f>"9783030438265"</f>
        <v>9783030438265</v>
      </c>
      <c r="D37" s="7">
        <v>44120</v>
      </c>
      <c r="E37" s="7" t="s">
        <v>248</v>
      </c>
    </row>
    <row r="38" spans="1:5" s="4" customFormat="1" x14ac:dyDescent="0.2">
      <c r="A38" s="5" t="s">
        <v>114</v>
      </c>
      <c r="B38" s="6" t="str">
        <f>"9783030288440"</f>
        <v>9783030288440</v>
      </c>
      <c r="C38" s="6" t="str">
        <f>"9783030288457"</f>
        <v>9783030288457</v>
      </c>
      <c r="D38" s="7">
        <v>43862</v>
      </c>
      <c r="E38" s="7" t="s">
        <v>248</v>
      </c>
    </row>
    <row r="39" spans="1:5" s="4" customFormat="1" x14ac:dyDescent="0.2">
      <c r="A39" s="5" t="s">
        <v>63</v>
      </c>
      <c r="B39" s="6" t="str">
        <f>"9783319989945"</f>
        <v>9783319989945</v>
      </c>
      <c r="C39" s="6" t="str">
        <f>"9783319989952"</f>
        <v>9783319989952</v>
      </c>
      <c r="D39" s="7">
        <v>43484</v>
      </c>
      <c r="E39" s="7" t="s">
        <v>248</v>
      </c>
    </row>
    <row r="40" spans="1:5" s="4" customFormat="1" x14ac:dyDescent="0.2">
      <c r="A40" s="5" t="s">
        <v>84</v>
      </c>
      <c r="B40" s="6" t="str">
        <f>"9783030153779"</f>
        <v>9783030153779</v>
      </c>
      <c r="C40" s="6" t="str">
        <f>"9783030153786"</f>
        <v>9783030153786</v>
      </c>
      <c r="D40" s="7">
        <v>43671</v>
      </c>
      <c r="E40" s="7" t="s">
        <v>248</v>
      </c>
    </row>
    <row r="41" spans="1:5" s="4" customFormat="1" x14ac:dyDescent="0.2">
      <c r="A41" s="5" t="s">
        <v>142</v>
      </c>
      <c r="B41" s="6" t="str">
        <f>"9783030468101"</f>
        <v>9783030468101</v>
      </c>
      <c r="C41" s="6" t="str">
        <f>"9783030468125"</f>
        <v>9783030468125</v>
      </c>
      <c r="D41" s="7">
        <v>44048</v>
      </c>
      <c r="E41" s="7" t="s">
        <v>248</v>
      </c>
    </row>
    <row r="42" spans="1:5" s="4" customFormat="1" x14ac:dyDescent="0.2">
      <c r="A42" s="5" t="s">
        <v>211</v>
      </c>
      <c r="B42" s="6" t="str">
        <f>"9781032216430"</f>
        <v>9781032216430</v>
      </c>
      <c r="C42" s="6" t="str">
        <f>"9781000585629"</f>
        <v>9781000585629</v>
      </c>
      <c r="D42" s="7">
        <v>44682</v>
      </c>
      <c r="E42" s="7" t="s">
        <v>248</v>
      </c>
    </row>
    <row r="43" spans="1:5" s="4" customFormat="1" x14ac:dyDescent="0.2">
      <c r="A43" s="5" t="s">
        <v>6</v>
      </c>
      <c r="B43" s="6" t="str">
        <f>"9789027216823"</f>
        <v>9789027216823</v>
      </c>
      <c r="C43" s="6" t="str">
        <f>"9789027292063"</f>
        <v>9789027292063</v>
      </c>
      <c r="D43" s="7">
        <v>39380</v>
      </c>
      <c r="E43" s="7" t="s">
        <v>248</v>
      </c>
    </row>
    <row r="44" spans="1:5" s="4" customFormat="1" x14ac:dyDescent="0.2">
      <c r="A44" s="5" t="s">
        <v>21</v>
      </c>
      <c r="B44" s="6" t="str">
        <f>"9781138936386"</f>
        <v>9781138936386</v>
      </c>
      <c r="C44" s="6" t="str">
        <f>"9781317386414"</f>
        <v>9781317386414</v>
      </c>
      <c r="D44" s="7">
        <v>42712</v>
      </c>
      <c r="E44" s="7" t="s">
        <v>248</v>
      </c>
    </row>
    <row r="45" spans="1:5" s="4" customFormat="1" x14ac:dyDescent="0.2">
      <c r="A45" s="5" t="s">
        <v>186</v>
      </c>
      <c r="B45" s="6" t="str">
        <f>"9780367492250"</f>
        <v>9780367492250</v>
      </c>
      <c r="C45" s="6" t="str">
        <f>"9781000404302"</f>
        <v>9781000404302</v>
      </c>
      <c r="D45" s="7">
        <v>44383</v>
      </c>
      <c r="E45" s="7" t="s">
        <v>248</v>
      </c>
    </row>
    <row r="46" spans="1:5" s="4" customFormat="1" ht="24" x14ac:dyDescent="0.2">
      <c r="A46" s="5" t="s">
        <v>191</v>
      </c>
      <c r="B46" s="6" t="str">
        <f>"9780367536350"</f>
        <v>9780367536350</v>
      </c>
      <c r="C46" s="6" t="str">
        <f>"9781000426175"</f>
        <v>9781000426175</v>
      </c>
      <c r="D46" s="7">
        <v>44425</v>
      </c>
      <c r="E46" s="7" t="s">
        <v>248</v>
      </c>
    </row>
    <row r="47" spans="1:5" s="4" customFormat="1" x14ac:dyDescent="0.2">
      <c r="A47" s="5" t="s">
        <v>124</v>
      </c>
      <c r="B47" s="6" t="str">
        <f>"9783030449063"</f>
        <v>9783030449063</v>
      </c>
      <c r="C47" s="6" t="str">
        <f>"9783030449070"</f>
        <v>9783030449070</v>
      </c>
      <c r="D47" s="7">
        <v>43958</v>
      </c>
      <c r="E47" s="7" t="s">
        <v>248</v>
      </c>
    </row>
    <row r="48" spans="1:5" s="4" customFormat="1" x14ac:dyDescent="0.2">
      <c r="A48" s="5" t="s">
        <v>107</v>
      </c>
      <c r="B48" s="6" t="str">
        <f>"9783030286378"</f>
        <v>9783030286378</v>
      </c>
      <c r="C48" s="6" t="str">
        <f>"9783030286385"</f>
        <v>9783030286385</v>
      </c>
      <c r="D48" s="7">
        <v>43801</v>
      </c>
      <c r="E48" s="7" t="s">
        <v>248</v>
      </c>
    </row>
    <row r="49" spans="1:5" s="4" customFormat="1" ht="24" x14ac:dyDescent="0.2">
      <c r="A49" s="5" t="s">
        <v>69</v>
      </c>
      <c r="B49" s="6" t="str">
        <f>"9781610919517"</f>
        <v>9781610919517</v>
      </c>
      <c r="C49" s="6" t="str">
        <f>"9781610919531"</f>
        <v>9781610919531</v>
      </c>
      <c r="D49" s="7">
        <v>43578</v>
      </c>
      <c r="E49" s="7" t="s">
        <v>248</v>
      </c>
    </row>
    <row r="50" spans="1:5" s="4" customFormat="1" x14ac:dyDescent="0.2">
      <c r="A50" s="5" t="s">
        <v>220</v>
      </c>
      <c r="B50" s="6" t="str">
        <f>"9781915080011"</f>
        <v>9781915080011</v>
      </c>
      <c r="C50" s="6" t="str">
        <f>"9781915080028"</f>
        <v>9781915080028</v>
      </c>
      <c r="D50" s="7">
        <v>44690</v>
      </c>
      <c r="E50" s="7" t="s">
        <v>248</v>
      </c>
    </row>
    <row r="51" spans="1:5" s="4" customFormat="1" x14ac:dyDescent="0.2">
      <c r="A51" s="5" t="s">
        <v>78</v>
      </c>
      <c r="B51" s="6" t="str">
        <f>"9781912508655"</f>
        <v>9781912508655</v>
      </c>
      <c r="C51" s="6" t="str">
        <f>"9781912508686"</f>
        <v>9781912508686</v>
      </c>
      <c r="D51" s="7">
        <v>43572</v>
      </c>
      <c r="E51" s="7" t="s">
        <v>248</v>
      </c>
    </row>
    <row r="52" spans="1:5" s="4" customFormat="1" x14ac:dyDescent="0.2">
      <c r="A52" s="5" t="s">
        <v>167</v>
      </c>
      <c r="B52" s="6" t="str">
        <f>""</f>
        <v/>
      </c>
      <c r="C52" s="6" t="str">
        <f>"9783110716566"</f>
        <v>9783110716566</v>
      </c>
      <c r="D52" s="7">
        <v>44116</v>
      </c>
      <c r="E52" s="7" t="s">
        <v>248</v>
      </c>
    </row>
    <row r="53" spans="1:5" s="4" customFormat="1" x14ac:dyDescent="0.2">
      <c r="A53" s="5" t="s">
        <v>19</v>
      </c>
      <c r="B53" s="6" t="str">
        <f>"9781443885775"</f>
        <v>9781443885775</v>
      </c>
      <c r="C53" s="6" t="str">
        <f>"9781443887380"</f>
        <v>9781443887380</v>
      </c>
      <c r="D53" s="7">
        <v>42396</v>
      </c>
      <c r="E53" s="7" t="s">
        <v>248</v>
      </c>
    </row>
    <row r="54" spans="1:5" s="4" customFormat="1" x14ac:dyDescent="0.2">
      <c r="A54" s="5" t="s">
        <v>115</v>
      </c>
      <c r="B54" s="6" t="str">
        <f>"9780500239704"</f>
        <v>9780500239704</v>
      </c>
      <c r="C54" s="6" t="str">
        <f>"9780500774953"</f>
        <v>9780500774953</v>
      </c>
      <c r="D54" s="7">
        <v>43207</v>
      </c>
      <c r="E54" s="7" t="s">
        <v>248</v>
      </c>
    </row>
    <row r="55" spans="1:5" s="4" customFormat="1" x14ac:dyDescent="0.2">
      <c r="A55" s="5" t="s">
        <v>18</v>
      </c>
      <c r="B55" s="6" t="str">
        <f>"9780773546820"</f>
        <v>9780773546820</v>
      </c>
      <c r="C55" s="6" t="str">
        <f>"9780773598546"</f>
        <v>9780773598546</v>
      </c>
      <c r="D55" s="7">
        <v>42520</v>
      </c>
      <c r="E55" s="7" t="s">
        <v>248</v>
      </c>
    </row>
    <row r="56" spans="1:5" s="4" customFormat="1" x14ac:dyDescent="0.2">
      <c r="A56" s="5" t="s">
        <v>67</v>
      </c>
      <c r="B56" s="6" t="str">
        <f>"9780815370062"</f>
        <v>9780815370062</v>
      </c>
      <c r="C56" s="6" t="str">
        <f>"9781351174497"</f>
        <v>9781351174497</v>
      </c>
      <c r="D56" s="7">
        <v>43551</v>
      </c>
      <c r="E56" s="7" t="s">
        <v>248</v>
      </c>
    </row>
    <row r="57" spans="1:5" s="4" customFormat="1" x14ac:dyDescent="0.2">
      <c r="A57" s="5" t="s">
        <v>184</v>
      </c>
      <c r="B57" s="6" t="str">
        <f>"9781538128718"</f>
        <v>9781538128718</v>
      </c>
      <c r="C57" s="6" t="str">
        <f>"9781538128725"</f>
        <v>9781538128725</v>
      </c>
      <c r="D57" s="7">
        <v>44334</v>
      </c>
      <c r="E57" s="7" t="s">
        <v>248</v>
      </c>
    </row>
    <row r="58" spans="1:5" s="4" customFormat="1" x14ac:dyDescent="0.2">
      <c r="A58" s="5" t="s">
        <v>47</v>
      </c>
      <c r="B58" s="6" t="str">
        <f>"9780887558276"</f>
        <v>9780887558276</v>
      </c>
      <c r="C58" s="6" t="str">
        <f>"9780887555725"</f>
        <v>9780887555725</v>
      </c>
      <c r="D58" s="7">
        <v>43336</v>
      </c>
      <c r="E58" s="7" t="s">
        <v>248</v>
      </c>
    </row>
    <row r="59" spans="1:5" s="4" customFormat="1" x14ac:dyDescent="0.2">
      <c r="A59" s="5" t="s">
        <v>158</v>
      </c>
      <c r="B59" s="6" t="str">
        <f>"9783030615154"</f>
        <v>9783030615154</v>
      </c>
      <c r="C59" s="6" t="str">
        <f>"9783030615161"</f>
        <v>9783030615161</v>
      </c>
      <c r="D59" s="7">
        <v>44147</v>
      </c>
      <c r="E59" s="7" t="s">
        <v>248</v>
      </c>
    </row>
    <row r="60" spans="1:5" s="4" customFormat="1" x14ac:dyDescent="0.2">
      <c r="A60" s="5" t="s">
        <v>16</v>
      </c>
      <c r="B60" s="6" t="str">
        <f>"9780231177528"</f>
        <v>9780231177528</v>
      </c>
      <c r="C60" s="6" t="str">
        <f>"9780231541367"</f>
        <v>9780231541367</v>
      </c>
      <c r="D60" s="7">
        <v>42472</v>
      </c>
      <c r="E60" s="7" t="s">
        <v>248</v>
      </c>
    </row>
    <row r="61" spans="1:5" s="4" customFormat="1" ht="24" x14ac:dyDescent="0.2">
      <c r="A61" s="5" t="s">
        <v>98</v>
      </c>
      <c r="B61" s="6" t="str">
        <f>"9780815738213"</f>
        <v>9780815738213</v>
      </c>
      <c r="C61" s="6" t="str">
        <f>"9780815738220"</f>
        <v>9780815738220</v>
      </c>
      <c r="D61" s="7">
        <v>43949</v>
      </c>
      <c r="E61" s="7" t="s">
        <v>248</v>
      </c>
    </row>
    <row r="62" spans="1:5" s="4" customFormat="1" ht="24" x14ac:dyDescent="0.2">
      <c r="A62" s="5" t="s">
        <v>74</v>
      </c>
      <c r="B62" s="6" t="str">
        <f>"9783447111867"</f>
        <v>9783447111867</v>
      </c>
      <c r="C62" s="6" t="str">
        <f>"9783447198448"</f>
        <v>9783447198448</v>
      </c>
      <c r="D62" s="7">
        <v>43566</v>
      </c>
      <c r="E62" s="7" t="s">
        <v>248</v>
      </c>
    </row>
    <row r="63" spans="1:5" s="4" customFormat="1" x14ac:dyDescent="0.2">
      <c r="A63" s="5" t="s">
        <v>179</v>
      </c>
      <c r="B63" s="6" t="str">
        <f>"9781681254098"</f>
        <v>9781681254098</v>
      </c>
      <c r="C63" s="6" t="str">
        <f>"9781681254104"</f>
        <v>9781681254104</v>
      </c>
      <c r="D63" s="7">
        <v>44228</v>
      </c>
      <c r="E63" s="7" t="s">
        <v>248</v>
      </c>
    </row>
    <row r="64" spans="1:5" s="4" customFormat="1" ht="24" x14ac:dyDescent="0.2">
      <c r="A64" s="5" t="s">
        <v>138</v>
      </c>
      <c r="B64" s="6" t="str">
        <f>"9783030474980"</f>
        <v>9783030474980</v>
      </c>
      <c r="C64" s="6" t="str">
        <f>"9783030474997"</f>
        <v>9783030474997</v>
      </c>
      <c r="D64" s="7">
        <v>44026</v>
      </c>
      <c r="E64" s="7" t="s">
        <v>248</v>
      </c>
    </row>
    <row r="65" spans="1:5" s="4" customFormat="1" x14ac:dyDescent="0.2">
      <c r="A65" s="5" t="s">
        <v>104</v>
      </c>
      <c r="B65" s="6" t="str">
        <f>"9781138343856"</f>
        <v>9781138343856</v>
      </c>
      <c r="C65" s="6" t="str">
        <f>"9780429798313"</f>
        <v>9780429798313</v>
      </c>
      <c r="D65" s="7">
        <v>44071</v>
      </c>
      <c r="E65" s="7" t="s">
        <v>248</v>
      </c>
    </row>
    <row r="66" spans="1:5" s="4" customFormat="1" ht="24" x14ac:dyDescent="0.2">
      <c r="A66" s="5" t="s">
        <v>172</v>
      </c>
      <c r="B66" s="6" t="str">
        <f>""</f>
        <v/>
      </c>
      <c r="C66" s="6" t="str">
        <f>"9783965965164"</f>
        <v>9783965965164</v>
      </c>
      <c r="D66" s="7">
        <v>44964</v>
      </c>
      <c r="E66" s="7" t="s">
        <v>248</v>
      </c>
    </row>
    <row r="67" spans="1:5" s="4" customFormat="1" x14ac:dyDescent="0.2">
      <c r="A67" s="5" t="s">
        <v>182</v>
      </c>
      <c r="B67" s="6" t="str">
        <f>"9783428077502"</f>
        <v>9783428077502</v>
      </c>
      <c r="C67" s="6" t="str">
        <f>"9783428477500"</f>
        <v>9783428477500</v>
      </c>
      <c r="D67" s="7">
        <v>44311</v>
      </c>
      <c r="E67" s="7" t="s">
        <v>248</v>
      </c>
    </row>
    <row r="68" spans="1:5" s="4" customFormat="1" x14ac:dyDescent="0.2">
      <c r="A68" s="5" t="s">
        <v>230</v>
      </c>
      <c r="B68" s="6" t="str">
        <f>"9783031040627"</f>
        <v>9783031040627</v>
      </c>
      <c r="C68" s="6" t="str">
        <f>"9783031040634"</f>
        <v>9783031040634</v>
      </c>
      <c r="D68" s="7">
        <v>44815</v>
      </c>
      <c r="E68" s="7" t="s">
        <v>248</v>
      </c>
    </row>
    <row r="69" spans="1:5" s="4" customFormat="1" x14ac:dyDescent="0.2">
      <c r="A69" s="5" t="s">
        <v>27</v>
      </c>
      <c r="B69" s="6" t="str">
        <f>"9783319614458"</f>
        <v>9783319614458</v>
      </c>
      <c r="C69" s="6" t="str">
        <f>"9783319614465"</f>
        <v>9783319614465</v>
      </c>
      <c r="D69" s="7">
        <v>43115</v>
      </c>
      <c r="E69" s="7" t="s">
        <v>248</v>
      </c>
    </row>
    <row r="70" spans="1:5" s="4" customFormat="1" x14ac:dyDescent="0.2">
      <c r="A70" s="5" t="s">
        <v>233</v>
      </c>
      <c r="B70" s="6" t="str">
        <f>"9781032071299"</f>
        <v>9781032071299</v>
      </c>
      <c r="C70" s="6" t="str">
        <f>"9781000788549"</f>
        <v>9781000788549</v>
      </c>
      <c r="D70" s="7">
        <v>44896</v>
      </c>
      <c r="E70" s="7" t="s">
        <v>248</v>
      </c>
    </row>
    <row r="71" spans="1:5" s="4" customFormat="1" x14ac:dyDescent="0.2">
      <c r="A71" s="5" t="s">
        <v>62</v>
      </c>
      <c r="B71" s="6" t="str">
        <f>"9783319982151"</f>
        <v>9783319982151</v>
      </c>
      <c r="C71" s="6" t="str">
        <f>"9783319982168"</f>
        <v>9783319982168</v>
      </c>
      <c r="D71" s="7">
        <v>43496</v>
      </c>
      <c r="E71" s="7" t="s">
        <v>248</v>
      </c>
    </row>
    <row r="72" spans="1:5" s="4" customFormat="1" x14ac:dyDescent="0.2">
      <c r="A72" s="5" t="s">
        <v>243</v>
      </c>
      <c r="B72" s="6" t="str">
        <f>"9781668909102"</f>
        <v>9781668909102</v>
      </c>
      <c r="C72" s="6" t="str">
        <f>"9781668913888"</f>
        <v>9781668913888</v>
      </c>
      <c r="D72" s="7">
        <v>44774</v>
      </c>
      <c r="E72" s="7" t="s">
        <v>248</v>
      </c>
    </row>
    <row r="73" spans="1:5" s="4" customFormat="1" x14ac:dyDescent="0.2">
      <c r="A73" s="5" t="s">
        <v>134</v>
      </c>
      <c r="B73" s="6" t="str">
        <f>"9781536179668"</f>
        <v>9781536179668</v>
      </c>
      <c r="C73" s="6" t="str">
        <f>"9781536179675"</f>
        <v>9781536179675</v>
      </c>
      <c r="D73" s="7">
        <v>44021</v>
      </c>
      <c r="E73" s="7" t="s">
        <v>248</v>
      </c>
    </row>
    <row r="74" spans="1:5" s="4" customFormat="1" x14ac:dyDescent="0.2">
      <c r="A74" s="5" t="s">
        <v>133</v>
      </c>
      <c r="B74" s="6" t="str">
        <f>"9781536178869"</f>
        <v>9781536178869</v>
      </c>
      <c r="C74" s="6" t="str">
        <f>"9781536178876"</f>
        <v>9781536178876</v>
      </c>
      <c r="D74" s="7">
        <v>44021</v>
      </c>
      <c r="E74" s="7" t="s">
        <v>248</v>
      </c>
    </row>
    <row r="75" spans="1:5" s="4" customFormat="1" x14ac:dyDescent="0.2">
      <c r="A75" s="5" t="s">
        <v>157</v>
      </c>
      <c r="B75" s="6" t="str">
        <f>"9781789241181"</f>
        <v>9781789241181</v>
      </c>
      <c r="C75" s="6" t="str">
        <f>"9781789241204"</f>
        <v>9781789241204</v>
      </c>
      <c r="D75" s="7">
        <v>44179</v>
      </c>
      <c r="E75" s="7" t="s">
        <v>248</v>
      </c>
    </row>
    <row r="76" spans="1:5" s="4" customFormat="1" x14ac:dyDescent="0.2">
      <c r="A76" s="5" t="s">
        <v>30</v>
      </c>
      <c r="B76" s="6" t="str">
        <f>"9781493974498"</f>
        <v>9781493974498</v>
      </c>
      <c r="C76" s="6" t="str">
        <f>"9781493974511"</f>
        <v>9781493974511</v>
      </c>
      <c r="D76" s="7">
        <v>43130</v>
      </c>
      <c r="E76" s="7" t="s">
        <v>248</v>
      </c>
    </row>
    <row r="77" spans="1:5" s="4" customFormat="1" x14ac:dyDescent="0.2">
      <c r="A77" s="5" t="s">
        <v>39</v>
      </c>
      <c r="B77" s="6" t="str">
        <f>"9781119239406"</f>
        <v>9781119239406</v>
      </c>
      <c r="C77" s="6" t="str">
        <f>"9781119239413"</f>
        <v>9781119239413</v>
      </c>
      <c r="D77" s="7">
        <v>43262</v>
      </c>
      <c r="E77" s="7" t="s">
        <v>248</v>
      </c>
    </row>
    <row r="78" spans="1:5" s="4" customFormat="1" x14ac:dyDescent="0.2">
      <c r="A78" s="5" t="s">
        <v>223</v>
      </c>
      <c r="B78" s="6" t="str">
        <f>"9781032138176"</f>
        <v>9781032138176</v>
      </c>
      <c r="C78" s="6" t="str">
        <f>"9781000589535"</f>
        <v>9781000589535</v>
      </c>
      <c r="D78" s="7">
        <v>44713</v>
      </c>
      <c r="E78" s="7" t="s">
        <v>248</v>
      </c>
    </row>
    <row r="79" spans="1:5" s="4" customFormat="1" ht="24" x14ac:dyDescent="0.2">
      <c r="A79" s="5" t="s">
        <v>210</v>
      </c>
      <c r="B79" s="6" t="str">
        <f>"9781032151434"</f>
        <v>9781032151434</v>
      </c>
      <c r="C79" s="6" t="str">
        <f>"9781000548778"</f>
        <v>9781000548778</v>
      </c>
      <c r="D79" s="7">
        <v>44649</v>
      </c>
      <c r="E79" s="7" t="s">
        <v>248</v>
      </c>
    </row>
    <row r="80" spans="1:5" s="4" customFormat="1" x14ac:dyDescent="0.2">
      <c r="A80" s="5" t="s">
        <v>135</v>
      </c>
      <c r="B80" s="6" t="str">
        <f>"9781119434870"</f>
        <v>9781119434870</v>
      </c>
      <c r="C80" s="6" t="str">
        <f>"9781119434894"</f>
        <v>9781119434894</v>
      </c>
      <c r="D80" s="7">
        <v>44047</v>
      </c>
      <c r="E80" s="7" t="s">
        <v>248</v>
      </c>
    </row>
    <row r="81" spans="1:5" s="4" customFormat="1" x14ac:dyDescent="0.2">
      <c r="A81" s="5" t="s">
        <v>213</v>
      </c>
      <c r="B81" s="6" t="str">
        <f>"9781119633877"</f>
        <v>9781119633877</v>
      </c>
      <c r="C81" s="6" t="str">
        <f>"9781119633914"</f>
        <v>9781119633914</v>
      </c>
      <c r="D81" s="7">
        <v>44655</v>
      </c>
      <c r="E81" s="7" t="s">
        <v>248</v>
      </c>
    </row>
    <row r="82" spans="1:5" s="4" customFormat="1" x14ac:dyDescent="0.2">
      <c r="A82" s="5" t="s">
        <v>37</v>
      </c>
      <c r="B82" s="6" t="str">
        <f>"9783319750811"</f>
        <v>9783319750811</v>
      </c>
      <c r="C82" s="6" t="str">
        <f>"9783319750828"</f>
        <v>9783319750828</v>
      </c>
      <c r="D82" s="7">
        <v>43210</v>
      </c>
      <c r="E82" s="7" t="s">
        <v>248</v>
      </c>
    </row>
    <row r="83" spans="1:5" s="4" customFormat="1" x14ac:dyDescent="0.2">
      <c r="A83" s="5" t="s">
        <v>55</v>
      </c>
      <c r="B83" s="6" t="str">
        <f>""</f>
        <v/>
      </c>
      <c r="C83" s="6" t="str">
        <f>"9780803690066"</f>
        <v>9780803690066</v>
      </c>
      <c r="D83" s="7">
        <v>43406</v>
      </c>
      <c r="E83" s="7" t="s">
        <v>248</v>
      </c>
    </row>
    <row r="84" spans="1:5" s="4" customFormat="1" x14ac:dyDescent="0.2">
      <c r="A84" s="5" t="s">
        <v>242</v>
      </c>
      <c r="B84" s="6" t="str">
        <f>""</f>
        <v/>
      </c>
      <c r="C84" s="6" t="str">
        <f>"9788770224321"</f>
        <v>9788770224321</v>
      </c>
      <c r="D84" s="7">
        <v>44499</v>
      </c>
      <c r="E84" s="7" t="s">
        <v>248</v>
      </c>
    </row>
    <row r="85" spans="1:5" s="4" customFormat="1" ht="24" x14ac:dyDescent="0.2">
      <c r="A85" s="5" t="s">
        <v>105</v>
      </c>
      <c r="B85" s="6" t="str">
        <f>"9781138024663"</f>
        <v>9781138024663</v>
      </c>
      <c r="C85" s="6" t="str">
        <f>"9781317687979"</f>
        <v>9781317687979</v>
      </c>
      <c r="D85" s="7">
        <v>43789</v>
      </c>
      <c r="E85" s="7" t="s">
        <v>248</v>
      </c>
    </row>
    <row r="86" spans="1:5" s="4" customFormat="1" x14ac:dyDescent="0.2">
      <c r="A86" s="5" t="s">
        <v>61</v>
      </c>
      <c r="B86" s="6" t="str">
        <f>"9789027201522"</f>
        <v>9789027201522</v>
      </c>
      <c r="C86" s="6" t="str">
        <f>"9789027263469"</f>
        <v>9789027263469</v>
      </c>
      <c r="D86" s="7">
        <v>43417</v>
      </c>
      <c r="E86" s="7" t="s">
        <v>248</v>
      </c>
    </row>
    <row r="87" spans="1:5" s="4" customFormat="1" x14ac:dyDescent="0.2">
      <c r="A87" s="5" t="s">
        <v>56</v>
      </c>
      <c r="B87" s="6" t="str">
        <f>"9783319980706"</f>
        <v>9783319980706</v>
      </c>
      <c r="C87" s="6" t="str">
        <f>"9783319980713"</f>
        <v>9783319980713</v>
      </c>
      <c r="D87" s="7">
        <v>43423</v>
      </c>
      <c r="E87" s="7" t="s">
        <v>248</v>
      </c>
    </row>
    <row r="88" spans="1:5" s="4" customFormat="1" x14ac:dyDescent="0.2">
      <c r="A88" s="5" t="s">
        <v>147</v>
      </c>
      <c r="B88" s="6" t="str">
        <f>"9781421439198"</f>
        <v>9781421439198</v>
      </c>
      <c r="C88" s="6" t="str">
        <f>"9781421439204"</f>
        <v>9781421439204</v>
      </c>
      <c r="D88" s="7">
        <v>44117</v>
      </c>
      <c r="E88" s="7" t="s">
        <v>248</v>
      </c>
    </row>
    <row r="89" spans="1:5" s="4" customFormat="1" ht="24" x14ac:dyDescent="0.2">
      <c r="A89" s="5" t="s">
        <v>123</v>
      </c>
      <c r="B89" s="6" t="str">
        <f>""</f>
        <v/>
      </c>
      <c r="C89" s="6" t="str">
        <f>"9783838269085"</f>
        <v>9783838269085</v>
      </c>
      <c r="D89" s="7">
        <v>43404</v>
      </c>
      <c r="E89" s="7" t="s">
        <v>248</v>
      </c>
    </row>
    <row r="90" spans="1:5" s="4" customFormat="1" x14ac:dyDescent="0.2">
      <c r="A90" s="5" t="s">
        <v>48</v>
      </c>
      <c r="B90" s="6" t="str">
        <f>"9789811317491"</f>
        <v>9789811317491</v>
      </c>
      <c r="C90" s="6" t="str">
        <f>"9789811317507"</f>
        <v>9789811317507</v>
      </c>
      <c r="D90" s="7">
        <v>43340</v>
      </c>
      <c r="E90" s="7" t="s">
        <v>248</v>
      </c>
    </row>
    <row r="91" spans="1:5" s="4" customFormat="1" x14ac:dyDescent="0.2">
      <c r="A91" s="5" t="s">
        <v>217</v>
      </c>
      <c r="B91" s="6" t="str">
        <f>"9781913947019"</f>
        <v>9781913947019</v>
      </c>
      <c r="C91" s="6" t="str">
        <f>"9781529423198"</f>
        <v>9781529423198</v>
      </c>
      <c r="D91" s="7">
        <v>44418</v>
      </c>
      <c r="E91" s="7" t="s">
        <v>248</v>
      </c>
    </row>
    <row r="92" spans="1:5" s="4" customFormat="1" x14ac:dyDescent="0.2">
      <c r="A92" s="5" t="s">
        <v>238</v>
      </c>
      <c r="B92" s="6" t="str">
        <f>"9783031194245"</f>
        <v>9783031194245</v>
      </c>
      <c r="C92" s="6" t="str">
        <f>"9783031194252"</f>
        <v>9783031194252</v>
      </c>
      <c r="D92" s="7">
        <v>44928</v>
      </c>
      <c r="E92" s="7" t="s">
        <v>248</v>
      </c>
    </row>
    <row r="93" spans="1:5" s="4" customFormat="1" x14ac:dyDescent="0.2">
      <c r="A93" s="5" t="s">
        <v>68</v>
      </c>
      <c r="B93" s="6" t="str">
        <f>"9781536146066"</f>
        <v>9781536146066</v>
      </c>
      <c r="C93" s="6" t="str">
        <f>"9781536146073"</f>
        <v>9781536146073</v>
      </c>
      <c r="D93" s="7">
        <v>43504</v>
      </c>
      <c r="E93" s="7" t="s">
        <v>248</v>
      </c>
    </row>
    <row r="94" spans="1:5" s="4" customFormat="1" x14ac:dyDescent="0.2">
      <c r="A94" s="5" t="s">
        <v>108</v>
      </c>
      <c r="B94" s="6" t="str">
        <f>"9783732903276"</f>
        <v>9783732903276</v>
      </c>
      <c r="C94" s="6" t="str">
        <f>"9783732993932"</f>
        <v>9783732993932</v>
      </c>
      <c r="D94" s="7">
        <v>43798</v>
      </c>
      <c r="E94" s="7" t="s">
        <v>248</v>
      </c>
    </row>
    <row r="95" spans="1:5" s="4" customFormat="1" x14ac:dyDescent="0.2">
      <c r="A95" s="5" t="s">
        <v>80</v>
      </c>
      <c r="B95" s="6" t="str">
        <f>"9783732904631"</f>
        <v>9783732904631</v>
      </c>
      <c r="C95" s="6" t="str">
        <f>"9783732995387"</f>
        <v>9783732995387</v>
      </c>
      <c r="D95" s="7">
        <v>43606</v>
      </c>
      <c r="E95" s="7" t="s">
        <v>248</v>
      </c>
    </row>
    <row r="96" spans="1:5" s="4" customFormat="1" x14ac:dyDescent="0.2">
      <c r="A96" s="5" t="s">
        <v>45</v>
      </c>
      <c r="B96" s="6" t="str">
        <f>"9783319921617"</f>
        <v>9783319921617</v>
      </c>
      <c r="C96" s="6" t="str">
        <f>"9783319921624"</f>
        <v>9783319921624</v>
      </c>
      <c r="D96" s="7">
        <v>43326</v>
      </c>
      <c r="E96" s="7" t="s">
        <v>248</v>
      </c>
    </row>
    <row r="97" spans="1:5" s="4" customFormat="1" x14ac:dyDescent="0.2">
      <c r="A97" s="5" t="s">
        <v>94</v>
      </c>
      <c r="B97" s="6" t="str">
        <f>"9783030176372"</f>
        <v>9783030176372</v>
      </c>
      <c r="C97" s="6" t="str">
        <f>"9783030176389"</f>
        <v>9783030176389</v>
      </c>
      <c r="D97" s="7">
        <v>43727</v>
      </c>
      <c r="E97" s="7" t="s">
        <v>248</v>
      </c>
    </row>
    <row r="98" spans="1:5" s="4" customFormat="1" ht="24" x14ac:dyDescent="0.2">
      <c r="A98" s="5" t="s">
        <v>102</v>
      </c>
      <c r="B98" s="6" t="str">
        <f>"9780128173862"</f>
        <v>9780128173862</v>
      </c>
      <c r="C98" s="6" t="str">
        <f>"9780128173879"</f>
        <v>9780128173879</v>
      </c>
      <c r="D98" s="7">
        <v>43750</v>
      </c>
      <c r="E98" s="7" t="s">
        <v>248</v>
      </c>
    </row>
    <row r="99" spans="1:5" s="4" customFormat="1" x14ac:dyDescent="0.2">
      <c r="A99" s="5" t="s">
        <v>2</v>
      </c>
      <c r="B99" s="6" t="str">
        <f>"9780805863536"</f>
        <v>9780805863536</v>
      </c>
      <c r="C99" s="6" t="str">
        <f>"9780203876428"</f>
        <v>9780203876428</v>
      </c>
      <c r="D99" s="7">
        <v>39987</v>
      </c>
      <c r="E99" s="7" t="s">
        <v>248</v>
      </c>
    </row>
    <row r="100" spans="1:5" s="4" customFormat="1" x14ac:dyDescent="0.2">
      <c r="A100" s="5" t="s">
        <v>218</v>
      </c>
      <c r="B100" s="6" t="str">
        <f>"9781799896562"</f>
        <v>9781799896562</v>
      </c>
      <c r="C100" s="6" t="str">
        <f>"9781799896586"</f>
        <v>9781799896586</v>
      </c>
      <c r="D100" s="7">
        <v>44645</v>
      </c>
      <c r="E100" s="7" t="s">
        <v>248</v>
      </c>
    </row>
    <row r="101" spans="1:5" s="4" customFormat="1" x14ac:dyDescent="0.2">
      <c r="A101" s="5" t="s">
        <v>168</v>
      </c>
      <c r="B101" s="6" t="str">
        <f>"9781475851977"</f>
        <v>9781475851977</v>
      </c>
      <c r="C101" s="6" t="str">
        <f>"9781475851984"</f>
        <v>9781475851984</v>
      </c>
      <c r="D101" s="7">
        <v>44242</v>
      </c>
      <c r="E101" s="7" t="s">
        <v>248</v>
      </c>
    </row>
    <row r="102" spans="1:5" s="4" customFormat="1" x14ac:dyDescent="0.2">
      <c r="A102" s="5" t="s">
        <v>51</v>
      </c>
      <c r="B102" s="6" t="str">
        <f>"9781640550056"</f>
        <v>9781640550056</v>
      </c>
      <c r="C102" s="6" t="str">
        <f>"9781640550063"</f>
        <v>9781640550063</v>
      </c>
      <c r="D102" s="7">
        <v>43248</v>
      </c>
      <c r="E102" s="7" t="s">
        <v>248</v>
      </c>
    </row>
    <row r="103" spans="1:5" s="4" customFormat="1" x14ac:dyDescent="0.2">
      <c r="A103" s="5" t="s">
        <v>164</v>
      </c>
      <c r="B103" s="6" t="str">
        <f>"9780367692261"</f>
        <v>9780367692261</v>
      </c>
      <c r="C103" s="6" t="str">
        <f>"9781000330359"</f>
        <v>9781000330359</v>
      </c>
      <c r="D103" s="7">
        <v>44228</v>
      </c>
      <c r="E103" s="7" t="s">
        <v>248</v>
      </c>
    </row>
    <row r="104" spans="1:5" s="4" customFormat="1" x14ac:dyDescent="0.2">
      <c r="A104" s="5" t="s">
        <v>3</v>
      </c>
      <c r="B104" s="6" t="str">
        <f>"9780415993753"</f>
        <v>9780415993753</v>
      </c>
      <c r="C104" s="6" t="str">
        <f>"9780203870303"</f>
        <v>9780203870303</v>
      </c>
      <c r="D104" s="7">
        <v>40091</v>
      </c>
      <c r="E104" s="7" t="s">
        <v>248</v>
      </c>
    </row>
    <row r="105" spans="1:5" s="4" customFormat="1" x14ac:dyDescent="0.2">
      <c r="A105" s="5" t="s">
        <v>225</v>
      </c>
      <c r="B105" s="6" t="str">
        <f>"9781032137384"</f>
        <v>9781032137384</v>
      </c>
      <c r="C105" s="6" t="str">
        <f>"9781000606225"</f>
        <v>9781000606225</v>
      </c>
      <c r="D105" s="7">
        <v>44727</v>
      </c>
      <c r="E105" s="7" t="s">
        <v>248</v>
      </c>
    </row>
    <row r="106" spans="1:5" s="4" customFormat="1" x14ac:dyDescent="0.2">
      <c r="A106" s="5" t="s">
        <v>222</v>
      </c>
      <c r="B106" s="6" t="str">
        <f>"9781032030678"</f>
        <v>9781032030678</v>
      </c>
      <c r="C106" s="6" t="str">
        <f>"9781000608540"</f>
        <v>9781000608540</v>
      </c>
      <c r="D106" s="7">
        <v>44743</v>
      </c>
      <c r="E106" s="7" t="s">
        <v>248</v>
      </c>
    </row>
    <row r="107" spans="1:5" s="4" customFormat="1" x14ac:dyDescent="0.2">
      <c r="A107" s="5" t="s">
        <v>24</v>
      </c>
      <c r="B107" s="6" t="str">
        <f>"9780754619185"</f>
        <v>9780754619185</v>
      </c>
      <c r="C107" s="6" t="str">
        <f>"9781351930345"</f>
        <v>9781351930345</v>
      </c>
      <c r="D107" s="7">
        <v>37435</v>
      </c>
      <c r="E107" s="7" t="s">
        <v>248</v>
      </c>
    </row>
    <row r="108" spans="1:5" s="4" customFormat="1" x14ac:dyDescent="0.2">
      <c r="A108" s="5" t="s">
        <v>49</v>
      </c>
      <c r="B108" s="6" t="str">
        <f>"9783319978093"</f>
        <v>9783319978093</v>
      </c>
      <c r="C108" s="6" t="str">
        <f>"9783319978109"</f>
        <v>9783319978109</v>
      </c>
      <c r="D108" s="7">
        <v>43357</v>
      </c>
      <c r="E108" s="7" t="s">
        <v>248</v>
      </c>
    </row>
    <row r="109" spans="1:5" s="4" customFormat="1" x14ac:dyDescent="0.2">
      <c r="A109" s="5" t="s">
        <v>245</v>
      </c>
      <c r="B109" s="6" t="str">
        <f>"9781398607194"</f>
        <v>9781398607194</v>
      </c>
      <c r="C109" s="6" t="str">
        <f>"9781398607200"</f>
        <v>9781398607200</v>
      </c>
      <c r="D109" s="7">
        <v>44957</v>
      </c>
      <c r="E109" s="7" t="s">
        <v>248</v>
      </c>
    </row>
    <row r="110" spans="1:5" s="4" customFormat="1" x14ac:dyDescent="0.2">
      <c r="A110" s="5" t="s">
        <v>11</v>
      </c>
      <c r="B110" s="6" t="str">
        <f>"9780691164427"</f>
        <v>9780691164427</v>
      </c>
      <c r="C110" s="6" t="str">
        <f>"9781400865802"</f>
        <v>9781400865802</v>
      </c>
      <c r="D110" s="7">
        <v>42150</v>
      </c>
      <c r="E110" s="7" t="s">
        <v>248</v>
      </c>
    </row>
    <row r="111" spans="1:5" s="4" customFormat="1" ht="24" x14ac:dyDescent="0.2">
      <c r="A111" s="5" t="s">
        <v>244</v>
      </c>
      <c r="B111" s="6" t="str">
        <f>""</f>
        <v/>
      </c>
      <c r="C111" s="6" t="str">
        <f>"9781839534157"</f>
        <v>9781839534157</v>
      </c>
      <c r="D111" s="7">
        <v>44833</v>
      </c>
      <c r="E111" s="7" t="s">
        <v>248</v>
      </c>
    </row>
    <row r="112" spans="1:5" s="4" customFormat="1" x14ac:dyDescent="0.2">
      <c r="A112" s="5" t="s">
        <v>226</v>
      </c>
      <c r="B112" s="6" t="str">
        <f>"9781032215228"</f>
        <v>9781032215228</v>
      </c>
      <c r="C112" s="6" t="str">
        <f>"9781000608342"</f>
        <v>9781000608342</v>
      </c>
      <c r="D112" s="7">
        <v>44713</v>
      </c>
      <c r="E112" s="7" t="s">
        <v>248</v>
      </c>
    </row>
    <row r="113" spans="1:5" s="4" customFormat="1" x14ac:dyDescent="0.2">
      <c r="A113" s="5" t="s">
        <v>144</v>
      </c>
      <c r="B113" s="6" t="str">
        <f>"9781680834147"</f>
        <v>9781680834147</v>
      </c>
      <c r="C113" s="6" t="str">
        <f>"9781680834154"</f>
        <v>9781680834154</v>
      </c>
      <c r="D113" s="7">
        <v>43195</v>
      </c>
      <c r="E113" s="7" t="s">
        <v>248</v>
      </c>
    </row>
    <row r="114" spans="1:5" s="4" customFormat="1" x14ac:dyDescent="0.2">
      <c r="A114" s="5" t="s">
        <v>106</v>
      </c>
      <c r="B114" s="6" t="str">
        <f>"9788024639932"</f>
        <v>9788024639932</v>
      </c>
      <c r="C114" s="6" t="str">
        <f>"9788024640402"</f>
        <v>9788024640402</v>
      </c>
      <c r="D114" s="7">
        <v>43739</v>
      </c>
      <c r="E114" s="7" t="s">
        <v>248</v>
      </c>
    </row>
    <row r="115" spans="1:5" s="4" customFormat="1" x14ac:dyDescent="0.2">
      <c r="A115" s="5" t="s">
        <v>197</v>
      </c>
      <c r="B115" s="6" t="str">
        <f>"9783030646851"</f>
        <v>9783030646851</v>
      </c>
      <c r="C115" s="6" t="str">
        <f>"9783030646868"</f>
        <v>9783030646868</v>
      </c>
      <c r="D115" s="7">
        <v>44410</v>
      </c>
      <c r="E115" s="7" t="s">
        <v>248</v>
      </c>
    </row>
    <row r="116" spans="1:5" s="4" customFormat="1" x14ac:dyDescent="0.2">
      <c r="A116" s="5" t="s">
        <v>145</v>
      </c>
      <c r="B116" s="6" t="str">
        <f>"9781641892643"</f>
        <v>9781641892643</v>
      </c>
      <c r="C116" s="6" t="str">
        <f>"9781641892650"</f>
        <v>9781641892650</v>
      </c>
      <c r="D116" s="7">
        <v>44043</v>
      </c>
      <c r="E116" s="7" t="s">
        <v>248</v>
      </c>
    </row>
    <row r="117" spans="1:5" s="4" customFormat="1" x14ac:dyDescent="0.2">
      <c r="A117" s="5" t="s">
        <v>36</v>
      </c>
      <c r="B117" s="6" t="str">
        <f>"9780300196511"</f>
        <v>9780300196511</v>
      </c>
      <c r="C117" s="6" t="str">
        <f>"9780300235678"</f>
        <v>9780300235678</v>
      </c>
      <c r="D117" s="7">
        <v>43214</v>
      </c>
      <c r="E117" s="7" t="s">
        <v>248</v>
      </c>
    </row>
    <row r="118" spans="1:5" s="4" customFormat="1" x14ac:dyDescent="0.2">
      <c r="A118" s="5" t="s">
        <v>229</v>
      </c>
      <c r="B118" s="6" t="str">
        <f>"9780367487973"</f>
        <v>9780367487973</v>
      </c>
      <c r="C118" s="6" t="str">
        <f>"9781000737899"</f>
        <v>9781000737899</v>
      </c>
      <c r="D118" s="7">
        <v>44866</v>
      </c>
      <c r="E118" s="7" t="s">
        <v>248</v>
      </c>
    </row>
    <row r="119" spans="1:5" s="4" customFormat="1" x14ac:dyDescent="0.2">
      <c r="A119" s="5" t="s">
        <v>128</v>
      </c>
      <c r="B119" s="6" t="str">
        <f>"9780367260422"</f>
        <v>9780367260422</v>
      </c>
      <c r="C119" s="6" t="str">
        <f>"9781000068788"</f>
        <v>9781000068788</v>
      </c>
      <c r="D119" s="7">
        <v>43991</v>
      </c>
      <c r="E119" s="7" t="s">
        <v>248</v>
      </c>
    </row>
    <row r="120" spans="1:5" s="4" customFormat="1" x14ac:dyDescent="0.2">
      <c r="A120" s="5" t="s">
        <v>154</v>
      </c>
      <c r="B120" s="6" t="str">
        <f>"9783030538125"</f>
        <v>9783030538125</v>
      </c>
      <c r="C120" s="6" t="str">
        <f>"9783030538132"</f>
        <v>9783030538132</v>
      </c>
      <c r="D120" s="7">
        <v>44124</v>
      </c>
      <c r="E120" s="7" t="s">
        <v>248</v>
      </c>
    </row>
    <row r="121" spans="1:5" s="4" customFormat="1" x14ac:dyDescent="0.2">
      <c r="A121" s="5" t="s">
        <v>228</v>
      </c>
      <c r="B121" s="6" t="str">
        <f>"9781398604766"</f>
        <v>9781398604766</v>
      </c>
      <c r="C121" s="6" t="str">
        <f>"9781398604773"</f>
        <v>9781398604773</v>
      </c>
      <c r="D121" s="7">
        <v>44803</v>
      </c>
      <c r="E121" s="7" t="s">
        <v>248</v>
      </c>
    </row>
    <row r="122" spans="1:5" s="4" customFormat="1" x14ac:dyDescent="0.2">
      <c r="A122" s="5" t="s">
        <v>239</v>
      </c>
      <c r="B122" s="6" t="str">
        <f>"9783031159626"</f>
        <v>9783031159626</v>
      </c>
      <c r="C122" s="6" t="str">
        <f>"9783031159633"</f>
        <v>9783031159633</v>
      </c>
      <c r="D122" s="7">
        <v>44929</v>
      </c>
      <c r="E122" s="7" t="s">
        <v>248</v>
      </c>
    </row>
    <row r="123" spans="1:5" s="4" customFormat="1" x14ac:dyDescent="0.2">
      <c r="A123" s="5" t="s">
        <v>236</v>
      </c>
      <c r="B123" s="6" t="str">
        <f>"9783030287443"</f>
        <v>9783030287443</v>
      </c>
      <c r="C123" s="6" t="str">
        <f>"9783030287450"</f>
        <v>9783030287450</v>
      </c>
      <c r="D123" s="7">
        <v>44912</v>
      </c>
      <c r="E123" s="7" t="s">
        <v>248</v>
      </c>
    </row>
    <row r="124" spans="1:5" s="4" customFormat="1" x14ac:dyDescent="0.2">
      <c r="A124" s="5" t="s">
        <v>58</v>
      </c>
      <c r="B124" s="6" t="str">
        <f>"9789811308659"</f>
        <v>9789811308659</v>
      </c>
      <c r="C124" s="6" t="str">
        <f>"9789811308666"</f>
        <v>9789811308666</v>
      </c>
      <c r="D124" s="7">
        <v>43417</v>
      </c>
      <c r="E124" s="7" t="s">
        <v>248</v>
      </c>
    </row>
    <row r="125" spans="1:5" s="4" customFormat="1" x14ac:dyDescent="0.2">
      <c r="A125" s="5" t="s">
        <v>141</v>
      </c>
      <c r="B125" s="6" t="str">
        <f>"9789004428478"</f>
        <v>9789004428478</v>
      </c>
      <c r="C125" s="6" t="str">
        <f>"9789004428645"</f>
        <v>9789004428645</v>
      </c>
      <c r="D125" s="7">
        <v>43937</v>
      </c>
      <c r="E125" s="7" t="s">
        <v>248</v>
      </c>
    </row>
    <row r="126" spans="1:5" s="4" customFormat="1" x14ac:dyDescent="0.2">
      <c r="A126" s="5" t="s">
        <v>196</v>
      </c>
      <c r="B126" s="6" t="str">
        <f>"9780262043793"</f>
        <v>9780262043793</v>
      </c>
      <c r="C126" s="6" t="str">
        <f>"9780262358064"</f>
        <v>9780262358064</v>
      </c>
      <c r="D126" s="7">
        <v>43914</v>
      </c>
      <c r="E126" s="7" t="s">
        <v>248</v>
      </c>
    </row>
    <row r="127" spans="1:5" s="4" customFormat="1" x14ac:dyDescent="0.2">
      <c r="A127" s="5" t="s">
        <v>12</v>
      </c>
      <c r="B127" s="6" t="str">
        <f>"9780323084659"</f>
        <v>9780323084659</v>
      </c>
      <c r="C127" s="6" t="str">
        <f>"9780323266390"</f>
        <v>9780323266390</v>
      </c>
      <c r="D127" s="7">
        <v>40844</v>
      </c>
      <c r="E127" s="7" t="s">
        <v>248</v>
      </c>
    </row>
    <row r="128" spans="1:5" s="4" customFormat="1" x14ac:dyDescent="0.2">
      <c r="A128" s="5" t="s">
        <v>149</v>
      </c>
      <c r="B128" s="6" t="str">
        <f>"9780198835677"</f>
        <v>9780198835677</v>
      </c>
      <c r="C128" s="6" t="str">
        <f>"9780192572660"</f>
        <v>9780192572660</v>
      </c>
      <c r="D128" s="7">
        <v>43688</v>
      </c>
      <c r="E128" s="7" t="s">
        <v>248</v>
      </c>
    </row>
    <row r="129" spans="1:5" s="4" customFormat="1" ht="24" x14ac:dyDescent="0.2">
      <c r="A129" s="5" t="s">
        <v>127</v>
      </c>
      <c r="B129" s="6" t="str">
        <f>""</f>
        <v/>
      </c>
      <c r="C129" s="6" t="str">
        <f>"9781532658532"</f>
        <v>9781532658532</v>
      </c>
      <c r="D129" s="7">
        <v>43500</v>
      </c>
      <c r="E129" s="7" t="s">
        <v>248</v>
      </c>
    </row>
    <row r="130" spans="1:5" s="4" customFormat="1" x14ac:dyDescent="0.2">
      <c r="A130" s="5" t="s">
        <v>70</v>
      </c>
      <c r="B130" s="6" t="str">
        <f>"9788073089030"</f>
        <v>9788073089030</v>
      </c>
      <c r="C130" s="6" t="str">
        <f>"9788073089047"</f>
        <v>9788073089047</v>
      </c>
      <c r="D130" s="7">
        <v>43647</v>
      </c>
      <c r="E130" s="7" t="s">
        <v>248</v>
      </c>
    </row>
    <row r="131" spans="1:5" s="4" customFormat="1" x14ac:dyDescent="0.2">
      <c r="A131" s="5" t="s">
        <v>120</v>
      </c>
      <c r="B131" s="6" t="str">
        <f>"9781474453998"</f>
        <v>9781474453998</v>
      </c>
      <c r="C131" s="6" t="str">
        <f>"9781474454018"</f>
        <v>9781474454018</v>
      </c>
      <c r="D131" s="7">
        <v>43831</v>
      </c>
      <c r="E131" s="7" t="s">
        <v>248</v>
      </c>
    </row>
    <row r="132" spans="1:5" s="4" customFormat="1" x14ac:dyDescent="0.2">
      <c r="A132" s="5" t="s">
        <v>121</v>
      </c>
      <c r="B132" s="6" t="str">
        <f>"9780253047939"</f>
        <v>9780253047939</v>
      </c>
      <c r="C132" s="6" t="str">
        <f>"9780253047991"</f>
        <v>9780253047991</v>
      </c>
      <c r="D132" s="7">
        <v>43984</v>
      </c>
      <c r="E132" s="7" t="s">
        <v>248</v>
      </c>
    </row>
    <row r="133" spans="1:5" s="4" customFormat="1" x14ac:dyDescent="0.2">
      <c r="A133" s="5" t="s">
        <v>100</v>
      </c>
      <c r="B133" s="6" t="str">
        <f>""</f>
        <v/>
      </c>
      <c r="C133" s="6" t="str">
        <f>"9781532644139"</f>
        <v>9781532644139</v>
      </c>
      <c r="D133" s="7">
        <v>43685</v>
      </c>
      <c r="E133" s="7" t="s">
        <v>248</v>
      </c>
    </row>
    <row r="134" spans="1:5" s="4" customFormat="1" x14ac:dyDescent="0.2">
      <c r="A134" s="5" t="s">
        <v>204</v>
      </c>
      <c r="B134" s="6" t="str">
        <f>"9780253060228"</f>
        <v>9780253060228</v>
      </c>
      <c r="C134" s="6" t="str">
        <f>"9780253060259"</f>
        <v>9780253060259</v>
      </c>
      <c r="D134" s="7">
        <v>44684</v>
      </c>
      <c r="E134" s="7" t="s">
        <v>248</v>
      </c>
    </row>
    <row r="135" spans="1:5" s="4" customFormat="1" x14ac:dyDescent="0.2">
      <c r="A135" s="5" t="s">
        <v>139</v>
      </c>
      <c r="B135" s="6" t="str">
        <f>"9783030439729"</f>
        <v>9783030439729</v>
      </c>
      <c r="C135" s="6" t="str">
        <f>"9783030439736"</f>
        <v>9783030439736</v>
      </c>
      <c r="D135" s="7">
        <v>44029</v>
      </c>
      <c r="E135" s="7" t="s">
        <v>248</v>
      </c>
    </row>
    <row r="136" spans="1:5" s="4" customFormat="1" x14ac:dyDescent="0.2">
      <c r="A136" s="5" t="s">
        <v>15</v>
      </c>
      <c r="B136" s="6" t="str">
        <f>"9789462091320"</f>
        <v>9789462091320</v>
      </c>
      <c r="C136" s="6" t="str">
        <f>"9789462091344"</f>
        <v>9789462091344</v>
      </c>
      <c r="D136" s="7">
        <v>41275</v>
      </c>
      <c r="E136" s="7" t="s">
        <v>248</v>
      </c>
    </row>
    <row r="137" spans="1:5" s="4" customFormat="1" x14ac:dyDescent="0.2">
      <c r="A137" s="5" t="s">
        <v>174</v>
      </c>
      <c r="B137" s="6" t="str">
        <f>"9780367860264"</f>
        <v>9780367860264</v>
      </c>
      <c r="C137" s="6" t="str">
        <f>"9781000342673"</f>
        <v>9781000342673</v>
      </c>
      <c r="D137" s="7">
        <v>44228</v>
      </c>
      <c r="E137" s="7" t="s">
        <v>248</v>
      </c>
    </row>
    <row r="138" spans="1:5" s="4" customFormat="1" x14ac:dyDescent="0.2">
      <c r="A138" s="5" t="s">
        <v>208</v>
      </c>
      <c r="B138" s="6" t="str">
        <f>"9783030884642"</f>
        <v>9783030884642</v>
      </c>
      <c r="C138" s="6" t="str">
        <f>"9783030884659"</f>
        <v>9783030884659</v>
      </c>
      <c r="D138" s="7">
        <v>44594</v>
      </c>
      <c r="E138" s="7" t="s">
        <v>248</v>
      </c>
    </row>
    <row r="139" spans="1:5" s="4" customFormat="1" x14ac:dyDescent="0.2">
      <c r="A139" s="5" t="s">
        <v>181</v>
      </c>
      <c r="B139" s="6" t="str">
        <f>"9781536195125"</f>
        <v>9781536195125</v>
      </c>
      <c r="C139" s="6" t="str">
        <f>"9781536196153"</f>
        <v>9781536196153</v>
      </c>
      <c r="D139" s="7">
        <v>44357</v>
      </c>
      <c r="E139" s="7" t="s">
        <v>248</v>
      </c>
    </row>
    <row r="140" spans="1:5" s="4" customFormat="1" x14ac:dyDescent="0.2">
      <c r="A140" s="5" t="s">
        <v>163</v>
      </c>
      <c r="B140" s="6" t="str">
        <f>"9781484265369"</f>
        <v>9781484265369</v>
      </c>
      <c r="C140" s="6" t="str">
        <f>"9781484265376"</f>
        <v>9781484265376</v>
      </c>
      <c r="D140" s="7">
        <v>44181</v>
      </c>
      <c r="E140" s="7" t="s">
        <v>248</v>
      </c>
    </row>
    <row r="141" spans="1:5" s="4" customFormat="1" x14ac:dyDescent="0.2">
      <c r="A141" s="5" t="s">
        <v>116</v>
      </c>
      <c r="B141" s="6" t="str">
        <f>"9780815393795"</f>
        <v>9780815393795</v>
      </c>
      <c r="C141" s="6" t="str">
        <f>"9781351187572"</f>
        <v>9781351187572</v>
      </c>
      <c r="D141" s="7">
        <v>43899</v>
      </c>
      <c r="E141" s="7" t="s">
        <v>248</v>
      </c>
    </row>
    <row r="142" spans="1:5" s="4" customFormat="1" ht="24" x14ac:dyDescent="0.2">
      <c r="A142" s="5" t="s">
        <v>215</v>
      </c>
      <c r="B142" s="6" t="str">
        <f>"9783030923846"</f>
        <v>9783030923846</v>
      </c>
      <c r="C142" s="6" t="str">
        <f>"9783030923853"</f>
        <v>9783030923853</v>
      </c>
      <c r="D142" s="7">
        <v>44635</v>
      </c>
      <c r="E142" s="7" t="s">
        <v>248</v>
      </c>
    </row>
    <row r="143" spans="1:5" s="4" customFormat="1" x14ac:dyDescent="0.2">
      <c r="A143" s="5" t="s">
        <v>76</v>
      </c>
      <c r="B143" s="6" t="str">
        <f>"9788024640174"</f>
        <v>9788024640174</v>
      </c>
      <c r="C143" s="6" t="str">
        <f>"9788024640181"</f>
        <v>9788024640181</v>
      </c>
      <c r="D143" s="7">
        <v>43661</v>
      </c>
      <c r="E143" s="7" t="s">
        <v>248</v>
      </c>
    </row>
    <row r="144" spans="1:5" s="4" customFormat="1" x14ac:dyDescent="0.2">
      <c r="A144" s="5" t="s">
        <v>171</v>
      </c>
      <c r="B144" s="6" t="str">
        <f>"9783030642860"</f>
        <v>9783030642860</v>
      </c>
      <c r="C144" s="6" t="str">
        <f>"9783030642877"</f>
        <v>9783030642877</v>
      </c>
      <c r="D144" s="7">
        <v>44224</v>
      </c>
      <c r="E144" s="7" t="s">
        <v>248</v>
      </c>
    </row>
    <row r="145" spans="1:5" s="4" customFormat="1" ht="24" x14ac:dyDescent="0.2">
      <c r="A145" s="5" t="s">
        <v>146</v>
      </c>
      <c r="B145" s="6" t="str">
        <f>"9789811560613"</f>
        <v>9789811560613</v>
      </c>
      <c r="C145" s="6" t="str">
        <f>"9789811560620"</f>
        <v>9789811560620</v>
      </c>
      <c r="D145" s="7">
        <v>44073</v>
      </c>
      <c r="E145" s="7" t="s">
        <v>248</v>
      </c>
    </row>
    <row r="146" spans="1:5" s="4" customFormat="1" x14ac:dyDescent="0.2">
      <c r="A146" s="5" t="s">
        <v>170</v>
      </c>
      <c r="B146" s="6" t="str">
        <f>""</f>
        <v/>
      </c>
      <c r="C146" s="6" t="str">
        <f>"9781913808341"</f>
        <v>9781913808341</v>
      </c>
      <c r="D146" s="7">
        <v>44105</v>
      </c>
      <c r="E146" s="7" t="s">
        <v>248</v>
      </c>
    </row>
    <row r="147" spans="1:5" s="4" customFormat="1" x14ac:dyDescent="0.2">
      <c r="A147" s="5" t="s">
        <v>161</v>
      </c>
      <c r="B147" s="6" t="str">
        <f>"9783030591762"</f>
        <v>9783030591762</v>
      </c>
      <c r="C147" s="6" t="str">
        <f>"9783030591779"</f>
        <v>9783030591779</v>
      </c>
      <c r="D147" s="7">
        <v>44176</v>
      </c>
      <c r="E147" s="7" t="s">
        <v>248</v>
      </c>
    </row>
    <row r="148" spans="1:5" s="4" customFormat="1" x14ac:dyDescent="0.2">
      <c r="A148" s="5" t="s">
        <v>10</v>
      </c>
      <c r="B148" s="6" t="str">
        <f>"9781784411466"</f>
        <v>9781784411466</v>
      </c>
      <c r="C148" s="6" t="str">
        <f>"9781784411459"</f>
        <v>9781784411459</v>
      </c>
      <c r="D148" s="7">
        <v>41941</v>
      </c>
      <c r="E148" s="7" t="s">
        <v>248</v>
      </c>
    </row>
    <row r="149" spans="1:5" s="4" customFormat="1" x14ac:dyDescent="0.2">
      <c r="A149" s="5" t="s">
        <v>17</v>
      </c>
      <c r="B149" s="6" t="str">
        <f>"9780231176453"</f>
        <v>9780231176453</v>
      </c>
      <c r="C149" s="6" t="str">
        <f>"9780231850896"</f>
        <v>9780231850896</v>
      </c>
      <c r="D149" s="7">
        <v>42426</v>
      </c>
      <c r="E149" s="7" t="s">
        <v>248</v>
      </c>
    </row>
    <row r="150" spans="1:5" s="4" customFormat="1" x14ac:dyDescent="0.2">
      <c r="A150" s="5" t="s">
        <v>216</v>
      </c>
      <c r="B150" s="6" t="str">
        <f>"9781913947026"</f>
        <v>9781913947026</v>
      </c>
      <c r="C150" s="6" t="str">
        <f>"9781529423204"</f>
        <v>9781529423204</v>
      </c>
      <c r="D150" s="7">
        <v>44418</v>
      </c>
      <c r="E150" s="7" t="s">
        <v>248</v>
      </c>
    </row>
    <row r="151" spans="1:5" s="4" customFormat="1" x14ac:dyDescent="0.2">
      <c r="A151" s="5" t="s">
        <v>53</v>
      </c>
      <c r="B151" s="6" t="str">
        <f>"9783319992044"</f>
        <v>9783319992044</v>
      </c>
      <c r="C151" s="6" t="str">
        <f>"9783319992068"</f>
        <v>9783319992068</v>
      </c>
      <c r="D151" s="7">
        <v>43373</v>
      </c>
      <c r="E151" s="7" t="s">
        <v>248</v>
      </c>
    </row>
    <row r="152" spans="1:5" s="4" customFormat="1" x14ac:dyDescent="0.2">
      <c r="A152" s="5" t="s">
        <v>178</v>
      </c>
      <c r="B152" s="6" t="str">
        <f>"9789811602962"</f>
        <v>9789811602962</v>
      </c>
      <c r="C152" s="6" t="str">
        <f>"9789811602979"</f>
        <v>9789811602979</v>
      </c>
      <c r="D152" s="7">
        <v>44270</v>
      </c>
      <c r="E152" s="7" t="s">
        <v>248</v>
      </c>
    </row>
    <row r="153" spans="1:5" s="4" customFormat="1" x14ac:dyDescent="0.2">
      <c r="A153" s="5" t="s">
        <v>189</v>
      </c>
      <c r="B153" s="6" t="str">
        <f>"9789380235011"</f>
        <v>9789380235011</v>
      </c>
      <c r="C153" s="6" t="str">
        <f>"9789390083169"</f>
        <v>9789390083169</v>
      </c>
      <c r="D153" s="7">
        <v>43967</v>
      </c>
      <c r="E153" s="7" t="s">
        <v>248</v>
      </c>
    </row>
    <row r="154" spans="1:5" s="4" customFormat="1" ht="24" x14ac:dyDescent="0.2">
      <c r="A154" s="5" t="s">
        <v>8</v>
      </c>
      <c r="B154" s="6" t="str">
        <f>"9783631608487"</f>
        <v>9783631608487</v>
      </c>
      <c r="C154" s="6" t="str">
        <f>"9783653016857"</f>
        <v>9783653016857</v>
      </c>
      <c r="D154" s="7">
        <v>41225</v>
      </c>
      <c r="E154" s="7" t="s">
        <v>248</v>
      </c>
    </row>
    <row r="155" spans="1:5" s="4" customFormat="1" x14ac:dyDescent="0.2">
      <c r="A155" s="5" t="s">
        <v>169</v>
      </c>
      <c r="B155" s="6" t="str">
        <f>"9788024647425"</f>
        <v>9788024647425</v>
      </c>
      <c r="C155" s="6" t="str">
        <f>"9788024647647"</f>
        <v>9788024647647</v>
      </c>
      <c r="D155" s="7">
        <v>44166</v>
      </c>
      <c r="E155" s="7" t="s">
        <v>248</v>
      </c>
    </row>
    <row r="156" spans="1:5" s="4" customFormat="1" x14ac:dyDescent="0.2">
      <c r="A156" s="5" t="s">
        <v>52</v>
      </c>
      <c r="B156" s="6" t="str">
        <f>"9780814344040"</f>
        <v>9780814344040</v>
      </c>
      <c r="C156" s="6" t="str">
        <f>"9780814344033"</f>
        <v>9780814344033</v>
      </c>
      <c r="D156" s="7">
        <v>43136</v>
      </c>
      <c r="E156" s="7" t="s">
        <v>248</v>
      </c>
    </row>
    <row r="157" spans="1:5" s="4" customFormat="1" x14ac:dyDescent="0.2">
      <c r="A157" s="5" t="s">
        <v>87</v>
      </c>
      <c r="B157" s="6" t="str">
        <f>"9781788014007"</f>
        <v>9781788014007</v>
      </c>
      <c r="C157" s="6" t="str">
        <f>"9781788018630"</f>
        <v>9781788018630</v>
      </c>
      <c r="D157" s="7">
        <v>43675</v>
      </c>
      <c r="E157" s="7" t="s">
        <v>248</v>
      </c>
    </row>
    <row r="158" spans="1:5" s="4" customFormat="1" x14ac:dyDescent="0.2">
      <c r="A158" s="5" t="s">
        <v>38</v>
      </c>
      <c r="B158" s="6" t="str">
        <f>"9783319714035"</f>
        <v>9783319714035</v>
      </c>
      <c r="C158" s="6" t="str">
        <f>"9783319714042"</f>
        <v>9783319714042</v>
      </c>
      <c r="D158" s="7">
        <v>43193</v>
      </c>
      <c r="E158" s="7" t="s">
        <v>248</v>
      </c>
    </row>
    <row r="159" spans="1:5" s="4" customFormat="1" x14ac:dyDescent="0.2">
      <c r="A159" s="5" t="s">
        <v>125</v>
      </c>
      <c r="B159" s="6" t="str">
        <f>"9788024645582"</f>
        <v>9788024645582</v>
      </c>
      <c r="C159" s="6" t="str">
        <f>"9788024645810"</f>
        <v>9788024645810</v>
      </c>
      <c r="D159" s="7">
        <v>43922</v>
      </c>
      <c r="E159" s="7" t="s">
        <v>248</v>
      </c>
    </row>
    <row r="160" spans="1:5" s="4" customFormat="1" ht="24" x14ac:dyDescent="0.2">
      <c r="A160" s="5" t="s">
        <v>140</v>
      </c>
      <c r="B160" s="6" t="str">
        <f>"9783510652839"</f>
        <v>9783510652839</v>
      </c>
      <c r="C160" s="6" t="str">
        <f>"9783510654796"</f>
        <v>9783510654796</v>
      </c>
      <c r="D160" s="7">
        <v>43977</v>
      </c>
      <c r="E160" s="7" t="s">
        <v>248</v>
      </c>
    </row>
    <row r="161" spans="1:5" s="4" customFormat="1" x14ac:dyDescent="0.2">
      <c r="A161" s="5" t="s">
        <v>190</v>
      </c>
      <c r="B161" s="6" t="str">
        <f>"9783428180868"</f>
        <v>9783428180868</v>
      </c>
      <c r="C161" s="6" t="str">
        <f>"9783428580866"</f>
        <v>9783428580866</v>
      </c>
      <c r="D161" s="7">
        <v>44181</v>
      </c>
      <c r="E161" s="7" t="s">
        <v>248</v>
      </c>
    </row>
    <row r="162" spans="1:5" s="4" customFormat="1" x14ac:dyDescent="0.2">
      <c r="A162" s="5" t="s">
        <v>199</v>
      </c>
      <c r="B162" s="6" t="str">
        <f>"9783161564604"</f>
        <v>9783161564604</v>
      </c>
      <c r="C162" s="6" t="str">
        <f>"9783161564611"</f>
        <v>9783161564611</v>
      </c>
      <c r="D162" s="7">
        <v>43377</v>
      </c>
      <c r="E162" s="7" t="s">
        <v>248</v>
      </c>
    </row>
    <row r="163" spans="1:5" s="4" customFormat="1" x14ac:dyDescent="0.2">
      <c r="A163" s="5" t="s">
        <v>111</v>
      </c>
      <c r="B163" s="6" t="str">
        <f>"9788073089481"</f>
        <v>9788073089481</v>
      </c>
      <c r="C163" s="6" t="str">
        <f>"9788073089498"</f>
        <v>9788073089498</v>
      </c>
      <c r="D163" s="7">
        <v>43647</v>
      </c>
      <c r="E163" s="7" t="s">
        <v>248</v>
      </c>
    </row>
    <row r="164" spans="1:5" s="4" customFormat="1" x14ac:dyDescent="0.2">
      <c r="A164" s="5" t="s">
        <v>151</v>
      </c>
      <c r="B164" s="6" t="str">
        <f>""</f>
        <v/>
      </c>
      <c r="C164" s="6" t="str">
        <f>"9781642874198"</f>
        <v>9781642874198</v>
      </c>
      <c r="D164" s="7">
        <v>44105</v>
      </c>
      <c r="E164" s="7" t="s">
        <v>248</v>
      </c>
    </row>
    <row r="165" spans="1:5" s="4" customFormat="1" x14ac:dyDescent="0.2">
      <c r="A165" s="5" t="s">
        <v>72</v>
      </c>
      <c r="B165" s="6" t="str">
        <f>"9781486308798"</f>
        <v>9781486308798</v>
      </c>
      <c r="C165" s="6" t="str">
        <f>"9781486308804"</f>
        <v>9781486308804</v>
      </c>
      <c r="D165" s="7">
        <v>43647</v>
      </c>
      <c r="E165" s="7" t="s">
        <v>248</v>
      </c>
    </row>
    <row r="166" spans="1:5" s="4" customFormat="1" x14ac:dyDescent="0.2">
      <c r="A166" s="5" t="s">
        <v>65</v>
      </c>
      <c r="B166" s="6" t="str">
        <f>"9780367175047"</f>
        <v>9780367175047</v>
      </c>
      <c r="C166" s="6" t="str">
        <f>"9780429615832"</f>
        <v>9780429615832</v>
      </c>
      <c r="D166" s="7">
        <v>43479</v>
      </c>
      <c r="E166" s="7" t="s">
        <v>248</v>
      </c>
    </row>
    <row r="167" spans="1:5" s="4" customFormat="1" x14ac:dyDescent="0.2">
      <c r="A167" s="5" t="s">
        <v>150</v>
      </c>
      <c r="B167" s="6" t="str">
        <f>""</f>
        <v/>
      </c>
      <c r="C167" s="6" t="str">
        <f>"9781642874228"</f>
        <v>9781642874228</v>
      </c>
      <c r="D167" s="7">
        <v>44105</v>
      </c>
      <c r="E167" s="7" t="s">
        <v>248</v>
      </c>
    </row>
    <row r="168" spans="1:5" s="4" customFormat="1" x14ac:dyDescent="0.2">
      <c r="A168" s="5" t="s">
        <v>188</v>
      </c>
      <c r="B168" s="6" t="str">
        <f>"9788190851220"</f>
        <v>9788190851220</v>
      </c>
      <c r="C168" s="6" t="str">
        <f>"9789390083473"</f>
        <v>9789390083473</v>
      </c>
      <c r="D168" s="7">
        <v>44329</v>
      </c>
      <c r="E168" s="7" t="s">
        <v>248</v>
      </c>
    </row>
    <row r="169" spans="1:5" s="4" customFormat="1" ht="24" x14ac:dyDescent="0.2">
      <c r="A169" s="5" t="s">
        <v>219</v>
      </c>
      <c r="B169" s="6" t="str">
        <f>""</f>
        <v/>
      </c>
      <c r="C169" s="6" t="str">
        <f>"9781801814645"</f>
        <v>9781801814645</v>
      </c>
      <c r="D169" s="7">
        <v>44656</v>
      </c>
      <c r="E169" s="7" t="s">
        <v>248</v>
      </c>
    </row>
    <row r="170" spans="1:5" s="4" customFormat="1" x14ac:dyDescent="0.2">
      <c r="A170" s="5" t="s">
        <v>143</v>
      </c>
      <c r="B170" s="6" t="str">
        <f>"9780691203751"</f>
        <v>9780691203751</v>
      </c>
      <c r="C170" s="6" t="str">
        <f>"9780691211848"</f>
        <v>9780691211848</v>
      </c>
      <c r="D170" s="7">
        <v>44110</v>
      </c>
      <c r="E170" s="7" t="s">
        <v>248</v>
      </c>
    </row>
    <row r="171" spans="1:5" s="4" customFormat="1" x14ac:dyDescent="0.2">
      <c r="A171" s="5" t="s">
        <v>95</v>
      </c>
      <c r="B171" s="6" t="str">
        <f>"9783030199364"</f>
        <v>9783030199364</v>
      </c>
      <c r="C171" s="6" t="str">
        <f>"9783030199371"</f>
        <v>9783030199371</v>
      </c>
      <c r="D171" s="7">
        <v>43745</v>
      </c>
      <c r="E171" s="7" t="s">
        <v>248</v>
      </c>
    </row>
    <row r="172" spans="1:5" s="4" customFormat="1" x14ac:dyDescent="0.2">
      <c r="A172" s="5" t="s">
        <v>29</v>
      </c>
      <c r="B172" s="6" t="str">
        <f>"9781350030244"</f>
        <v>9781350030244</v>
      </c>
      <c r="C172" s="6" t="str">
        <f>"9781350030237"</f>
        <v>9781350030237</v>
      </c>
      <c r="D172" s="7">
        <v>43153</v>
      </c>
      <c r="E172" s="7" t="s">
        <v>248</v>
      </c>
    </row>
    <row r="173" spans="1:5" s="4" customFormat="1" ht="24" x14ac:dyDescent="0.2">
      <c r="A173" s="5" t="s">
        <v>60</v>
      </c>
      <c r="B173" s="6" t="str">
        <f>"9783837646344"</f>
        <v>9783837646344</v>
      </c>
      <c r="C173" s="6" t="str">
        <f>"9783839446348"</f>
        <v>9783839446348</v>
      </c>
      <c r="D173" s="7">
        <v>43435</v>
      </c>
      <c r="E173" s="7" t="s">
        <v>248</v>
      </c>
    </row>
    <row r="174" spans="1:5" s="4" customFormat="1" x14ac:dyDescent="0.2">
      <c r="A174" s="5" t="s">
        <v>46</v>
      </c>
      <c r="B174" s="6" t="str">
        <f>"9783837641745"</f>
        <v>9783837641745</v>
      </c>
      <c r="C174" s="6" t="str">
        <f>"9783839441749"</f>
        <v>9783839441749</v>
      </c>
      <c r="D174" s="7">
        <v>43282</v>
      </c>
      <c r="E174" s="7" t="s">
        <v>248</v>
      </c>
    </row>
    <row r="175" spans="1:5" s="4" customFormat="1" x14ac:dyDescent="0.2">
      <c r="A175" s="5" t="s">
        <v>194</v>
      </c>
      <c r="B175" s="6" t="str">
        <f>"9781610919722"</f>
        <v>9781610919722</v>
      </c>
      <c r="C175" s="6" t="str">
        <f>"9781610919739"</f>
        <v>9781610919739</v>
      </c>
      <c r="D175" s="7">
        <v>43893</v>
      </c>
      <c r="E175" s="7" t="s">
        <v>248</v>
      </c>
    </row>
    <row r="176" spans="1:5" s="4" customFormat="1" x14ac:dyDescent="0.2">
      <c r="A176" s="5" t="s">
        <v>234</v>
      </c>
      <c r="B176" s="6" t="str">
        <f>"9781032330471"</f>
        <v>9781032330471</v>
      </c>
      <c r="C176" s="6" t="str">
        <f>"9781000825572"</f>
        <v>9781000825572</v>
      </c>
      <c r="D176" s="7">
        <v>44924</v>
      </c>
      <c r="E176" s="7" t="s">
        <v>248</v>
      </c>
    </row>
    <row r="177" spans="1:5" s="4" customFormat="1" x14ac:dyDescent="0.2">
      <c r="A177" s="5" t="s">
        <v>202</v>
      </c>
      <c r="B177" s="6" t="str">
        <f>"9788024649047"</f>
        <v>9788024649047</v>
      </c>
      <c r="C177" s="6" t="str">
        <f>"9788024649054"</f>
        <v>9788024649054</v>
      </c>
      <c r="D177" s="7">
        <v>44348</v>
      </c>
      <c r="E177" s="7" t="s">
        <v>248</v>
      </c>
    </row>
    <row r="178" spans="1:5" s="4" customFormat="1" x14ac:dyDescent="0.2">
      <c r="A178" s="5" t="s">
        <v>14</v>
      </c>
      <c r="B178" s="6" t="str">
        <f>"9780970312594"</f>
        <v>9780970312594</v>
      </c>
      <c r="C178" s="6" t="str">
        <f>"9781935439028"</f>
        <v>9781935439028</v>
      </c>
      <c r="D178" s="7">
        <v>38231</v>
      </c>
      <c r="E178" s="7" t="s">
        <v>248</v>
      </c>
    </row>
    <row r="179" spans="1:5" s="4" customFormat="1" x14ac:dyDescent="0.2">
      <c r="A179" s="5" t="s">
        <v>14</v>
      </c>
      <c r="B179" s="6" t="str">
        <f>"9781936333233"</f>
        <v>9781936333233</v>
      </c>
      <c r="C179" s="6" t="str">
        <f>"9781936333783"</f>
        <v>9781936333783</v>
      </c>
      <c r="D179" s="7">
        <v>40544</v>
      </c>
      <c r="E179" s="7" t="s">
        <v>248</v>
      </c>
    </row>
    <row r="180" spans="1:5" s="4" customFormat="1" x14ac:dyDescent="0.2">
      <c r="A180" s="5" t="s">
        <v>117</v>
      </c>
      <c r="B180" s="6" t="str">
        <f>""</f>
        <v/>
      </c>
      <c r="C180" s="6" t="str">
        <f>"9781839743047"</f>
        <v>9781839743047</v>
      </c>
      <c r="D180" s="7">
        <v>43895</v>
      </c>
      <c r="E180" s="7" t="s">
        <v>248</v>
      </c>
    </row>
    <row r="181" spans="1:5" s="4" customFormat="1" x14ac:dyDescent="0.2">
      <c r="A181" s="5" t="s">
        <v>152</v>
      </c>
      <c r="B181" s="6" t="str">
        <f>"9781536184488"</f>
        <v>9781536184488</v>
      </c>
      <c r="C181" s="6" t="str">
        <f>"9781536185447"</f>
        <v>9781536185447</v>
      </c>
      <c r="D181" s="7">
        <v>44134</v>
      </c>
      <c r="E181" s="7" t="s">
        <v>248</v>
      </c>
    </row>
    <row r="182" spans="1:5" s="4" customFormat="1" ht="24" x14ac:dyDescent="0.2">
      <c r="A182" s="5" t="s">
        <v>237</v>
      </c>
      <c r="B182" s="6" t="str">
        <f>"9783170403628"</f>
        <v>9783170403628</v>
      </c>
      <c r="C182" s="6" t="str">
        <f>"9783170403635"</f>
        <v>9783170403635</v>
      </c>
      <c r="D182" s="7">
        <v>44909</v>
      </c>
      <c r="E182" s="7" t="s">
        <v>248</v>
      </c>
    </row>
    <row r="183" spans="1:5" s="4" customFormat="1" x14ac:dyDescent="0.2">
      <c r="A183" s="5" t="s">
        <v>22</v>
      </c>
      <c r="B183" s="6" t="str">
        <f>"9780128054574"</f>
        <v>9780128054574</v>
      </c>
      <c r="C183" s="6" t="str">
        <f>"9780128054567"</f>
        <v>9780128054567</v>
      </c>
      <c r="D183" s="7">
        <v>42801</v>
      </c>
      <c r="E183" s="7" t="s">
        <v>248</v>
      </c>
    </row>
    <row r="184" spans="1:5" s="4" customFormat="1" x14ac:dyDescent="0.2">
      <c r="A184" s="5" t="s">
        <v>57</v>
      </c>
      <c r="B184" s="6" t="str">
        <f>"9781946684592"</f>
        <v>9781946684592</v>
      </c>
      <c r="C184" s="6" t="str">
        <f>"9781946684615"</f>
        <v>9781946684615</v>
      </c>
      <c r="D184" s="7">
        <v>43371</v>
      </c>
      <c r="E184" s="7" t="s">
        <v>248</v>
      </c>
    </row>
    <row r="185" spans="1:5" s="4" customFormat="1" x14ac:dyDescent="0.2">
      <c r="A185" s="5" t="s">
        <v>109</v>
      </c>
      <c r="B185" s="6" t="str">
        <f>"9781536165548"</f>
        <v>9781536165548</v>
      </c>
      <c r="C185" s="6" t="str">
        <f>"9781536165555"</f>
        <v>9781536165555</v>
      </c>
      <c r="D185" s="7">
        <v>43809</v>
      </c>
      <c r="E185" s="7" t="s">
        <v>248</v>
      </c>
    </row>
    <row r="186" spans="1:5" s="4" customFormat="1" x14ac:dyDescent="0.2">
      <c r="A186" s="5" t="s">
        <v>176</v>
      </c>
      <c r="B186" s="6" t="str">
        <f>"9781945351884"</f>
        <v>9781945351884</v>
      </c>
      <c r="C186" s="6" t="str">
        <f>"9781945351891"</f>
        <v>9781945351891</v>
      </c>
      <c r="D186" s="7">
        <v>43874</v>
      </c>
      <c r="E186" s="7" t="s">
        <v>248</v>
      </c>
    </row>
    <row r="187" spans="1:5" s="4" customFormat="1" x14ac:dyDescent="0.2">
      <c r="A187" s="5" t="s">
        <v>214</v>
      </c>
      <c r="B187" s="6" t="str">
        <f>"9780367517489"</f>
        <v>9780367517489</v>
      </c>
      <c r="C187" s="6" t="str">
        <f>"9781000530476"</f>
        <v>9781000530476</v>
      </c>
      <c r="D187" s="7">
        <v>44592</v>
      </c>
      <c r="E187" s="7" t="s">
        <v>248</v>
      </c>
    </row>
    <row r="188" spans="1:5" s="4" customFormat="1" x14ac:dyDescent="0.2">
      <c r="A188" s="5" t="s">
        <v>203</v>
      </c>
      <c r="B188" s="6" t="str">
        <f>"9781477323700"</f>
        <v>9781477323700</v>
      </c>
      <c r="C188" s="6" t="str">
        <f>"9781477323717"</f>
        <v>9781477323717</v>
      </c>
      <c r="D188" s="7">
        <v>44502</v>
      </c>
      <c r="E188" s="7" t="s">
        <v>248</v>
      </c>
    </row>
    <row r="189" spans="1:5" s="4" customFormat="1" x14ac:dyDescent="0.2">
      <c r="A189" s="5" t="s">
        <v>166</v>
      </c>
      <c r="B189" s="6" t="str">
        <f>"9781800434578"</f>
        <v>9781800434578</v>
      </c>
      <c r="C189" s="6" t="str">
        <f>"9781800434585"</f>
        <v>9781800434585</v>
      </c>
      <c r="D189" s="7">
        <v>44214</v>
      </c>
      <c r="E189" s="7" t="s">
        <v>248</v>
      </c>
    </row>
    <row r="190" spans="1:5" s="4" customFormat="1" x14ac:dyDescent="0.2">
      <c r="A190" s="5" t="s">
        <v>82</v>
      </c>
      <c r="B190" s="6" t="str">
        <f>"9789811376641"</f>
        <v>9789811376641</v>
      </c>
      <c r="C190" s="6" t="str">
        <f>"9789811376658"</f>
        <v>9789811376658</v>
      </c>
      <c r="D190" s="7">
        <v>43657</v>
      </c>
      <c r="E190" s="7" t="s">
        <v>248</v>
      </c>
    </row>
    <row r="191" spans="1:5" s="4" customFormat="1" ht="24" x14ac:dyDescent="0.2">
      <c r="A191" s="5" t="s">
        <v>231</v>
      </c>
      <c r="B191" s="6" t="str">
        <f>"9781668449912"</f>
        <v>9781668449912</v>
      </c>
      <c r="C191" s="6" t="str">
        <f>"9781668449943"</f>
        <v>9781668449943</v>
      </c>
      <c r="D191" s="7">
        <v>44827</v>
      </c>
      <c r="E191" s="7" t="s">
        <v>248</v>
      </c>
    </row>
    <row r="192" spans="1:5" s="4" customFormat="1" x14ac:dyDescent="0.2">
      <c r="A192" s="5" t="s">
        <v>113</v>
      </c>
      <c r="B192" s="6" t="str">
        <f>"9781785786273"</f>
        <v>9781785786273</v>
      </c>
      <c r="C192" s="6" t="str">
        <f>"9781785786280"</f>
        <v>9781785786280</v>
      </c>
      <c r="D192" s="7">
        <v>43986</v>
      </c>
      <c r="E192" s="7" t="s">
        <v>248</v>
      </c>
    </row>
    <row r="193" spans="1:5" s="4" customFormat="1" x14ac:dyDescent="0.2">
      <c r="A193" s="5" t="s">
        <v>97</v>
      </c>
      <c r="B193" s="6" t="str">
        <f>"9781839092190"</f>
        <v>9781839092190</v>
      </c>
      <c r="C193" s="6" t="str">
        <f>"9781839092206"</f>
        <v>9781839092206</v>
      </c>
      <c r="D193" s="7">
        <v>43698</v>
      </c>
      <c r="E193" s="7" t="s">
        <v>248</v>
      </c>
    </row>
    <row r="194" spans="1:5" s="4" customFormat="1" x14ac:dyDescent="0.2">
      <c r="A194" s="5" t="s">
        <v>99</v>
      </c>
      <c r="B194" s="6" t="str">
        <f>"9783319729107"</f>
        <v>9783319729107</v>
      </c>
      <c r="C194" s="6" t="str">
        <f>"9783319729114"</f>
        <v>9783319729114</v>
      </c>
      <c r="D194" s="7">
        <v>43325</v>
      </c>
      <c r="E194" s="7" t="s">
        <v>248</v>
      </c>
    </row>
    <row r="195" spans="1:5" s="4" customFormat="1" x14ac:dyDescent="0.2">
      <c r="A195" s="5" t="s">
        <v>85</v>
      </c>
      <c r="B195" s="6" t="str">
        <f>"9788024640334"</f>
        <v>9788024640334</v>
      </c>
      <c r="C195" s="6" t="str">
        <f>"9788024640396"</f>
        <v>9788024640396</v>
      </c>
      <c r="D195" s="7">
        <v>43661</v>
      </c>
      <c r="E195" s="7" t="s">
        <v>248</v>
      </c>
    </row>
    <row r="196" spans="1:5" s="4" customFormat="1" x14ac:dyDescent="0.2">
      <c r="A196" s="5" t="s">
        <v>26</v>
      </c>
      <c r="B196" s="6" t="str">
        <f>"9781501329029"</f>
        <v>9781501329029</v>
      </c>
      <c r="C196" s="6" t="str">
        <f>"9781501328992"</f>
        <v>9781501328992</v>
      </c>
      <c r="D196" s="7">
        <v>43125</v>
      </c>
      <c r="E196" s="7" t="s">
        <v>248</v>
      </c>
    </row>
    <row r="197" spans="1:5" s="4" customFormat="1" x14ac:dyDescent="0.2">
      <c r="A197" s="5" t="s">
        <v>235</v>
      </c>
      <c r="B197" s="6" t="str">
        <f>"9781071841853"</f>
        <v>9781071841853</v>
      </c>
      <c r="C197" s="6" t="str">
        <f>"9781071841815"</f>
        <v>9781071841815</v>
      </c>
      <c r="D197" s="7">
        <v>44951</v>
      </c>
      <c r="E197" s="7" t="s">
        <v>248</v>
      </c>
    </row>
    <row r="198" spans="1:5" s="4" customFormat="1" x14ac:dyDescent="0.2">
      <c r="A198" s="5" t="s">
        <v>20</v>
      </c>
      <c r="B198" s="6" t="str">
        <f>"9783825365974"</f>
        <v>9783825365974</v>
      </c>
      <c r="C198" s="6" t="str">
        <f>"9783825376055"</f>
        <v>9783825376055</v>
      </c>
      <c r="D198" s="7">
        <v>42509</v>
      </c>
      <c r="E198" s="7" t="s">
        <v>248</v>
      </c>
    </row>
    <row r="199" spans="1:5" s="4" customFormat="1" x14ac:dyDescent="0.2">
      <c r="A199" s="5" t="s">
        <v>44</v>
      </c>
      <c r="B199" s="6" t="str">
        <f>"9783831765423"</f>
        <v>9783831765423</v>
      </c>
      <c r="C199" s="6" t="str">
        <f>"9783831749799"</f>
        <v>9783831749799</v>
      </c>
      <c r="D199" s="7">
        <v>44725</v>
      </c>
      <c r="E199" s="7" t="s">
        <v>248</v>
      </c>
    </row>
    <row r="200" spans="1:5" s="4" customFormat="1" x14ac:dyDescent="0.2">
      <c r="A200" s="5" t="s">
        <v>41</v>
      </c>
      <c r="B200" s="6" t="str">
        <f>"9783319898209"</f>
        <v>9783319898209</v>
      </c>
      <c r="C200" s="6" t="str">
        <f>"9783319898216"</f>
        <v>9783319898216</v>
      </c>
      <c r="D200" s="7">
        <v>43265</v>
      </c>
      <c r="E200" s="7" t="s">
        <v>248</v>
      </c>
    </row>
    <row r="201" spans="1:5" s="4" customFormat="1" x14ac:dyDescent="0.2">
      <c r="A201" s="5" t="s">
        <v>59</v>
      </c>
      <c r="B201" s="6" t="str">
        <f>"9781509528295"</f>
        <v>9781509528295</v>
      </c>
      <c r="C201" s="6" t="str">
        <f>"9781509528318"</f>
        <v>9781509528318</v>
      </c>
      <c r="D201" s="7">
        <v>43423</v>
      </c>
      <c r="E201" s="7" t="s">
        <v>248</v>
      </c>
    </row>
    <row r="202" spans="1:5" s="4" customFormat="1" x14ac:dyDescent="0.2">
      <c r="A202" s="5" t="s">
        <v>173</v>
      </c>
      <c r="B202" s="6" t="str">
        <f>"9783030526238"</f>
        <v>9783030526238</v>
      </c>
      <c r="C202" s="6" t="str">
        <f>"9783030526245"</f>
        <v>9783030526245</v>
      </c>
      <c r="D202" s="7">
        <v>44229</v>
      </c>
      <c r="E202" s="7" t="s">
        <v>248</v>
      </c>
    </row>
    <row r="203" spans="1:5" s="4" customFormat="1" x14ac:dyDescent="0.2">
      <c r="A203" s="5" t="s">
        <v>252</v>
      </c>
      <c r="B203" s="6" t="str">
        <f>"9788024643007"</f>
        <v>9788024643007</v>
      </c>
      <c r="C203" s="6" t="str">
        <f>"9788024643168"</f>
        <v>9788024643168</v>
      </c>
      <c r="D203" s="7">
        <v>43525</v>
      </c>
      <c r="E203" s="7" t="s">
        <v>248</v>
      </c>
    </row>
    <row r="204" spans="1:5" s="4" customFormat="1" x14ac:dyDescent="0.2">
      <c r="A204" s="5" t="s">
        <v>187</v>
      </c>
      <c r="B204" s="6" t="str">
        <f>"9789381450574"</f>
        <v>9789381450574</v>
      </c>
      <c r="C204" s="6" t="str">
        <f>"9789390083992"</f>
        <v>9789390083992</v>
      </c>
      <c r="D204" s="7">
        <v>44328</v>
      </c>
      <c r="E204" s="7" t="s">
        <v>248</v>
      </c>
    </row>
    <row r="205" spans="1:5" s="4" customFormat="1" x14ac:dyDescent="0.2">
      <c r="A205" s="5" t="s">
        <v>64</v>
      </c>
      <c r="B205" s="6" t="str">
        <f>"9781536145823"</f>
        <v>9781536145823</v>
      </c>
      <c r="C205" s="6" t="str">
        <f>"9781536145830"</f>
        <v>9781536145830</v>
      </c>
      <c r="D205" s="7">
        <v>43462</v>
      </c>
      <c r="E205" s="7" t="s">
        <v>248</v>
      </c>
    </row>
    <row r="206" spans="1:5" s="4" customFormat="1" x14ac:dyDescent="0.2">
      <c r="A206" s="5" t="s">
        <v>198</v>
      </c>
      <c r="B206" s="6" t="str">
        <f>"9780128243206"</f>
        <v>9780128243206</v>
      </c>
      <c r="C206" s="6" t="str">
        <f>"9780128243213"</f>
        <v>9780128243213</v>
      </c>
      <c r="D206" s="7">
        <v>44433</v>
      </c>
      <c r="E206" s="7" t="s">
        <v>248</v>
      </c>
    </row>
    <row r="207" spans="1:5" s="4" customFormat="1" x14ac:dyDescent="0.2">
      <c r="A207" s="5" t="s">
        <v>40</v>
      </c>
      <c r="B207" s="6" t="str">
        <f>"9783732904303"</f>
        <v>9783732904303</v>
      </c>
      <c r="C207" s="6" t="str">
        <f>"9783732995721"</f>
        <v>9783732995721</v>
      </c>
      <c r="D207" s="7">
        <v>43228</v>
      </c>
      <c r="E207" s="7" t="s">
        <v>248</v>
      </c>
    </row>
    <row r="208" spans="1:5" s="4" customFormat="1" x14ac:dyDescent="0.2">
      <c r="A208" s="5" t="s">
        <v>42</v>
      </c>
      <c r="B208" s="6" t="str">
        <f>"9783825368630"</f>
        <v>9783825368630</v>
      </c>
      <c r="C208" s="6" t="str">
        <f>"9783825377908"</f>
        <v>9783825377908</v>
      </c>
      <c r="D208" s="7">
        <v>43174</v>
      </c>
      <c r="E208" s="7" t="s">
        <v>248</v>
      </c>
    </row>
    <row r="209" spans="1:5" s="4" customFormat="1" x14ac:dyDescent="0.2">
      <c r="A209" s="5" t="s">
        <v>43</v>
      </c>
      <c r="B209" s="6" t="str">
        <f>"9783205202028"</f>
        <v>9783205202028</v>
      </c>
      <c r="C209" s="6" t="str">
        <f>"9783205203223"</f>
        <v>9783205203223</v>
      </c>
      <c r="D209" s="7">
        <v>43262</v>
      </c>
      <c r="E209" s="7" t="s">
        <v>248</v>
      </c>
    </row>
    <row r="210" spans="1:5" s="4" customFormat="1" x14ac:dyDescent="0.2">
      <c r="A210" s="5" t="s">
        <v>159</v>
      </c>
      <c r="B210" s="6" t="str">
        <f>"9783030600891"</f>
        <v>9783030600891</v>
      </c>
      <c r="C210" s="6" t="str">
        <f>"9783030600907"</f>
        <v>9783030600907</v>
      </c>
      <c r="D210" s="7">
        <v>44169</v>
      </c>
      <c r="E210" s="7" t="s">
        <v>248</v>
      </c>
    </row>
    <row r="211" spans="1:5" s="4" customFormat="1" x14ac:dyDescent="0.2">
      <c r="A211" s="5" t="s">
        <v>31</v>
      </c>
      <c r="B211" s="6" t="str">
        <f>""</f>
        <v/>
      </c>
      <c r="C211" s="6" t="str">
        <f>"9780231544283"</f>
        <v>9780231544283</v>
      </c>
      <c r="D211" s="7">
        <v>43221</v>
      </c>
      <c r="E211" s="7" t="s">
        <v>248</v>
      </c>
    </row>
    <row r="212" spans="1:5" s="4" customFormat="1" x14ac:dyDescent="0.2">
      <c r="A212" s="5" t="s">
        <v>241</v>
      </c>
      <c r="B212" s="6" t="str">
        <f>"9781394154562"</f>
        <v>9781394154562</v>
      </c>
      <c r="C212" s="6" t="str">
        <f>"9781394154579"</f>
        <v>9781394154579</v>
      </c>
      <c r="D212" s="7">
        <v>44971</v>
      </c>
      <c r="E212" s="7" t="s">
        <v>248</v>
      </c>
    </row>
    <row r="213" spans="1:5" s="4" customFormat="1" x14ac:dyDescent="0.2">
      <c r="A213" s="5" t="s">
        <v>232</v>
      </c>
      <c r="B213" s="6" t="str">
        <f>"9783031164880"</f>
        <v>9783031164880</v>
      </c>
      <c r="C213" s="6" t="str">
        <f>"9783031164897"</f>
        <v>9783031164897</v>
      </c>
      <c r="D213" s="7">
        <v>44881</v>
      </c>
      <c r="E213" s="7" t="s">
        <v>248</v>
      </c>
    </row>
    <row r="214" spans="1:5" s="4" customFormat="1" x14ac:dyDescent="0.2">
      <c r="A214" s="5" t="s">
        <v>71</v>
      </c>
      <c r="B214" s="6" t="str">
        <f>"9783030061142"</f>
        <v>9783030061142</v>
      </c>
      <c r="C214" s="6" t="str">
        <f>"9783030061159"</f>
        <v>9783030061159</v>
      </c>
      <c r="D214" s="7">
        <v>43545</v>
      </c>
      <c r="E214" s="7" t="s">
        <v>248</v>
      </c>
    </row>
    <row r="215" spans="1:5" s="4" customFormat="1" x14ac:dyDescent="0.2">
      <c r="A215" s="5" t="s">
        <v>73</v>
      </c>
      <c r="B215" s="6" t="str">
        <f>"9781610918091"</f>
        <v>9781610918091</v>
      </c>
      <c r="C215" s="6" t="str">
        <f>"9781610918114"</f>
        <v>9781610918114</v>
      </c>
      <c r="D215" s="7">
        <v>43132</v>
      </c>
      <c r="E215" s="7" t="s">
        <v>248</v>
      </c>
    </row>
    <row r="216" spans="1:5" s="4" customFormat="1" x14ac:dyDescent="0.2">
      <c r="A216" s="5" t="s">
        <v>86</v>
      </c>
      <c r="B216" s="6" t="str">
        <f>"9788024638799"</f>
        <v>9788024638799</v>
      </c>
      <c r="C216" s="6" t="str">
        <f>"9788024638805"</f>
        <v>9788024638805</v>
      </c>
      <c r="D216" s="7">
        <v>43723</v>
      </c>
      <c r="E216" s="7" t="s">
        <v>248</v>
      </c>
    </row>
    <row r="217" spans="1:5" s="4" customFormat="1" x14ac:dyDescent="0.2">
      <c r="A217" s="5" t="s">
        <v>83</v>
      </c>
      <c r="B217" s="6" t="str">
        <f>"9781447351955"</f>
        <v>9781447351955</v>
      </c>
      <c r="C217" s="6" t="str">
        <f>"9781447351962"</f>
        <v>9781447351962</v>
      </c>
      <c r="D217" s="7">
        <v>43670</v>
      </c>
      <c r="E217" s="7" t="s">
        <v>248</v>
      </c>
    </row>
    <row r="218" spans="1:5" s="4" customFormat="1" x14ac:dyDescent="0.2">
      <c r="A218" s="5" t="s">
        <v>112</v>
      </c>
      <c r="B218" s="6" t="str">
        <f>"9781441124845"</f>
        <v>9781441124845</v>
      </c>
      <c r="C218" s="6" t="str">
        <f>"9781441136305"</f>
        <v>9781441136305</v>
      </c>
      <c r="D218" s="7">
        <v>41018</v>
      </c>
      <c r="E218" s="7" t="s">
        <v>248</v>
      </c>
    </row>
    <row r="219" spans="1:5" s="4" customFormat="1" ht="24" x14ac:dyDescent="0.2">
      <c r="A219" s="5" t="s">
        <v>212</v>
      </c>
      <c r="B219" s="6" t="str">
        <f>""</f>
        <v/>
      </c>
      <c r="C219" s="6" t="str">
        <f>"9789287190338"</f>
        <v>9789287190338</v>
      </c>
      <c r="D219" s="7">
        <v>44218</v>
      </c>
      <c r="E219" s="7" t="s">
        <v>248</v>
      </c>
    </row>
    <row r="220" spans="1:5" s="4" customFormat="1" x14ac:dyDescent="0.2">
      <c r="A220" s="5" t="s">
        <v>153</v>
      </c>
      <c r="B220" s="6" t="str">
        <f>"9783030463540"</f>
        <v>9783030463540</v>
      </c>
      <c r="C220" s="6" t="str">
        <f>"9783030463557"</f>
        <v>9783030463557</v>
      </c>
      <c r="D220" s="7">
        <v>44126</v>
      </c>
      <c r="E220" s="7" t="s">
        <v>248</v>
      </c>
    </row>
    <row r="221" spans="1:5" s="4" customFormat="1" x14ac:dyDescent="0.2">
      <c r="A221" s="5" t="s">
        <v>75</v>
      </c>
      <c r="B221" s="6" t="str">
        <f>"9788024632285"</f>
        <v>9788024632285</v>
      </c>
      <c r="C221" s="6" t="str">
        <f>"9788024632612"</f>
        <v>9788024632612</v>
      </c>
      <c r="D221" s="7">
        <v>43466</v>
      </c>
      <c r="E221" s="7" t="s">
        <v>248</v>
      </c>
    </row>
    <row r="222" spans="1:5" s="4" customFormat="1" x14ac:dyDescent="0.2">
      <c r="A222" s="5" t="s">
        <v>50</v>
      </c>
      <c r="B222" s="6" t="str">
        <f>""</f>
        <v/>
      </c>
      <c r="C222" s="6" t="str">
        <f>"9783706559034"</f>
        <v>9783706559034</v>
      </c>
      <c r="D222" s="7">
        <v>43269</v>
      </c>
      <c r="E222" s="7" t="s">
        <v>248</v>
      </c>
    </row>
    <row r="223" spans="1:5" s="4" customFormat="1" x14ac:dyDescent="0.2">
      <c r="A223" s="5" t="s">
        <v>79</v>
      </c>
      <c r="B223" s="6" t="str">
        <f>""</f>
        <v/>
      </c>
      <c r="C223" s="6" t="str">
        <f>"9780231550482"</f>
        <v>9780231550482</v>
      </c>
      <c r="D223" s="7">
        <v>43984</v>
      </c>
      <c r="E223" s="7" t="s">
        <v>248</v>
      </c>
    </row>
    <row r="224" spans="1:5" s="4" customFormat="1" x14ac:dyDescent="0.2">
      <c r="A224" s="5" t="s">
        <v>240</v>
      </c>
      <c r="B224" s="6" t="str">
        <f>"9781032434209"</f>
        <v>9781032434209</v>
      </c>
      <c r="C224" s="6" t="str">
        <f>"9781000836967"</f>
        <v>9781000836967</v>
      </c>
      <c r="D224" s="7">
        <v>44973</v>
      </c>
      <c r="E224" s="7" t="s">
        <v>248</v>
      </c>
    </row>
    <row r="225" spans="1:5" s="4" customFormat="1" ht="24" x14ac:dyDescent="0.2">
      <c r="A225" s="5" t="s">
        <v>35</v>
      </c>
      <c r="B225" s="6" t="str">
        <f>"9781633224841"</f>
        <v>9781633224841</v>
      </c>
      <c r="C225" s="6" t="str">
        <f>"9781633224858"</f>
        <v>9781633224858</v>
      </c>
      <c r="D225" s="7">
        <v>43193</v>
      </c>
      <c r="E225" s="7" t="s">
        <v>248</v>
      </c>
    </row>
    <row r="226" spans="1:5" s="4" customFormat="1" x14ac:dyDescent="0.2">
      <c r="A226" s="5" t="s">
        <v>207</v>
      </c>
      <c r="B226" s="6" t="str">
        <f>""</f>
        <v/>
      </c>
      <c r="C226" s="6" t="str">
        <f>"9781839784217"</f>
        <v>9781839784217</v>
      </c>
      <c r="D226" s="7">
        <v>44515</v>
      </c>
      <c r="E226" s="7" t="s">
        <v>248</v>
      </c>
    </row>
    <row r="227" spans="1:5" s="4" customFormat="1" x14ac:dyDescent="0.2">
      <c r="A227" s="5" t="s">
        <v>180</v>
      </c>
      <c r="B227" s="6" t="str">
        <f>"9781032067681"</f>
        <v>9781032067681</v>
      </c>
      <c r="C227" s="6" t="str">
        <f>"9781000397239"</f>
        <v>9781000397239</v>
      </c>
      <c r="D227" s="7">
        <v>44355</v>
      </c>
      <c r="E227" s="7" t="s">
        <v>248</v>
      </c>
    </row>
    <row r="228" spans="1:5" s="4" customFormat="1" x14ac:dyDescent="0.2">
      <c r="A228" s="5" t="s">
        <v>118</v>
      </c>
      <c r="B228" s="6" t="str">
        <f>"9783030347208"</f>
        <v>9783030347208</v>
      </c>
      <c r="C228" s="6" t="str">
        <f>"9783030347215"</f>
        <v>9783030347215</v>
      </c>
      <c r="D228" s="7">
        <v>43901</v>
      </c>
      <c r="E228" s="7" t="s">
        <v>248</v>
      </c>
    </row>
    <row r="229" spans="1:5" s="4" customFormat="1" x14ac:dyDescent="0.2">
      <c r="A229" s="5" t="s">
        <v>25</v>
      </c>
      <c r="B229" s="6" t="str">
        <f>"9780754623236"</f>
        <v>9780754623236</v>
      </c>
      <c r="C229" s="6" t="str">
        <f>"9781351891011"</f>
        <v>9781351891011</v>
      </c>
      <c r="D229" s="7">
        <v>37869</v>
      </c>
      <c r="E229" s="7" t="s">
        <v>248</v>
      </c>
    </row>
    <row r="230" spans="1:5" s="4" customFormat="1" x14ac:dyDescent="0.2">
      <c r="A230" s="5" t="s">
        <v>5</v>
      </c>
      <c r="B230" s="6" t="str">
        <f>"9781891853432"</f>
        <v>9781891853432</v>
      </c>
      <c r="C230" s="6" t="str">
        <f>"9781936331543"</f>
        <v>9781936331543</v>
      </c>
      <c r="D230" s="7">
        <v>37425</v>
      </c>
      <c r="E230" s="7" t="s">
        <v>248</v>
      </c>
    </row>
    <row r="231" spans="1:5" s="4" customFormat="1" x14ac:dyDescent="0.2">
      <c r="A231" s="5" t="s">
        <v>201</v>
      </c>
      <c r="B231" s="6" t="str">
        <f>"9781119797258"</f>
        <v>9781119797258</v>
      </c>
      <c r="C231" s="6" t="str">
        <f>"9781119797326"</f>
        <v>9781119797326</v>
      </c>
      <c r="D231" s="7">
        <v>44509</v>
      </c>
      <c r="E231" s="7" t="s">
        <v>248</v>
      </c>
    </row>
    <row r="232" spans="1:5" s="4" customFormat="1" x14ac:dyDescent="0.2">
      <c r="A232" s="5" t="s">
        <v>129</v>
      </c>
      <c r="B232" s="6" t="str">
        <f>"9780300186291"</f>
        <v>9780300186291</v>
      </c>
      <c r="C232" s="6" t="str">
        <f>"9780300187021"</f>
        <v>9780300187021</v>
      </c>
      <c r="D232" s="7">
        <v>44026</v>
      </c>
      <c r="E232" s="7" t="s">
        <v>248</v>
      </c>
    </row>
    <row r="233" spans="1:5" s="4" customFormat="1" x14ac:dyDescent="0.2">
      <c r="A233" s="5" t="s">
        <v>77</v>
      </c>
      <c r="B233" s="6" t="str">
        <f>"9781942401650"</f>
        <v>9781942401650</v>
      </c>
      <c r="C233" s="6" t="str">
        <f>"9781942401667"</f>
        <v>9781942401667</v>
      </c>
      <c r="D233" s="7">
        <v>43353</v>
      </c>
      <c r="E233" s="7" t="s">
        <v>248</v>
      </c>
    </row>
    <row r="234" spans="1:5" s="4" customFormat="1" x14ac:dyDescent="0.2">
      <c r="A234" s="5" t="s">
        <v>195</v>
      </c>
      <c r="B234" s="6" t="str">
        <f>"9780500204481"</f>
        <v>9780500204481</v>
      </c>
      <c r="C234" s="6" t="str">
        <f>"9780500775936"</f>
        <v>9780500775936</v>
      </c>
      <c r="D234" s="7">
        <v>44082</v>
      </c>
      <c r="E234" s="7" t="s">
        <v>248</v>
      </c>
    </row>
    <row r="235" spans="1:5" s="4" customFormat="1" x14ac:dyDescent="0.2">
      <c r="A235" s="5" t="s">
        <v>175</v>
      </c>
      <c r="B235" s="6" t="str">
        <f>"9781501365218"</f>
        <v>9781501365218</v>
      </c>
      <c r="C235" s="6" t="str">
        <f>"9781501365249"</f>
        <v>9781501365249</v>
      </c>
      <c r="D235" s="7">
        <v>44350</v>
      </c>
      <c r="E235" s="7" t="s">
        <v>248</v>
      </c>
    </row>
    <row r="236" spans="1:5" s="4" customFormat="1" x14ac:dyDescent="0.2">
      <c r="A236" s="5" t="s">
        <v>23</v>
      </c>
      <c r="B236" s="6" t="str">
        <f>"9781483381435"</f>
        <v>9781483381435</v>
      </c>
      <c r="C236" s="6" t="str">
        <f>"9781483381459"</f>
        <v>9781483381459</v>
      </c>
      <c r="D236" s="7">
        <v>42863</v>
      </c>
      <c r="E236" s="7" t="s">
        <v>248</v>
      </c>
    </row>
    <row r="237" spans="1:5" s="4" customFormat="1" x14ac:dyDescent="0.2">
      <c r="A237" s="5" t="s">
        <v>200</v>
      </c>
      <c r="B237" s="6" t="str">
        <f>"9781032172149"</f>
        <v>9781032172149</v>
      </c>
      <c r="C237" s="6" t="str">
        <f>"9781000518092"</f>
        <v>9781000518092</v>
      </c>
      <c r="D237" s="7">
        <v>44562</v>
      </c>
      <c r="E237" s="7" t="s">
        <v>248</v>
      </c>
    </row>
    <row r="238" spans="1:5" s="4" customFormat="1" x14ac:dyDescent="0.2">
      <c r="A238" s="5" t="s">
        <v>81</v>
      </c>
      <c r="B238" s="6" t="str">
        <f>"9780415533898"</f>
        <v>9780415533898</v>
      </c>
      <c r="C238" s="6" t="str">
        <f>"9781136288715"</f>
        <v>9781136288715</v>
      </c>
      <c r="D238" s="7">
        <v>43637</v>
      </c>
      <c r="E238" s="7" t="s">
        <v>248</v>
      </c>
    </row>
    <row r="239" spans="1:5" s="4" customFormat="1" x14ac:dyDescent="0.2">
      <c r="A239" s="5" t="s">
        <v>137</v>
      </c>
      <c r="B239" s="6" t="str">
        <f>"9789811561894"</f>
        <v>9789811561894</v>
      </c>
      <c r="C239" s="6" t="str">
        <f>"9789811561900"</f>
        <v>9789811561900</v>
      </c>
      <c r="D239" s="7">
        <v>44026</v>
      </c>
      <c r="E239" s="7" t="s">
        <v>248</v>
      </c>
    </row>
    <row r="240" spans="1:5" s="4" customFormat="1" x14ac:dyDescent="0.2">
      <c r="A240" s="5" t="s">
        <v>162</v>
      </c>
      <c r="B240" s="6" t="str">
        <f>"9783837652499"</f>
        <v>9783837652499</v>
      </c>
      <c r="C240" s="6" t="str">
        <f>"9783839452493"</f>
        <v>9783839452493</v>
      </c>
      <c r="D240" s="7">
        <v>44166</v>
      </c>
      <c r="E240" s="7" t="s">
        <v>248</v>
      </c>
    </row>
    <row r="241" spans="1:5" s="4" customFormat="1" x14ac:dyDescent="0.2">
      <c r="A241" s="5" t="s">
        <v>32</v>
      </c>
      <c r="B241" s="6" t="str">
        <f>"9783319671765"</f>
        <v>9783319671765</v>
      </c>
      <c r="C241" s="6" t="str">
        <f>"9783319671772"</f>
        <v>9783319671772</v>
      </c>
      <c r="D241" s="7">
        <v>43158</v>
      </c>
      <c r="E241" s="7" t="s">
        <v>248</v>
      </c>
    </row>
    <row r="242" spans="1:5" s="4" customFormat="1" x14ac:dyDescent="0.2">
      <c r="A242" s="5" t="s">
        <v>7</v>
      </c>
      <c r="B242" s="6" t="str">
        <f>"9781462506354"</f>
        <v>9781462506354</v>
      </c>
      <c r="C242" s="6" t="str">
        <f>"9781462506361"</f>
        <v>9781462506361</v>
      </c>
      <c r="D242" s="7">
        <v>41120</v>
      </c>
      <c r="E242" s="7" t="s">
        <v>248</v>
      </c>
    </row>
    <row r="243" spans="1:5" s="4" customFormat="1" x14ac:dyDescent="0.2">
      <c r="A243" s="5" t="s">
        <v>246</v>
      </c>
      <c r="B243" s="6" t="str">
        <f>""</f>
        <v/>
      </c>
      <c r="C243" s="6" t="str">
        <f>"9789004529847"</f>
        <v>9789004529847</v>
      </c>
      <c r="D243" s="7">
        <v>44903</v>
      </c>
      <c r="E243" s="7" t="s">
        <v>248</v>
      </c>
    </row>
    <row r="244" spans="1:5" s="4" customFormat="1" x14ac:dyDescent="0.2">
      <c r="A244" s="5" t="s">
        <v>253</v>
      </c>
      <c r="B244" s="6" t="str">
        <f>"9788024642949"</f>
        <v>9788024642949</v>
      </c>
      <c r="C244" s="6" t="str">
        <f>"9788024643014"</f>
        <v>9788024643014</v>
      </c>
      <c r="D244" s="7">
        <v>43586</v>
      </c>
      <c r="E244" s="7" t="s">
        <v>248</v>
      </c>
    </row>
    <row r="245" spans="1:5" s="4" customFormat="1" ht="24" x14ac:dyDescent="0.2">
      <c r="A245" s="5" t="s">
        <v>9</v>
      </c>
      <c r="B245" s="6" t="str">
        <f>"9780415737586"</f>
        <v>9780415737586</v>
      </c>
      <c r="C245" s="6" t="str">
        <f>"9781317815211"</f>
        <v>9781317815211</v>
      </c>
      <c r="D245" s="7">
        <v>41900</v>
      </c>
      <c r="E245" s="7" t="s">
        <v>248</v>
      </c>
    </row>
    <row r="246" spans="1:5" s="4" customFormat="1" x14ac:dyDescent="0.2">
      <c r="A246" s="5" t="s">
        <v>4</v>
      </c>
      <c r="B246" s="6" t="str">
        <f>"9780816666140"</f>
        <v>9780816666140</v>
      </c>
      <c r="C246" s="6" t="str">
        <f>"9780816670796"</f>
        <v>9780816670796</v>
      </c>
      <c r="D246" s="7">
        <v>39814</v>
      </c>
      <c r="E246" s="7" t="s">
        <v>248</v>
      </c>
    </row>
    <row r="247" spans="1:5" s="4" customFormat="1" x14ac:dyDescent="0.2">
      <c r="A247" s="5" t="s">
        <v>136</v>
      </c>
      <c r="B247" s="6" t="str">
        <f>"9781544338675"</f>
        <v>9781544338675</v>
      </c>
      <c r="C247" s="6" t="str">
        <f>"9781544338712"</f>
        <v>9781544338712</v>
      </c>
      <c r="D247" s="7">
        <v>43565</v>
      </c>
      <c r="E247" s="7" t="s">
        <v>248</v>
      </c>
    </row>
    <row r="248" spans="1:5" s="4" customFormat="1" x14ac:dyDescent="0.2">
      <c r="A248" s="5" t="s">
        <v>221</v>
      </c>
      <c r="B248" s="6" t="str">
        <f>"9780815399025"</f>
        <v>9780815399025</v>
      </c>
      <c r="C248" s="6" t="str">
        <f>"9781351143066"</f>
        <v>9781351143066</v>
      </c>
      <c r="D248" s="7">
        <v>43265</v>
      </c>
      <c r="E248" s="7" t="s">
        <v>248</v>
      </c>
    </row>
    <row r="249" spans="1:5" s="4" customFormat="1" x14ac:dyDescent="0.2">
      <c r="A249" s="5" t="s">
        <v>160</v>
      </c>
      <c r="B249" s="6" t="str">
        <f>"9780226728346"</f>
        <v>9780226728346</v>
      </c>
      <c r="C249" s="6" t="str">
        <f>"9780226728483"</f>
        <v>9780226728483</v>
      </c>
      <c r="D249" s="7">
        <v>44172</v>
      </c>
      <c r="E249" s="7" t="s">
        <v>248</v>
      </c>
    </row>
    <row r="250" spans="1:5" s="4" customFormat="1" ht="36" x14ac:dyDescent="0.2">
      <c r="A250" s="5" t="s">
        <v>103</v>
      </c>
      <c r="B250" s="6" t="str">
        <f>"9788021091825"</f>
        <v>9788021091825</v>
      </c>
      <c r="C250" s="6" t="str">
        <f>"9788021093805"</f>
        <v>9788021093805</v>
      </c>
      <c r="D250" s="7">
        <v>43647</v>
      </c>
      <c r="E250" s="7" t="s">
        <v>248</v>
      </c>
    </row>
    <row r="251" spans="1:5" s="4" customFormat="1" x14ac:dyDescent="0.2">
      <c r="A251" s="5" t="s">
        <v>192</v>
      </c>
      <c r="B251" s="6" t="str">
        <f>"9788024648699"</f>
        <v>9788024648699</v>
      </c>
      <c r="C251" s="6" t="str">
        <f>"9788024643267"</f>
        <v>9788024643267</v>
      </c>
      <c r="D251" s="7">
        <v>44287</v>
      </c>
      <c r="E251" s="7" t="s">
        <v>248</v>
      </c>
    </row>
  </sheetData>
  <autoFilter ref="A1:E1">
    <sortState ref="A2:E251">
      <sortCondition ref="A1"/>
    </sortState>
  </autoFilter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List1!export_komplet_2023_02_16___250_titulů_za_26.845.37_USD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jezkovas</cp:lastModifiedBy>
  <cp:lastPrinted>2023-02-20T12:18:19Z</cp:lastPrinted>
  <dcterms:created xsi:type="dcterms:W3CDTF">2023-02-16T11:40:49Z</dcterms:created>
  <dcterms:modified xsi:type="dcterms:W3CDTF">2023-03-29T08:24:47Z</dcterms:modified>
</cp:coreProperties>
</file>