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kapitulace stavby" sheetId="1" r:id="rId1"/>
    <sheet name="PS01 - EPS+ER" sheetId="2" r:id="rId2"/>
    <sheet name="PS02 - SCS WiFi Pointy" sheetId="7" r:id="rId3"/>
  </sheets>
  <definedNames>
    <definedName name="_xlnm._FilterDatabase" localSheetId="1" hidden="1">'PS01 - EPS+ER'!$C$116:$L$190</definedName>
    <definedName name="_xlnm._FilterDatabase" localSheetId="2" hidden="1">'PS02 - SCS WiFi Pointy'!$C$116:$L$175</definedName>
    <definedName name="_xlnm.Print_Titles" localSheetId="1">'PS01 - EPS+ER'!$116:$116</definedName>
    <definedName name="_xlnm.Print_Titles" localSheetId="2">'PS02 - SCS WiFi Pointy'!$116:$116</definedName>
    <definedName name="_xlnm.Print_Titles" localSheetId="0">'Rekapitulace stavby'!$92:$92</definedName>
    <definedName name="_xlnm.Print_Area" localSheetId="1">'PS01 - EPS+ER'!$C$4:$K$76,'PS01 - EPS+ER'!$C$104:$L$190</definedName>
    <definedName name="_xlnm.Print_Area" localSheetId="2">'PS02 - SCS WiFi Pointy'!$C$4:$K$76,'PS02 - SCS WiFi Pointy'!$C$104:$L$175</definedName>
    <definedName name="_xlnm.Print_Area" localSheetId="0">'Rekapitulace stavby'!$D$4:$AO$76,'Rekapitulace stavby'!$C$82:$AQ$97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1" i="7" l="1"/>
  <c r="Q131" i="7"/>
  <c r="P131" i="7"/>
  <c r="X153" i="7"/>
  <c r="V153" i="7"/>
  <c r="T153" i="7"/>
  <c r="R153" i="7"/>
  <c r="Q153" i="7"/>
  <c r="P153" i="7"/>
  <c r="X151" i="7"/>
  <c r="V151" i="7"/>
  <c r="T151" i="7"/>
  <c r="R151" i="7"/>
  <c r="Q151" i="7"/>
  <c r="P151" i="7"/>
  <c r="X149" i="7"/>
  <c r="V149" i="7"/>
  <c r="T149" i="7"/>
  <c r="R149" i="7"/>
  <c r="Q149" i="7"/>
  <c r="P149" i="7"/>
  <c r="X147" i="7"/>
  <c r="V147" i="7"/>
  <c r="T147" i="7"/>
  <c r="R147" i="7"/>
  <c r="Q147" i="7"/>
  <c r="P147" i="7"/>
  <c r="X145" i="7"/>
  <c r="V145" i="7"/>
  <c r="T145" i="7"/>
  <c r="R145" i="7"/>
  <c r="Q145" i="7"/>
  <c r="P145" i="7"/>
  <c r="X143" i="7"/>
  <c r="V143" i="7"/>
  <c r="T143" i="7"/>
  <c r="R143" i="7"/>
  <c r="Q143" i="7"/>
  <c r="P143" i="7"/>
  <c r="X125" i="7"/>
  <c r="V125" i="7"/>
  <c r="T125" i="7"/>
  <c r="R125" i="7"/>
  <c r="Q125" i="7"/>
  <c r="P125" i="7"/>
  <c r="P127" i="7"/>
  <c r="Q127" i="7"/>
  <c r="R127" i="7"/>
  <c r="T127" i="7"/>
  <c r="V127" i="7"/>
  <c r="X127" i="7"/>
  <c r="P129" i="7"/>
  <c r="Q129" i="7"/>
  <c r="R129" i="7"/>
  <c r="T129" i="7"/>
  <c r="V129" i="7"/>
  <c r="X129" i="7"/>
  <c r="P133" i="7"/>
  <c r="Q133" i="7"/>
  <c r="R133" i="7"/>
  <c r="T133" i="7"/>
  <c r="V133" i="7"/>
  <c r="X133" i="7"/>
  <c r="K151" i="7"/>
  <c r="K153" i="7"/>
  <c r="K149" i="7"/>
  <c r="K147" i="7"/>
  <c r="K145" i="7"/>
  <c r="K143" i="7"/>
  <c r="K121" i="7"/>
  <c r="K123" i="7"/>
  <c r="K125" i="7"/>
  <c r="K127" i="7"/>
  <c r="K129" i="7"/>
  <c r="K131" i="7"/>
  <c r="K133" i="7"/>
  <c r="K135" i="7"/>
  <c r="K137" i="7"/>
  <c r="K139" i="7"/>
  <c r="K141" i="7"/>
  <c r="K155" i="7"/>
  <c r="K157" i="7"/>
  <c r="K159" i="7"/>
  <c r="K161" i="7"/>
  <c r="K163" i="7"/>
  <c r="K165" i="7"/>
  <c r="K167" i="7"/>
  <c r="K169" i="7"/>
  <c r="K171" i="7"/>
  <c r="K173" i="7"/>
  <c r="K119" i="7"/>
  <c r="K118" i="7" s="1"/>
  <c r="K189" i="2"/>
  <c r="K187" i="2"/>
  <c r="K185" i="2"/>
  <c r="K183" i="2"/>
  <c r="K181" i="2"/>
  <c r="K179" i="2"/>
  <c r="K177" i="2"/>
  <c r="K175" i="2"/>
  <c r="K167" i="2"/>
  <c r="K165" i="2"/>
  <c r="K159" i="2"/>
  <c r="K157" i="2"/>
  <c r="K155" i="2"/>
  <c r="K153" i="2"/>
  <c r="K151" i="2"/>
  <c r="K149" i="2"/>
  <c r="K147" i="2"/>
  <c r="K145" i="2"/>
  <c r="K143" i="2"/>
  <c r="K141" i="2"/>
  <c r="K139" i="2"/>
  <c r="K137" i="2"/>
  <c r="K135" i="2"/>
  <c r="K133" i="2"/>
  <c r="K131" i="2"/>
  <c r="K129" i="2"/>
  <c r="K127" i="2"/>
  <c r="K125" i="2"/>
  <c r="K123" i="2"/>
  <c r="K121" i="2"/>
  <c r="K119" i="2"/>
  <c r="F111" i="2"/>
  <c r="K39" i="7"/>
  <c r="K38" i="7"/>
  <c r="K37" i="7"/>
  <c r="BI173" i="7"/>
  <c r="BH173" i="7"/>
  <c r="BG173" i="7"/>
  <c r="BF173" i="7"/>
  <c r="R173" i="7"/>
  <c r="Q173" i="7"/>
  <c r="X173" i="7"/>
  <c r="V173" i="7"/>
  <c r="T173" i="7"/>
  <c r="P173" i="7"/>
  <c r="BI171" i="7"/>
  <c r="BH171" i="7"/>
  <c r="BG171" i="7"/>
  <c r="BF171" i="7"/>
  <c r="R171" i="7"/>
  <c r="Q171" i="7"/>
  <c r="X171" i="7"/>
  <c r="V171" i="7"/>
  <c r="T171" i="7"/>
  <c r="P171" i="7"/>
  <c r="BI169" i="7"/>
  <c r="BH169" i="7"/>
  <c r="BG169" i="7"/>
  <c r="BF169" i="7"/>
  <c r="R169" i="7"/>
  <c r="Q169" i="7"/>
  <c r="X169" i="7"/>
  <c r="V169" i="7"/>
  <c r="T169" i="7"/>
  <c r="P169" i="7"/>
  <c r="BK169" i="7" s="1"/>
  <c r="BI167" i="7"/>
  <c r="BH167" i="7"/>
  <c r="BG167" i="7"/>
  <c r="BF167" i="7"/>
  <c r="R167" i="7"/>
  <c r="Q167" i="7"/>
  <c r="X167" i="7"/>
  <c r="V167" i="7"/>
  <c r="T167" i="7"/>
  <c r="P167" i="7"/>
  <c r="BK167" i="7" s="1"/>
  <c r="BI165" i="7"/>
  <c r="BH165" i="7"/>
  <c r="BG165" i="7"/>
  <c r="BF165" i="7"/>
  <c r="R165" i="7"/>
  <c r="Q165" i="7"/>
  <c r="X165" i="7"/>
  <c r="V165" i="7"/>
  <c r="T165" i="7"/>
  <c r="P165" i="7"/>
  <c r="BK165" i="7" s="1"/>
  <c r="BI163" i="7"/>
  <c r="BH163" i="7"/>
  <c r="BG163" i="7"/>
  <c r="BF163" i="7"/>
  <c r="R163" i="7"/>
  <c r="Q163" i="7"/>
  <c r="X163" i="7"/>
  <c r="V163" i="7"/>
  <c r="T163" i="7"/>
  <c r="P163" i="7"/>
  <c r="BK163" i="7" s="1"/>
  <c r="BI161" i="7"/>
  <c r="BH161" i="7"/>
  <c r="BG161" i="7"/>
  <c r="BF161" i="7"/>
  <c r="R161" i="7"/>
  <c r="Q161" i="7"/>
  <c r="X161" i="7"/>
  <c r="V161" i="7"/>
  <c r="T161" i="7"/>
  <c r="P161" i="7"/>
  <c r="BI159" i="7"/>
  <c r="BH159" i="7"/>
  <c r="BG159" i="7"/>
  <c r="BF159" i="7"/>
  <c r="R159" i="7"/>
  <c r="Q159" i="7"/>
  <c r="X159" i="7"/>
  <c r="V159" i="7"/>
  <c r="T159" i="7"/>
  <c r="P159" i="7"/>
  <c r="BI157" i="7"/>
  <c r="BH157" i="7"/>
  <c r="BG157" i="7"/>
  <c r="BF157" i="7"/>
  <c r="R157" i="7"/>
  <c r="Q157" i="7"/>
  <c r="X157" i="7"/>
  <c r="V157" i="7"/>
  <c r="T157" i="7"/>
  <c r="P157" i="7"/>
  <c r="BI155" i="7"/>
  <c r="BH155" i="7"/>
  <c r="BG155" i="7"/>
  <c r="BF155" i="7"/>
  <c r="R155" i="7"/>
  <c r="Q155" i="7"/>
  <c r="X155" i="7"/>
  <c r="V155" i="7"/>
  <c r="T155" i="7"/>
  <c r="P155" i="7"/>
  <c r="BK155" i="7" s="1"/>
  <c r="BI141" i="7"/>
  <c r="BH141" i="7"/>
  <c r="BG141" i="7"/>
  <c r="BF141" i="7"/>
  <c r="R141" i="7"/>
  <c r="Q141" i="7"/>
  <c r="X141" i="7"/>
  <c r="V141" i="7"/>
  <c r="T141" i="7"/>
  <c r="P141" i="7"/>
  <c r="BK141" i="7" s="1"/>
  <c r="BI139" i="7"/>
  <c r="BH139" i="7"/>
  <c r="BG139" i="7"/>
  <c r="BF139" i="7"/>
  <c r="R139" i="7"/>
  <c r="Q139" i="7"/>
  <c r="X139" i="7"/>
  <c r="V139" i="7"/>
  <c r="T139" i="7"/>
  <c r="P139" i="7"/>
  <c r="BK139" i="7" s="1"/>
  <c r="BI137" i="7"/>
  <c r="BH137" i="7"/>
  <c r="BG137" i="7"/>
  <c r="BF137" i="7"/>
  <c r="R137" i="7"/>
  <c r="Q137" i="7"/>
  <c r="X137" i="7"/>
  <c r="V137" i="7"/>
  <c r="T137" i="7"/>
  <c r="P137" i="7"/>
  <c r="BK137" i="7" s="1"/>
  <c r="BI135" i="7"/>
  <c r="BH135" i="7"/>
  <c r="BG135" i="7"/>
  <c r="BF135" i="7"/>
  <c r="R135" i="7"/>
  <c r="Q135" i="7"/>
  <c r="X135" i="7"/>
  <c r="V135" i="7"/>
  <c r="T135" i="7"/>
  <c r="P135" i="7"/>
  <c r="BK135" i="7" s="1"/>
  <c r="BI133" i="7"/>
  <c r="BH133" i="7"/>
  <c r="BG133" i="7"/>
  <c r="BF133" i="7"/>
  <c r="BI123" i="7"/>
  <c r="BH123" i="7"/>
  <c r="BG123" i="7"/>
  <c r="BF123" i="7"/>
  <c r="R123" i="7"/>
  <c r="Q123" i="7"/>
  <c r="X123" i="7"/>
  <c r="V123" i="7"/>
  <c r="T123" i="7"/>
  <c r="P123" i="7"/>
  <c r="BI121" i="7"/>
  <c r="BH121" i="7"/>
  <c r="BG121" i="7"/>
  <c r="BF121" i="7"/>
  <c r="R121" i="7"/>
  <c r="Q121" i="7"/>
  <c r="X121" i="7"/>
  <c r="V121" i="7"/>
  <c r="T121" i="7"/>
  <c r="P121" i="7"/>
  <c r="BK121" i="7" s="1"/>
  <c r="BI119" i="7"/>
  <c r="BH119" i="7"/>
  <c r="BG119" i="7"/>
  <c r="BF119" i="7"/>
  <c r="R119" i="7"/>
  <c r="R118" i="7" s="1"/>
  <c r="Q119" i="7"/>
  <c r="Q118" i="7" s="1"/>
  <c r="X119" i="7"/>
  <c r="V119" i="7"/>
  <c r="T119" i="7"/>
  <c r="P119" i="7"/>
  <c r="BK119" i="7" s="1"/>
  <c r="J114" i="7"/>
  <c r="J113" i="7"/>
  <c r="F113" i="7"/>
  <c r="F111" i="7"/>
  <c r="E109" i="7"/>
  <c r="J92" i="7"/>
  <c r="J91" i="7"/>
  <c r="F91" i="7"/>
  <c r="F89" i="7"/>
  <c r="E87" i="7"/>
  <c r="J18" i="7"/>
  <c r="E18" i="7"/>
  <c r="F114" i="7" s="1"/>
  <c r="J17" i="7"/>
  <c r="J12" i="7"/>
  <c r="J89" i="7" s="1"/>
  <c r="E7" i="7"/>
  <c r="K39" i="2"/>
  <c r="K38" i="2"/>
  <c r="K37" i="2"/>
  <c r="BI189" i="2"/>
  <c r="BH189" i="2"/>
  <c r="BG189" i="2"/>
  <c r="BF189" i="2"/>
  <c r="R189" i="2"/>
  <c r="Q189" i="2"/>
  <c r="X189" i="2"/>
  <c r="V189" i="2"/>
  <c r="T189" i="2"/>
  <c r="P189" i="2"/>
  <c r="BI175" i="2"/>
  <c r="BH175" i="2"/>
  <c r="BG175" i="2"/>
  <c r="BF175" i="2"/>
  <c r="R175" i="2"/>
  <c r="Q175" i="2"/>
  <c r="X175" i="2"/>
  <c r="V175" i="2"/>
  <c r="T175" i="2"/>
  <c r="P175" i="2"/>
  <c r="BI173" i="2"/>
  <c r="BH173" i="2"/>
  <c r="BG173" i="2"/>
  <c r="BF173" i="2"/>
  <c r="R173" i="2"/>
  <c r="Q173" i="2"/>
  <c r="X173" i="2"/>
  <c r="V173" i="2"/>
  <c r="T173" i="2"/>
  <c r="P173" i="2"/>
  <c r="BI171" i="2"/>
  <c r="BH171" i="2"/>
  <c r="BG171" i="2"/>
  <c r="BF171" i="2"/>
  <c r="R171" i="2"/>
  <c r="Q171" i="2"/>
  <c r="X171" i="2"/>
  <c r="V171" i="2"/>
  <c r="T171" i="2"/>
  <c r="P171" i="2"/>
  <c r="BI169" i="2"/>
  <c r="BH169" i="2"/>
  <c r="BG169" i="2"/>
  <c r="BF169" i="2"/>
  <c r="R169" i="2"/>
  <c r="Q169" i="2"/>
  <c r="X169" i="2"/>
  <c r="V169" i="2"/>
  <c r="T169" i="2"/>
  <c r="P169" i="2"/>
  <c r="BI163" i="2"/>
  <c r="BH163" i="2"/>
  <c r="BG163" i="2"/>
  <c r="BF163" i="2"/>
  <c r="R163" i="2"/>
  <c r="Q163" i="2"/>
  <c r="X163" i="2"/>
  <c r="V163" i="2"/>
  <c r="T163" i="2"/>
  <c r="P163" i="2"/>
  <c r="BI161" i="2"/>
  <c r="BH161" i="2"/>
  <c r="BG161" i="2"/>
  <c r="BF161" i="2"/>
  <c r="R161" i="2"/>
  <c r="Q161" i="2"/>
  <c r="X161" i="2"/>
  <c r="V161" i="2"/>
  <c r="T161" i="2"/>
  <c r="P161" i="2"/>
  <c r="K161" i="2" s="1"/>
  <c r="BI159" i="2"/>
  <c r="BH159" i="2"/>
  <c r="BG159" i="2"/>
  <c r="BF159" i="2"/>
  <c r="R159" i="2"/>
  <c r="Q159" i="2"/>
  <c r="X159" i="2"/>
  <c r="V159" i="2"/>
  <c r="T159" i="2"/>
  <c r="P159" i="2"/>
  <c r="BI157" i="2"/>
  <c r="BH157" i="2"/>
  <c r="BG157" i="2"/>
  <c r="BF157" i="2"/>
  <c r="R157" i="2"/>
  <c r="Q157" i="2"/>
  <c r="X157" i="2"/>
  <c r="V157" i="2"/>
  <c r="T157" i="2"/>
  <c r="P157" i="2"/>
  <c r="BI155" i="2"/>
  <c r="BH155" i="2"/>
  <c r="BG155" i="2"/>
  <c r="BF155" i="2"/>
  <c r="R155" i="2"/>
  <c r="Q155" i="2"/>
  <c r="X155" i="2"/>
  <c r="V155" i="2"/>
  <c r="T155" i="2"/>
  <c r="P155" i="2"/>
  <c r="BI153" i="2"/>
  <c r="BH153" i="2"/>
  <c r="BG153" i="2"/>
  <c r="BF153" i="2"/>
  <c r="R153" i="2"/>
  <c r="Q153" i="2"/>
  <c r="X153" i="2"/>
  <c r="V153" i="2"/>
  <c r="T153" i="2"/>
  <c r="P153" i="2"/>
  <c r="BI151" i="2"/>
  <c r="BH151" i="2"/>
  <c r="BG151" i="2"/>
  <c r="BF151" i="2"/>
  <c r="R151" i="2"/>
  <c r="Q151" i="2"/>
  <c r="X151" i="2"/>
  <c r="V151" i="2"/>
  <c r="T151" i="2"/>
  <c r="P151" i="2"/>
  <c r="BI149" i="2"/>
  <c r="BH149" i="2"/>
  <c r="BG149" i="2"/>
  <c r="BF149" i="2"/>
  <c r="R149" i="2"/>
  <c r="Q149" i="2"/>
  <c r="X149" i="2"/>
  <c r="V149" i="2"/>
  <c r="T149" i="2"/>
  <c r="P149" i="2"/>
  <c r="BI147" i="2"/>
  <c r="BH147" i="2"/>
  <c r="BG147" i="2"/>
  <c r="BF147" i="2"/>
  <c r="R147" i="2"/>
  <c r="Q147" i="2"/>
  <c r="X147" i="2"/>
  <c r="V147" i="2"/>
  <c r="T147" i="2"/>
  <c r="P147" i="2"/>
  <c r="BI145" i="2"/>
  <c r="BH145" i="2"/>
  <c r="BG145" i="2"/>
  <c r="BF145" i="2"/>
  <c r="R145" i="2"/>
  <c r="Q145" i="2"/>
  <c r="X145" i="2"/>
  <c r="V145" i="2"/>
  <c r="T145" i="2"/>
  <c r="P145" i="2"/>
  <c r="BI143" i="2"/>
  <c r="BH143" i="2"/>
  <c r="BG143" i="2"/>
  <c r="BF143" i="2"/>
  <c r="R143" i="2"/>
  <c r="Q143" i="2"/>
  <c r="X143" i="2"/>
  <c r="V143" i="2"/>
  <c r="T143" i="2"/>
  <c r="P143" i="2"/>
  <c r="BI131" i="2"/>
  <c r="BH131" i="2"/>
  <c r="BG131" i="2"/>
  <c r="BF131" i="2"/>
  <c r="R131" i="2"/>
  <c r="Q131" i="2"/>
  <c r="X131" i="2"/>
  <c r="V131" i="2"/>
  <c r="T131" i="2"/>
  <c r="P131" i="2"/>
  <c r="BI129" i="2"/>
  <c r="BH129" i="2"/>
  <c r="BG129" i="2"/>
  <c r="BF129" i="2"/>
  <c r="R129" i="2"/>
  <c r="Q129" i="2"/>
  <c r="X129" i="2"/>
  <c r="V129" i="2"/>
  <c r="T129" i="2"/>
  <c r="P129" i="2"/>
  <c r="BI127" i="2"/>
  <c r="BH127" i="2"/>
  <c r="BG127" i="2"/>
  <c r="BF127" i="2"/>
  <c r="R127" i="2"/>
  <c r="Q127" i="2"/>
  <c r="X127" i="2"/>
  <c r="V127" i="2"/>
  <c r="T127" i="2"/>
  <c r="P127" i="2"/>
  <c r="BI125" i="2"/>
  <c r="BH125" i="2"/>
  <c r="BG125" i="2"/>
  <c r="BF125" i="2"/>
  <c r="R125" i="2"/>
  <c r="Q125" i="2"/>
  <c r="X125" i="2"/>
  <c r="V125" i="2"/>
  <c r="T125" i="2"/>
  <c r="P125" i="2"/>
  <c r="BI121" i="2"/>
  <c r="BH121" i="2"/>
  <c r="BG121" i="2"/>
  <c r="BF121" i="2"/>
  <c r="R121" i="2"/>
  <c r="Q121" i="2"/>
  <c r="X121" i="2"/>
  <c r="V121" i="2"/>
  <c r="T121" i="2"/>
  <c r="P121" i="2"/>
  <c r="BI119" i="2"/>
  <c r="BH119" i="2"/>
  <c r="BG119" i="2"/>
  <c r="BF119" i="2"/>
  <c r="R119" i="2"/>
  <c r="Q119" i="2"/>
  <c r="X119" i="2"/>
  <c r="V119" i="2"/>
  <c r="T119" i="2"/>
  <c r="P119" i="2"/>
  <c r="J113" i="2"/>
  <c r="F113" i="2"/>
  <c r="E109" i="2"/>
  <c r="J92" i="2"/>
  <c r="J91" i="2"/>
  <c r="F91" i="2"/>
  <c r="F89" i="2"/>
  <c r="E87" i="2"/>
  <c r="J18" i="2"/>
  <c r="E18" i="2"/>
  <c r="F92" i="2" s="1"/>
  <c r="J17" i="2"/>
  <c r="J12" i="2"/>
  <c r="J111" i="2" s="1"/>
  <c r="E7" i="2"/>
  <c r="E107" i="2" s="1"/>
  <c r="L90" i="1"/>
  <c r="AM90" i="1"/>
  <c r="AM89" i="1"/>
  <c r="L89" i="1"/>
  <c r="AM87" i="1"/>
  <c r="L87" i="1"/>
  <c r="L85" i="1"/>
  <c r="L84" i="1"/>
  <c r="BE137" i="7"/>
  <c r="BE173" i="7" l="1"/>
  <c r="BE161" i="7"/>
  <c r="BE133" i="7"/>
  <c r="K117" i="7"/>
  <c r="BE119" i="7"/>
  <c r="BE159" i="7"/>
  <c r="BE169" i="7"/>
  <c r="BE141" i="7"/>
  <c r="BE189" i="2"/>
  <c r="BE175" i="2"/>
  <c r="K173" i="2"/>
  <c r="BE173" i="2" s="1"/>
  <c r="K171" i="2"/>
  <c r="BE171" i="2" s="1"/>
  <c r="K169" i="2"/>
  <c r="BE169" i="2" s="1"/>
  <c r="K163" i="2"/>
  <c r="BE159" i="2"/>
  <c r="BE157" i="2"/>
  <c r="BE155" i="2"/>
  <c r="BE153" i="2"/>
  <c r="BE147" i="2"/>
  <c r="BE145" i="2"/>
  <c r="BE127" i="2"/>
  <c r="BE121" i="2"/>
  <c r="BE121" i="7"/>
  <c r="BE167" i="7"/>
  <c r="BE139" i="7"/>
  <c r="BE165" i="7"/>
  <c r="F39" i="7"/>
  <c r="F92" i="7"/>
  <c r="BK159" i="7"/>
  <c r="K36" i="7"/>
  <c r="BE163" i="7"/>
  <c r="BE135" i="7"/>
  <c r="BE155" i="7"/>
  <c r="BK161" i="7"/>
  <c r="BK173" i="7"/>
  <c r="T118" i="7"/>
  <c r="T117" i="7" s="1"/>
  <c r="BK133" i="7"/>
  <c r="BE149" i="2"/>
  <c r="BE143" i="2"/>
  <c r="BE119" i="2"/>
  <c r="X118" i="2"/>
  <c r="X117" i="2" s="1"/>
  <c r="BE125" i="2"/>
  <c r="BE129" i="2"/>
  <c r="Q118" i="2"/>
  <c r="Q117" i="2" s="1"/>
  <c r="I96" i="2" s="1"/>
  <c r="K30" i="2" s="1"/>
  <c r="BE151" i="2"/>
  <c r="V118" i="2"/>
  <c r="V117" i="2" s="1"/>
  <c r="E85" i="2"/>
  <c r="F114" i="2"/>
  <c r="J111" i="7"/>
  <c r="E85" i="7"/>
  <c r="E107" i="7"/>
  <c r="BE123" i="7"/>
  <c r="BK123" i="7"/>
  <c r="BE131" i="2"/>
  <c r="F38" i="2"/>
  <c r="F36" i="2"/>
  <c r="K36" i="2"/>
  <c r="R118" i="2"/>
  <c r="F39" i="2"/>
  <c r="BE161" i="2"/>
  <c r="V118" i="7"/>
  <c r="V117" i="7" s="1"/>
  <c r="BK171" i="7"/>
  <c r="BE171" i="7"/>
  <c r="J89" i="2"/>
  <c r="F36" i="7"/>
  <c r="T118" i="2"/>
  <c r="T117" i="2" s="1"/>
  <c r="F37" i="7"/>
  <c r="X118" i="7"/>
  <c r="X117" i="7" s="1"/>
  <c r="BK157" i="7"/>
  <c r="BE157" i="7"/>
  <c r="F37" i="2"/>
  <c r="F38" i="7"/>
  <c r="K118" i="2" l="1"/>
  <c r="K117" i="2" s="1"/>
  <c r="BE163" i="2"/>
  <c r="K35" i="2" s="1"/>
  <c r="I97" i="2"/>
  <c r="K35" i="7"/>
  <c r="F35" i="7"/>
  <c r="R117" i="2"/>
  <c r="J96" i="2" s="1"/>
  <c r="K31" i="2" s="1"/>
  <c r="J97" i="2"/>
  <c r="W33" i="1"/>
  <c r="F35" i="2" l="1"/>
  <c r="K97" i="2"/>
  <c r="K32" i="2"/>
  <c r="W31" i="1"/>
  <c r="I97" i="7"/>
  <c r="Q117" i="7"/>
  <c r="I96" i="7" s="1"/>
  <c r="K30" i="7" s="1"/>
  <c r="W32" i="1"/>
  <c r="BK118" i="7"/>
  <c r="J97" i="7"/>
  <c r="R117" i="7"/>
  <c r="J96" i="7" s="1"/>
  <c r="K31" i="7" s="1"/>
  <c r="K96" i="2" l="1"/>
  <c r="AG95" i="1"/>
  <c r="AN95" i="1" s="1"/>
  <c r="K41" i="2"/>
  <c r="BK117" i="7"/>
  <c r="K97" i="7"/>
  <c r="K96" i="7" l="1"/>
  <c r="K32" i="7"/>
  <c r="AG96" i="1" l="1"/>
  <c r="K41" i="7"/>
  <c r="AN96" i="1" l="1"/>
  <c r="AN94" i="1" s="1"/>
  <c r="AG94" i="1"/>
  <c r="W29" i="1" s="1"/>
  <c r="AK29" i="1" s="1"/>
  <c r="AK26" i="1" l="1"/>
  <c r="AK35" i="1" s="1"/>
</calcChain>
</file>

<file path=xl/sharedStrings.xml><?xml version="1.0" encoding="utf-8"?>
<sst xmlns="http://schemas.openxmlformats.org/spreadsheetml/2006/main" count="1178" uniqueCount="246">
  <si>
    <t>Export Komplet</t>
  </si>
  <si>
    <t/>
  </si>
  <si>
    <t>False</t>
  </si>
  <si>
    <t>True</t>
  </si>
  <si>
    <t>{bb2cdb33-694e-4cee-981b-24067576db01}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</si>
  <si>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</si>
  <si>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</si>
  <si>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</si>
  <si>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</si>
  <si>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</si>
  <si>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</si>
  <si>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</si>
  <si>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</si>
  <si>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</si>
  <si>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</si>
  <si>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</si>
  <si>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</si>
  <si>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</si>
  <si>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Datum:</t>
  </si>
  <si>
    <t>Zadavatel:</t>
  </si>
  <si>
    <t>IČ:</t>
  </si>
  <si>
    <t>UJEP Ústí nad Labem</t>
  </si>
  <si>
    <t>DIČ:</t>
  </si>
  <si>
    <t>Uchazeč:</t>
  </si>
  <si>
    <t>Vyplň údaj</t>
  </si>
  <si>
    <t>Projektant: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</si>
  <si>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</si>
  <si>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</si>
  <si>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</si>
  <si>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</si>
  <si>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</si>
  <si>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</si>
  <si>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</si>
  <si>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</si>
  <si>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</si>
  <si>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</si>
  <si>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</si>
  <si>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</si>
  <si>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</si>
  <si>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</si>
  <si>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</si>
  <si>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</si>
  <si>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</si>
  <si>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</si>
  <si>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</si>
  <si>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</si>
  <si>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</si>
  <si>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</si>
  <si>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</si>
  <si>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</si>
  <si>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</si>
  <si>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</si>
  <si>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</si>
  <si>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</si>
  <si>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z rozpočtů</t>
  </si>
  <si>
    <t>D</t>
  </si>
  <si>
    <t>0</t>
  </si>
  <si>
    <t>###NOIMPORT###</t>
  </si>
  <si>
    <t>IMPORT</t>
  </si>
  <si>
    <t>{00000000-0000-0000-0000-000000000000}</t>
  </si>
  <si>
    <t>PS01</t>
  </si>
  <si>
    <t>EPS+ER</t>
  </si>
  <si>
    <t>STA</t>
  </si>
  <si>
    <t>1</t>
  </si>
  <si>
    <t>{7c9a0b32-d53a-40c3-9bd0-4ad0b00a9aa0}</t>
  </si>
  <si>
    <t>2</t>
  </si>
  <si>
    <t>PS02</t>
  </si>
  <si>
    <t>SCS WiFi Pointy</t>
  </si>
  <si>
    <t>{fd6a14e3-2cf6-4afe-b516-ca5fe8ef0a1d}</t>
  </si>
  <si>
    <t>KRYCÍ LIST SOUPISU PRACÍ</t>
  </si>
  <si>
    <t>Objekt:</t>
  </si>
  <si>
    <t>PS01 - EPS+ER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</si>
  <si>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</si>
  <si>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</si>
  <si>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</si>
  <si>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</si>
  <si>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</si>
  <si>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</si>
  <si>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</si>
  <si>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</si>
  <si>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</si>
  <si>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D1 - Elektrická požární signalizace EPS a evakuační rozhlas ER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</si>
  <si>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</si>
  <si>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</si>
  <si>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</si>
  <si>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</si>
  <si>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</si>
  <si>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</si>
  <si>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</si>
  <si>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</si>
  <si>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</si>
  <si>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</si>
  <si>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</si>
  <si>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</si>
  <si>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</si>
  <si>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</si>
  <si>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</si>
  <si>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</si>
  <si>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</si>
  <si>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</si>
  <si>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Elektrická požární signalizace EPS a evakuační rozhlas ER</t>
  </si>
  <si>
    <t>ROZPOCET</t>
  </si>
  <si>
    <t>K</t>
  </si>
  <si>
    <t>Pol1</t>
  </si>
  <si>
    <t>modulární ústředna EPS, 2000 adres, zobrazovací a ovládací panel, dotyková barevný displej, zdroj, záložní akumulátory, vstupní a výstupní desky, jednotky rozhraní</t>
  </si>
  <si>
    <t>ks</t>
  </si>
  <si>
    <t>4</t>
  </si>
  <si>
    <t>PP</t>
  </si>
  <si>
    <t>Pol2</t>
  </si>
  <si>
    <t>externí tablo obsluhy se zdrojem, záložní akumulátory, zobrazovací a ovládací panel s dotykovým barevným displejem, Lnet, Ethernet (recepce)</t>
  </si>
  <si>
    <t>Pol3</t>
  </si>
  <si>
    <t>Pol4</t>
  </si>
  <si>
    <t>zásuvka senzoru bez izolátoru</t>
  </si>
  <si>
    <t>Pol5</t>
  </si>
  <si>
    <t>zásuvka senzoru s izolátorem</t>
  </si>
  <si>
    <t>Pol6</t>
  </si>
  <si>
    <t>hlásič tlačítkový vnitřní s izolátorem, červený</t>
  </si>
  <si>
    <t>Pol7</t>
  </si>
  <si>
    <t>ústředna-řídící jednotka evakuačního a ozvučovacího systému ER</t>
  </si>
  <si>
    <t>Pol8</t>
  </si>
  <si>
    <t>napájecí výkonová jednotka ER vč.záložních akumulátorů</t>
  </si>
  <si>
    <t>16</t>
  </si>
  <si>
    <t>Pol9</t>
  </si>
  <si>
    <t>modul audiovýstupů a vstupů ER</t>
  </si>
  <si>
    <t>Pol10</t>
  </si>
  <si>
    <t>montážní sady a příslušenství pro ústřednu ER</t>
  </si>
  <si>
    <t>jdn</t>
  </si>
  <si>
    <t>Pol11</t>
  </si>
  <si>
    <t>mikrofonní pracoviště ER (recepce)</t>
  </si>
  <si>
    <t>Pol12</t>
  </si>
  <si>
    <t>skřínkový evakuační reproduktory 100V/6-3-1,5-0,75W</t>
  </si>
  <si>
    <t>Pol13</t>
  </si>
  <si>
    <t>zakončovací modul reproduktorových linek</t>
  </si>
  <si>
    <t>Pol14</t>
  </si>
  <si>
    <t>Pol15</t>
  </si>
  <si>
    <t>Pol16</t>
  </si>
  <si>
    <t>chráněná trasa a kabel s požární odolností</t>
  </si>
  <si>
    <t>bm</t>
  </si>
  <si>
    <t>32</t>
  </si>
  <si>
    <t>Pol17</t>
  </si>
  <si>
    <t>nechráněná trasa a kabel</t>
  </si>
  <si>
    <t>Pol18</t>
  </si>
  <si>
    <t>m</t>
  </si>
  <si>
    <t>Pol19</t>
  </si>
  <si>
    <t>Pol20</t>
  </si>
  <si>
    <t>pomocný a ostatní materiál, instalační a spojovací materiál</t>
  </si>
  <si>
    <t>kpl</t>
  </si>
  <si>
    <t>Pol21</t>
  </si>
  <si>
    <t>konfigurace a programování systému EPS</t>
  </si>
  <si>
    <t>Pol22</t>
  </si>
  <si>
    <t>konfigurace a programování systému ER</t>
  </si>
  <si>
    <t>Pol23</t>
  </si>
  <si>
    <t>výchozí kontrola provozuschopnosti EPS, funkční a a koordinanční funkční zkouška včetně protokolů</t>
  </si>
  <si>
    <t>Pol24</t>
  </si>
  <si>
    <t>protokolární školení obsluhy, ostrahy</t>
  </si>
  <si>
    <t>Pol25</t>
  </si>
  <si>
    <t>Pol26</t>
  </si>
  <si>
    <t>Pol27</t>
  </si>
  <si>
    <t>Pol28</t>
  </si>
  <si>
    <t>Pol29</t>
  </si>
  <si>
    <t>Pol30</t>
  </si>
  <si>
    <t>Pol31</t>
  </si>
  <si>
    <t>Pol32</t>
  </si>
  <si>
    <t>Pol33</t>
  </si>
  <si>
    <t>Pol34</t>
  </si>
  <si>
    <t>Pol35</t>
  </si>
  <si>
    <t>obslužné pole požární ochrany OPPO</t>
  </si>
  <si>
    <t>PSV - Práce a dodávky PSV</t>
  </si>
  <si>
    <t>742</t>
  </si>
  <si>
    <t>Elektroinstalace - slaboproud</t>
  </si>
  <si>
    <t>M</t>
  </si>
  <si>
    <t>RJ45 6 UTP SOLID KON. RJ45 UTP CAT6 DRÁT</t>
  </si>
  <si>
    <t>dokumentace skutečného provedení stavby DSPS - jednotná pro všechna řemesla</t>
  </si>
  <si>
    <t>P/22/056</t>
  </si>
  <si>
    <t>Kolej K3 UJEP Ústí nad Labem</t>
  </si>
  <si>
    <t>30.6.2022</t>
  </si>
  <si>
    <t>JIMI CZ a.s.</t>
  </si>
  <si>
    <t>UJEP Kolej K3 EPS+ER+SCS</t>
  </si>
  <si>
    <t>Josef Rejzek</t>
  </si>
  <si>
    <t>PS02 - SCS WiFi Pointy</t>
  </si>
  <si>
    <t>adresovatelný optický interaktivní optický</t>
  </si>
  <si>
    <t>adresovatelný optický interaktivní teplotní</t>
  </si>
  <si>
    <t>paralerní signalizace</t>
  </si>
  <si>
    <t>klíčový trezor KTPO</t>
  </si>
  <si>
    <t>stroboskopický maják</t>
  </si>
  <si>
    <t>modul pro sesíťování ústředny eps</t>
  </si>
  <si>
    <t>kabel j-y(st)y 1x2x0,8</t>
  </si>
  <si>
    <t>optický kabel 4vl SM 9/125</t>
  </si>
  <si>
    <t>mikrotrubička 8/10</t>
  </si>
  <si>
    <t>hod</t>
  </si>
  <si>
    <t>požární ucpávky</t>
  </si>
  <si>
    <t>m2</t>
  </si>
  <si>
    <t>prostupy do 40mm</t>
  </si>
  <si>
    <t>prostupy do 40 mm</t>
  </si>
  <si>
    <t>příprava pro zajíštění trvalého napájení ze dvou nezávislých zdrojů. Instalace UPS 1,5kW, 1 hod, úprava rozvaděče a příprava pro napáejní UPS, UPS</t>
  </si>
  <si>
    <t>realizační dokumentace</t>
  </si>
  <si>
    <t>realizační dokumentace, 4x paré</t>
  </si>
  <si>
    <t>grafická nadstavba pro technologie EPS a ER</t>
  </si>
  <si>
    <t>pol1</t>
  </si>
  <si>
    <t>pol2</t>
  </si>
  <si>
    <t>Rozvaděč rack 15U na stěnu 600x600, vč. Ventilace, vyvazovacích panelů, zámku, napájecích panelů, montážních kamenů, uchycení na zeď</t>
  </si>
  <si>
    <t>patch panel 24 port FTP/STP, vč. Popisu, keystonu, měření portu</t>
  </si>
  <si>
    <t>PATCH KABEL CAT.6 UTP PVC 1M SEDY</t>
  </si>
  <si>
    <t>pol3</t>
  </si>
  <si>
    <t>pol4</t>
  </si>
  <si>
    <t>pol5</t>
  </si>
  <si>
    <t>vyvazovácí panel 1U, doplnění do 1NP, stávající rack</t>
  </si>
  <si>
    <t>pol6</t>
  </si>
  <si>
    <t>pol7</t>
  </si>
  <si>
    <t>OPTICKY KABEL SM 9/125, 8 VL</t>
  </si>
  <si>
    <t>pol8</t>
  </si>
  <si>
    <t>pol9</t>
  </si>
  <si>
    <t>zafukování optického kabelu</t>
  </si>
  <si>
    <t>pol10</t>
  </si>
  <si>
    <t>pol11</t>
  </si>
  <si>
    <t>vyvazování kabeláže v trasách</t>
  </si>
  <si>
    <t>pol12</t>
  </si>
  <si>
    <t>datová zásuvka 1xRJ45 na povrch pro zakončení u zařízení (wifi point)</t>
  </si>
  <si>
    <t>pol13</t>
  </si>
  <si>
    <t>pol14</t>
  </si>
  <si>
    <t>pol15</t>
  </si>
  <si>
    <t>oprava poškozeného propoje mezi objekty K3 a K1, 12x optický konektor E200/APC</t>
  </si>
  <si>
    <t>pol16</t>
  </si>
  <si>
    <t>pol17</t>
  </si>
  <si>
    <t>lišta 60x40, vč. instalačního materiálu</t>
  </si>
  <si>
    <t>lišta 40x20, vč. instalačního materiálu</t>
  </si>
  <si>
    <t>pol18</t>
  </si>
  <si>
    <t>pol19</t>
  </si>
  <si>
    <t>pol20</t>
  </si>
  <si>
    <t>výchozí kontrola provozuschopnosti , revize</t>
  </si>
  <si>
    <t>výchozí kontrola provozuschopnosti , revize, měření</t>
  </si>
  <si>
    <t>pol21</t>
  </si>
  <si>
    <t>pol22</t>
  </si>
  <si>
    <t>pol23</t>
  </si>
  <si>
    <t>pol24</t>
  </si>
  <si>
    <t>pol25</t>
  </si>
  <si>
    <t>Přepínač - PoE, 48xGbit, SFP+ port, VLAN</t>
  </si>
  <si>
    <t>Přepínač - 8x SFP+ port, VLAN</t>
  </si>
  <si>
    <t>Transceiver. Single-Mode optický modul SFP+, 10Gbit, LC, kompatibilní s dodávanými přepínači</t>
  </si>
  <si>
    <t>pol26</t>
  </si>
  <si>
    <t>Optický kabel patchcord SM LC-LC, délka 2M</t>
  </si>
  <si>
    <t>Optický kabel patchcord SM E2000APC-LC, délka 2M</t>
  </si>
  <si>
    <t>Optický kabel patchcord SM LC-LC, délka 1M</t>
  </si>
  <si>
    <t>optická vana 24, čelo, 24x konektor, 24 pigtail, 24x ochrana svaru, vč svaru</t>
  </si>
  <si>
    <t>ická vana 24, čelo, 24x konektor, 24 pigtail, 24x ochrana svaru, vč svaru</t>
  </si>
  <si>
    <t>WiFi - AP stropní, 1Gbit RJ45, 2.4 i 5GHz, 802.11 ac, MIMO, PoE, centrálně řiditelné, vč. konzole a patchkabelu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</si>
</sst>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sz val="7"/>
      <name val="Arial CE"/>
    </font>
    <font>
      <u/>
      <sz val="11"/>
      <color theme="10"/>
      <name val="Calibri"/>
      <family val="2"/>
      <charset val="238"/>
      <scheme val="minor"/>
    </font>
    <font>
      <sz val="10"/>
      <color rgb="FF969696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2"/>
      <color rgb="FF969696"/>
      <name val="Arial CE"/>
    </font>
    <font>
      <b/>
      <sz val="10"/>
      <color rgb="FF46464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969696"/>
      <name val="Arial CE"/>
    </font>
    <font>
      <b/>
      <sz val="8"/>
      <color rgb="FF969696"/>
      <name val="Arial CE"/>
    </font>
    <font>
      <i/>
      <sz val="9"/>
      <name val="Arial CE"/>
    </font>
    <font>
      <sz val="8"/>
      <name val="Arial CE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4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4" fontId="12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4" fontId="20" fillId="0" borderId="0" xfId="0" applyNumberFormat="1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4" fontId="13" fillId="0" borderId="19" xfId="0" applyNumberFormat="1" applyFont="1" applyBorder="1" applyAlignment="1" applyProtection="1">
      <alignment vertical="center"/>
      <protection locked="0"/>
    </xf>
    <xf numFmtId="4" fontId="13" fillId="0" borderId="19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4" fontId="27" fillId="0" borderId="10" xfId="0" applyNumberFormat="1" applyFont="1" applyBorder="1"/>
    <xf numFmtId="166" fontId="27" fillId="0" borderId="10" xfId="0" applyNumberFormat="1" applyFont="1" applyBorder="1"/>
    <xf numFmtId="166" fontId="27" fillId="0" borderId="11" xfId="0" applyNumberFormat="1" applyFont="1" applyBorder="1"/>
    <xf numFmtId="4" fontId="9" fillId="0" borderId="0" xfId="0" applyNumberFormat="1" applyFont="1" applyAlignment="1">
      <alignment vertical="center"/>
    </xf>
    <xf numFmtId="0" fontId="14" fillId="0" borderId="3" xfId="0" applyFont="1" applyBorder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Protection="1">
      <protection locked="0"/>
    </xf>
    <xf numFmtId="4" fontId="13" fillId="0" borderId="0" xfId="0" applyNumberFormat="1" applyFont="1"/>
    <xf numFmtId="0" fontId="14" fillId="0" borderId="17" xfId="0" applyFont="1" applyBorder="1"/>
    <xf numFmtId="4" fontId="14" fillId="0" borderId="0" xfId="0" applyNumberFormat="1" applyFont="1"/>
    <xf numFmtId="166" fontId="14" fillId="0" borderId="0" xfId="0" applyNumberFormat="1" applyFont="1"/>
    <xf numFmtId="166" fontId="14" fillId="0" borderId="12" xfId="0" applyNumberFormat="1" applyFont="1" applyBorder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167" fontId="7" fillId="0" borderId="22" xfId="0" applyNumberFormat="1" applyFont="1" applyBorder="1" applyAlignment="1">
      <alignment vertical="center"/>
    </xf>
    <xf numFmtId="4" fontId="7" fillId="2" borderId="22" xfId="0" applyNumberFormat="1" applyFont="1" applyFill="1" applyBorder="1" applyAlignment="1" applyProtection="1">
      <alignment vertical="center"/>
      <protection locked="0"/>
    </xf>
    <xf numFmtId="4" fontId="7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19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0" xfId="0" applyFont="1" applyAlignment="1">
      <alignment horizontal="left"/>
    </xf>
    <xf numFmtId="0" fontId="30" fillId="0" borderId="2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29" fillId="2" borderId="17" xfId="0" applyFont="1" applyFill="1" applyBorder="1" applyAlignment="1" applyProtection="1">
      <alignment horizontal="left" vertical="center"/>
      <protection locked="0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0" fontId="29" fillId="0" borderId="17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" fontId="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1026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3B5B66F2-EA56-45FC-B61D-0C7BA26A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106680</xdr:rowOff>
    </xdr:to>
    <xdr:pic>
      <xdr:nvPicPr>
        <xdr:cNvPr id="2060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A8F02B14-75B9-4CAC-926F-DDE65078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106680</xdr:rowOff>
    </xdr:to>
    <xdr:pic>
      <xdr:nvPicPr>
        <xdr:cNvPr id="7180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F2EF7321-6AA3-450F-9A9B-7A43E107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8"/>
  <sheetViews>
    <sheetView showGridLines="0" tabSelected="1" topLeftCell="A46" workbookViewId="0">
      <selection activeCell="AH109" sqref="AH109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5" width="66.44140625" customWidth="1"/>
    <col min="57" max="77" width="9.33203125" hidden="1" customWidth="1"/>
  </cols>
  <sheetData>
    <row r="1" spans="1:60" x14ac:dyDescent="0.2">
      <c r="A1" s="11" t="s">
        <v>0</v>
      </c>
      <c r="BF1" s="11" t="s">
        <v>2</v>
      </c>
      <c r="BG1" s="11" t="s">
        <v>3</v>
      </c>
      <c r="BH1" s="11" t="s">
        <v>4</v>
      </c>
    </row>
    <row r="2" spans="1:60" ht="37" customHeight="1" x14ac:dyDescent="0.2">
      <c r="AR2" s="180"/>
      <c r="AS2" s="180"/>
      <c r="BE2" s="12" t="s">
        <v>5</v>
      </c>
      <c r="BF2" s="12" t="s">
        <v>6</v>
      </c>
    </row>
    <row r="3" spans="1:60" ht="7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E3" s="12" t="s">
        <v>5</v>
      </c>
      <c r="BF3" s="12" t="s">
        <v>7</v>
      </c>
    </row>
    <row r="4" spans="1:60" ht="25" customHeight="1" x14ac:dyDescent="0.2">
      <c r="B4" s="15"/>
      <c r="D4" s="16" t="s">
        <v>8</v>
      </c>
      <c r="AR4" s="15"/>
      <c r="AS4" s="17" t="s">
        <v>10</v>
      </c>
      <c r="BE4" s="12" t="s">
        <v>11</v>
      </c>
    </row>
    <row r="5" spans="1:60" ht="12" customHeight="1" x14ac:dyDescent="0.2">
      <c r="B5" s="15"/>
      <c r="D5" s="18" t="s">
        <v>12</v>
      </c>
      <c r="K5" s="186" t="s">
        <v>173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5"/>
      <c r="AS5" s="162" t="s">
        <v>13</v>
      </c>
      <c r="BE5" s="12" t="s">
        <v>5</v>
      </c>
    </row>
    <row r="6" spans="1:60" ht="37" customHeight="1" x14ac:dyDescent="0.2">
      <c r="B6" s="15"/>
      <c r="D6" s="20" t="s">
        <v>14</v>
      </c>
      <c r="K6" s="187" t="s">
        <v>177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5"/>
      <c r="AS6" s="163"/>
      <c r="BE6" s="12" t="s">
        <v>5</v>
      </c>
    </row>
    <row r="7" spans="1:60" ht="12" customHeight="1" x14ac:dyDescent="0.2">
      <c r="B7" s="15"/>
      <c r="D7" s="21" t="s">
        <v>15</v>
      </c>
      <c r="K7" s="19" t="s">
        <v>1</v>
      </c>
      <c r="AK7" s="21" t="s">
        <v>16</v>
      </c>
      <c r="AN7" s="19" t="s">
        <v>1</v>
      </c>
      <c r="AR7" s="15"/>
      <c r="AS7" s="163"/>
      <c r="BE7" s="12" t="s">
        <v>5</v>
      </c>
    </row>
    <row r="8" spans="1:60" ht="12" customHeight="1" x14ac:dyDescent="0.2">
      <c r="B8" s="15"/>
      <c r="D8" s="21" t="s">
        <v>17</v>
      </c>
      <c r="K8" s="19" t="s">
        <v>174</v>
      </c>
      <c r="AK8" s="21" t="s">
        <v>18</v>
      </c>
      <c r="AN8" s="23" t="s">
        <v>175</v>
      </c>
      <c r="AR8" s="15"/>
      <c r="AS8" s="163"/>
      <c r="BE8" s="12" t="s">
        <v>5</v>
      </c>
    </row>
    <row r="9" spans="1:60" ht="14.5" customHeight="1" x14ac:dyDescent="0.2">
      <c r="B9" s="15"/>
      <c r="AR9" s="15"/>
      <c r="AS9" s="163"/>
      <c r="BE9" s="12" t="s">
        <v>5</v>
      </c>
    </row>
    <row r="10" spans="1:60" ht="12" customHeight="1" x14ac:dyDescent="0.2">
      <c r="B10" s="15"/>
      <c r="D10" s="21" t="s">
        <v>19</v>
      </c>
      <c r="AK10" s="21" t="s">
        <v>20</v>
      </c>
      <c r="AN10" s="19" t="s">
        <v>1</v>
      </c>
      <c r="AR10" s="15"/>
      <c r="AS10" s="163"/>
      <c r="BE10" s="12" t="s">
        <v>5</v>
      </c>
    </row>
    <row r="11" spans="1:60" ht="18.399999999999999" customHeight="1" x14ac:dyDescent="0.2">
      <c r="B11" s="15"/>
      <c r="E11" s="19" t="s">
        <v>21</v>
      </c>
      <c r="AK11" s="21" t="s">
        <v>22</v>
      </c>
      <c r="AN11" s="19" t="s">
        <v>1</v>
      </c>
      <c r="AR11" s="15"/>
      <c r="AS11" s="163"/>
      <c r="BE11" s="12" t="s">
        <v>5</v>
      </c>
    </row>
    <row r="12" spans="1:60" ht="7" customHeight="1" x14ac:dyDescent="0.2">
      <c r="B12" s="15"/>
      <c r="AR12" s="15"/>
      <c r="AS12" s="163"/>
      <c r="BE12" s="12" t="s">
        <v>5</v>
      </c>
    </row>
    <row r="13" spans="1:60" ht="12" customHeight="1" x14ac:dyDescent="0.2">
      <c r="B13" s="15"/>
      <c r="D13" s="21" t="s">
        <v>23</v>
      </c>
      <c r="AK13" s="21" t="s">
        <v>20</v>
      </c>
      <c r="AN13" s="23" t="s">
        <v>24</v>
      </c>
      <c r="AR13" s="15"/>
      <c r="AS13" s="163"/>
      <c r="BE13" s="12" t="s">
        <v>5</v>
      </c>
    </row>
    <row r="14" spans="1:60" ht="12.5" x14ac:dyDescent="0.2">
      <c r="B14" s="15"/>
      <c r="E14" s="188" t="s">
        <v>24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1" t="s">
        <v>22</v>
      </c>
      <c r="AN14" s="23" t="s">
        <v>24</v>
      </c>
      <c r="AR14" s="15"/>
      <c r="AS14" s="163"/>
      <c r="BE14" s="12" t="s">
        <v>5</v>
      </c>
    </row>
    <row r="15" spans="1:60" ht="7" customHeight="1" x14ac:dyDescent="0.2">
      <c r="B15" s="15"/>
      <c r="AR15" s="15"/>
      <c r="AS15" s="163"/>
      <c r="BE15" s="12" t="s">
        <v>2</v>
      </c>
    </row>
    <row r="16" spans="1:60" ht="12" customHeight="1" x14ac:dyDescent="0.2">
      <c r="B16" s="15"/>
      <c r="D16" s="21" t="s">
        <v>25</v>
      </c>
      <c r="AK16" s="21" t="s">
        <v>20</v>
      </c>
      <c r="AN16" s="19" t="s">
        <v>1</v>
      </c>
      <c r="AR16" s="15"/>
      <c r="AS16" s="163"/>
      <c r="BE16" s="12" t="s">
        <v>2</v>
      </c>
    </row>
    <row r="17" spans="2:57" ht="18.399999999999999" customHeight="1" x14ac:dyDescent="0.2">
      <c r="B17" s="15"/>
      <c r="E17" s="19" t="s">
        <v>176</v>
      </c>
      <c r="AK17" s="21" t="s">
        <v>22</v>
      </c>
      <c r="AN17" s="19" t="s">
        <v>1</v>
      </c>
      <c r="AR17" s="15"/>
      <c r="AS17" s="163"/>
      <c r="BE17" s="12" t="s">
        <v>3</v>
      </c>
    </row>
    <row r="18" spans="2:57" ht="7" customHeight="1" x14ac:dyDescent="0.2">
      <c r="B18" s="15"/>
      <c r="AR18" s="15"/>
      <c r="AS18" s="163"/>
      <c r="BE18" s="12" t="s">
        <v>5</v>
      </c>
    </row>
    <row r="19" spans="2:57" ht="12" customHeight="1" x14ac:dyDescent="0.2">
      <c r="B19" s="15"/>
      <c r="D19" s="21" t="s">
        <v>26</v>
      </c>
      <c r="AK19" s="21" t="s">
        <v>20</v>
      </c>
      <c r="AN19" s="19" t="s">
        <v>1</v>
      </c>
      <c r="AR19" s="15"/>
      <c r="AS19" s="163"/>
      <c r="BE19" s="12" t="s">
        <v>5</v>
      </c>
    </row>
    <row r="20" spans="2:57" ht="18.399999999999999" customHeight="1" x14ac:dyDescent="0.2">
      <c r="B20" s="15"/>
      <c r="E20" s="19" t="s">
        <v>27</v>
      </c>
      <c r="AK20" s="21" t="s">
        <v>22</v>
      </c>
      <c r="AN20" s="19" t="s">
        <v>1</v>
      </c>
      <c r="AR20" s="15"/>
      <c r="AS20" s="163"/>
      <c r="BE20" s="12" t="s">
        <v>3</v>
      </c>
    </row>
    <row r="21" spans="2:57" ht="7" customHeight="1" x14ac:dyDescent="0.2">
      <c r="B21" s="15"/>
      <c r="AR21" s="15"/>
      <c r="AS21" s="163"/>
    </row>
    <row r="22" spans="2:57" ht="12" customHeight="1" x14ac:dyDescent="0.2">
      <c r="B22" s="15"/>
      <c r="D22" s="21" t="s">
        <v>28</v>
      </c>
      <c r="AR22" s="15"/>
      <c r="AS22" s="163"/>
    </row>
    <row r="23" spans="2:57" ht="16.5" customHeight="1" x14ac:dyDescent="0.2">
      <c r="B23" s="15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5"/>
      <c r="AS23" s="163"/>
    </row>
    <row r="24" spans="2:57" ht="7" customHeight="1" x14ac:dyDescent="0.2">
      <c r="B24" s="15"/>
      <c r="AR24" s="15"/>
      <c r="AS24" s="163"/>
    </row>
    <row r="25" spans="2:57" ht="7" customHeight="1" x14ac:dyDescent="0.2">
      <c r="B25" s="1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5"/>
      <c r="AS25" s="163"/>
    </row>
    <row r="26" spans="2:57" s="1" customFormat="1" ht="25.9" customHeight="1" x14ac:dyDescent="0.2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5">
        <f>ROUND(AG94,2)</f>
        <v>0</v>
      </c>
      <c r="AL26" s="166"/>
      <c r="AM26" s="166"/>
      <c r="AN26" s="166"/>
      <c r="AO26" s="166"/>
      <c r="AR26" s="25"/>
      <c r="AS26" s="163"/>
    </row>
    <row r="27" spans="2:57" s="1" customFormat="1" ht="7" customHeight="1" x14ac:dyDescent="0.2">
      <c r="B27" s="25"/>
      <c r="AR27" s="25"/>
      <c r="AS27" s="163"/>
    </row>
    <row r="28" spans="2:57" s="1" customFormat="1" ht="12.5" x14ac:dyDescent="0.2">
      <c r="B28" s="25"/>
      <c r="L28" s="170" t="s">
        <v>30</v>
      </c>
      <c r="M28" s="170"/>
      <c r="N28" s="170"/>
      <c r="O28" s="170"/>
      <c r="P28" s="170"/>
      <c r="W28" s="170" t="s">
        <v>31</v>
      </c>
      <c r="X28" s="170"/>
      <c r="Y28" s="170"/>
      <c r="Z28" s="170"/>
      <c r="AA28" s="170"/>
      <c r="AB28" s="170"/>
      <c r="AC28" s="170"/>
      <c r="AD28" s="170"/>
      <c r="AE28" s="170"/>
      <c r="AK28" s="170" t="s">
        <v>32</v>
      </c>
      <c r="AL28" s="170"/>
      <c r="AM28" s="170"/>
      <c r="AN28" s="170"/>
      <c r="AO28" s="170"/>
      <c r="AR28" s="25"/>
      <c r="AS28" s="163"/>
    </row>
    <row r="29" spans="2:57" s="2" customFormat="1" ht="14.5" customHeight="1" x14ac:dyDescent="0.2">
      <c r="B29" s="28"/>
      <c r="D29" s="21" t="s">
        <v>33</v>
      </c>
      <c r="F29" s="21" t="s">
        <v>34</v>
      </c>
      <c r="L29" s="169">
        <v>0.21</v>
      </c>
      <c r="M29" s="168"/>
      <c r="N29" s="168"/>
      <c r="O29" s="168"/>
      <c r="P29" s="168"/>
      <c r="W29" s="167">
        <f>AG94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W29*L29</f>
        <v>0</v>
      </c>
      <c r="AL29" s="168"/>
      <c r="AM29" s="168"/>
      <c r="AN29" s="168"/>
      <c r="AO29" s="168"/>
      <c r="AR29" s="28"/>
      <c r="AS29" s="164"/>
    </row>
    <row r="30" spans="2:57" s="2" customFormat="1" ht="14.5" customHeight="1" x14ac:dyDescent="0.2">
      <c r="B30" s="28"/>
      <c r="F30" s="21" t="s">
        <v>35</v>
      </c>
      <c r="L30" s="169">
        <v>0.15</v>
      </c>
      <c r="M30" s="168"/>
      <c r="N30" s="168"/>
      <c r="O30" s="168"/>
      <c r="P30" s="168"/>
      <c r="W30" s="167"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v>0</v>
      </c>
      <c r="AL30" s="168"/>
      <c r="AM30" s="168"/>
      <c r="AN30" s="168"/>
      <c r="AO30" s="168"/>
      <c r="AR30" s="28"/>
      <c r="AS30" s="164"/>
    </row>
    <row r="31" spans="2:57" s="2" customFormat="1" ht="14.5" hidden="1" customHeight="1" x14ac:dyDescent="0.2">
      <c r="B31" s="28"/>
      <c r="F31" s="21" t="s">
        <v>36</v>
      </c>
      <c r="L31" s="169">
        <v>0.21</v>
      </c>
      <c r="M31" s="168"/>
      <c r="N31" s="168"/>
      <c r="O31" s="168"/>
      <c r="P31" s="168"/>
      <c r="W31" s="167" t="e">
        <f>ROUND(#REF!, 2)</f>
        <v>#REF!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28"/>
      <c r="AS31" s="164"/>
    </row>
    <row r="32" spans="2:57" s="2" customFormat="1" ht="14.5" hidden="1" customHeight="1" x14ac:dyDescent="0.2">
      <c r="B32" s="28"/>
      <c r="F32" s="21" t="s">
        <v>37</v>
      </c>
      <c r="L32" s="169">
        <v>0.15</v>
      </c>
      <c r="M32" s="168"/>
      <c r="N32" s="168"/>
      <c r="O32" s="168"/>
      <c r="P32" s="168"/>
      <c r="W32" s="167" t="e">
        <f>ROUND(#REF!, 2)</f>
        <v>#REF!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28"/>
      <c r="AS32" s="164"/>
    </row>
    <row r="33" spans="2:45" s="2" customFormat="1" ht="14.5" hidden="1" customHeight="1" x14ac:dyDescent="0.2">
      <c r="B33" s="28"/>
      <c r="F33" s="21" t="s">
        <v>38</v>
      </c>
      <c r="L33" s="169">
        <v>0</v>
      </c>
      <c r="M33" s="168"/>
      <c r="N33" s="168"/>
      <c r="O33" s="168"/>
      <c r="P33" s="168"/>
      <c r="W33" s="167" t="e">
        <f>ROUND(#REF!, 2)</f>
        <v>#REF!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28"/>
      <c r="AS33" s="164"/>
    </row>
    <row r="34" spans="2:45" s="1" customFormat="1" ht="7" customHeight="1" x14ac:dyDescent="0.2">
      <c r="B34" s="25"/>
      <c r="AR34" s="25"/>
      <c r="AS34" s="163"/>
    </row>
    <row r="35" spans="2:45" s="1" customFormat="1" ht="25.9" customHeight="1" x14ac:dyDescent="0.2">
      <c r="B35" s="25"/>
      <c r="C35" s="29"/>
      <c r="D35" s="30" t="s">
        <v>39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40</v>
      </c>
      <c r="U35" s="31"/>
      <c r="V35" s="31"/>
      <c r="W35" s="31"/>
      <c r="X35" s="171" t="s">
        <v>41</v>
      </c>
      <c r="Y35" s="172"/>
      <c r="Z35" s="172"/>
      <c r="AA35" s="172"/>
      <c r="AB35" s="172"/>
      <c r="AC35" s="31"/>
      <c r="AD35" s="31"/>
      <c r="AE35" s="31"/>
      <c r="AF35" s="31"/>
      <c r="AG35" s="31"/>
      <c r="AH35" s="31"/>
      <c r="AI35" s="31"/>
      <c r="AJ35" s="31"/>
      <c r="AK35" s="173">
        <f>SUM(AK26:AK33)</f>
        <v>0</v>
      </c>
      <c r="AL35" s="172"/>
      <c r="AM35" s="172"/>
      <c r="AN35" s="172"/>
      <c r="AO35" s="174"/>
      <c r="AP35" s="29"/>
      <c r="AQ35" s="29"/>
      <c r="AR35" s="25"/>
    </row>
    <row r="36" spans="2:45" s="1" customFormat="1" ht="7" customHeight="1" x14ac:dyDescent="0.2">
      <c r="B36" s="25"/>
      <c r="AR36" s="25"/>
    </row>
    <row r="37" spans="2:45" s="1" customFormat="1" ht="14.5" customHeight="1" x14ac:dyDescent="0.2">
      <c r="B37" s="25"/>
      <c r="AR37" s="25"/>
    </row>
    <row r="38" spans="2:45" ht="14.5" customHeight="1" x14ac:dyDescent="0.2">
      <c r="B38" s="15"/>
      <c r="AR38" s="15"/>
    </row>
    <row r="39" spans="2:45" ht="14.5" customHeight="1" x14ac:dyDescent="0.2">
      <c r="B39" s="15"/>
      <c r="AR39" s="15"/>
    </row>
    <row r="40" spans="2:45" ht="14.5" customHeight="1" x14ac:dyDescent="0.2">
      <c r="B40" s="15"/>
      <c r="AR40" s="15"/>
    </row>
    <row r="41" spans="2:45" ht="14.5" customHeight="1" x14ac:dyDescent="0.2">
      <c r="B41" s="15"/>
      <c r="AR41" s="15"/>
    </row>
    <row r="42" spans="2:45" ht="14.5" customHeight="1" x14ac:dyDescent="0.2">
      <c r="B42" s="15"/>
      <c r="AR42" s="15"/>
    </row>
    <row r="43" spans="2:45" ht="14.5" customHeight="1" x14ac:dyDescent="0.2">
      <c r="B43" s="15"/>
      <c r="AR43" s="15"/>
    </row>
    <row r="44" spans="2:45" ht="14.5" customHeight="1" x14ac:dyDescent="0.2">
      <c r="B44" s="15"/>
      <c r="AR44" s="15"/>
    </row>
    <row r="45" spans="2:45" ht="14.5" customHeight="1" x14ac:dyDescent="0.2">
      <c r="B45" s="15"/>
      <c r="AR45" s="15"/>
    </row>
    <row r="46" spans="2:45" ht="14.5" customHeight="1" x14ac:dyDescent="0.2">
      <c r="B46" s="15"/>
      <c r="AR46" s="15"/>
    </row>
    <row r="47" spans="2:45" ht="14.5" customHeight="1" x14ac:dyDescent="0.2">
      <c r="B47" s="15"/>
      <c r="AR47" s="15"/>
    </row>
    <row r="48" spans="2:45" ht="14.5" customHeight="1" x14ac:dyDescent="0.2">
      <c r="B48" s="15"/>
      <c r="AR48" s="15"/>
    </row>
    <row r="49" spans="2:44" s="1" customFormat="1" ht="14.5" customHeight="1" x14ac:dyDescent="0.2">
      <c r="B49" s="25"/>
      <c r="D49" s="33" t="s">
        <v>42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43</v>
      </c>
      <c r="AI49" s="34"/>
      <c r="AJ49" s="34"/>
      <c r="AK49" s="34"/>
      <c r="AL49" s="34"/>
      <c r="AM49" s="34"/>
      <c r="AN49" s="34"/>
      <c r="AO49" s="34"/>
      <c r="AR49" s="25"/>
    </row>
    <row r="50" spans="2:44" x14ac:dyDescent="0.2">
      <c r="B50" s="15"/>
      <c r="AR50" s="15"/>
    </row>
    <row r="51" spans="2:44" x14ac:dyDescent="0.2">
      <c r="B51" s="15"/>
      <c r="AR51" s="15"/>
    </row>
    <row r="52" spans="2:44" x14ac:dyDescent="0.2">
      <c r="B52" s="15"/>
      <c r="AR52" s="15"/>
    </row>
    <row r="53" spans="2:44" x14ac:dyDescent="0.2">
      <c r="B53" s="15"/>
      <c r="AR53" s="15"/>
    </row>
    <row r="54" spans="2:44" x14ac:dyDescent="0.2">
      <c r="B54" s="15"/>
      <c r="AR54" s="15"/>
    </row>
    <row r="55" spans="2:44" x14ac:dyDescent="0.2">
      <c r="B55" s="15"/>
      <c r="AR55" s="15"/>
    </row>
    <row r="56" spans="2:44" x14ac:dyDescent="0.2">
      <c r="B56" s="15"/>
      <c r="AR56" s="15"/>
    </row>
    <row r="57" spans="2:44" x14ac:dyDescent="0.2">
      <c r="B57" s="15"/>
      <c r="AR57" s="15"/>
    </row>
    <row r="58" spans="2:44" x14ac:dyDescent="0.2">
      <c r="B58" s="15"/>
      <c r="AR58" s="15"/>
    </row>
    <row r="59" spans="2:44" x14ac:dyDescent="0.2">
      <c r="B59" s="15"/>
      <c r="AR59" s="15"/>
    </row>
    <row r="60" spans="2:44" s="1" customFormat="1" ht="12.5" x14ac:dyDescent="0.2">
      <c r="B60" s="25"/>
      <c r="D60" s="35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5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5" t="s">
        <v>44</v>
      </c>
      <c r="AI60" s="27"/>
      <c r="AJ60" s="27"/>
      <c r="AK60" s="27"/>
      <c r="AL60" s="27"/>
      <c r="AM60" s="35" t="s">
        <v>45</v>
      </c>
      <c r="AN60" s="27"/>
      <c r="AO60" s="27"/>
      <c r="AR60" s="25"/>
    </row>
    <row r="61" spans="2:44" x14ac:dyDescent="0.2">
      <c r="B61" s="15"/>
      <c r="AR61" s="15"/>
    </row>
    <row r="62" spans="2:44" x14ac:dyDescent="0.2">
      <c r="B62" s="15"/>
      <c r="AR62" s="15"/>
    </row>
    <row r="63" spans="2:44" x14ac:dyDescent="0.2">
      <c r="B63" s="15"/>
      <c r="AR63" s="15"/>
    </row>
    <row r="64" spans="2:44" s="1" customFormat="1" ht="13" x14ac:dyDescent="0.2">
      <c r="B64" s="25"/>
      <c r="D64" s="33" t="s">
        <v>46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47</v>
      </c>
      <c r="AI64" s="34"/>
      <c r="AJ64" s="34"/>
      <c r="AK64" s="34"/>
      <c r="AL64" s="34"/>
      <c r="AM64" s="34"/>
      <c r="AN64" s="34"/>
      <c r="AO64" s="34"/>
      <c r="AR64" s="25"/>
    </row>
    <row r="65" spans="2:44" x14ac:dyDescent="0.2">
      <c r="B65" s="15"/>
      <c r="AR65" s="15"/>
    </row>
    <row r="66" spans="2:44" x14ac:dyDescent="0.2">
      <c r="B66" s="15"/>
      <c r="AR66" s="15"/>
    </row>
    <row r="67" spans="2:44" x14ac:dyDescent="0.2">
      <c r="B67" s="15"/>
      <c r="AR67" s="15"/>
    </row>
    <row r="68" spans="2:44" x14ac:dyDescent="0.2">
      <c r="B68" s="15"/>
      <c r="AR68" s="15"/>
    </row>
    <row r="69" spans="2:44" x14ac:dyDescent="0.2">
      <c r="B69" s="15"/>
      <c r="AR69" s="15"/>
    </row>
    <row r="70" spans="2:44" x14ac:dyDescent="0.2">
      <c r="B70" s="15"/>
      <c r="AR70" s="15"/>
    </row>
    <row r="71" spans="2:44" x14ac:dyDescent="0.2">
      <c r="B71" s="15"/>
      <c r="AR71" s="15"/>
    </row>
    <row r="72" spans="2:44" x14ac:dyDescent="0.2">
      <c r="B72" s="15"/>
      <c r="AR72" s="15"/>
    </row>
    <row r="73" spans="2:44" x14ac:dyDescent="0.2">
      <c r="B73" s="15"/>
      <c r="AR73" s="15"/>
    </row>
    <row r="74" spans="2:44" x14ac:dyDescent="0.2">
      <c r="B74" s="15"/>
      <c r="AR74" s="15"/>
    </row>
    <row r="75" spans="2:44" s="1" customFormat="1" ht="12.5" x14ac:dyDescent="0.2">
      <c r="B75" s="25"/>
      <c r="D75" s="35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5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5" t="s">
        <v>44</v>
      </c>
      <c r="AI75" s="27"/>
      <c r="AJ75" s="27"/>
      <c r="AK75" s="27"/>
      <c r="AL75" s="27"/>
      <c r="AM75" s="35" t="s">
        <v>45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7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5"/>
    </row>
    <row r="81" spans="1:77" s="1" customFormat="1" ht="7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5"/>
    </row>
    <row r="82" spans="1:77" s="1" customFormat="1" ht="25" customHeight="1" x14ac:dyDescent="0.2">
      <c r="B82" s="25"/>
      <c r="C82" s="16" t="s">
        <v>48</v>
      </c>
      <c r="AR82" s="25"/>
    </row>
    <row r="83" spans="1:77" s="1" customFormat="1" ht="7" customHeight="1" x14ac:dyDescent="0.2">
      <c r="B83" s="25"/>
      <c r="AR83" s="25"/>
    </row>
    <row r="84" spans="1:77" s="3" customFormat="1" ht="12" customHeight="1" x14ac:dyDescent="0.2">
      <c r="B84" s="40"/>
      <c r="C84" s="21" t="s">
        <v>12</v>
      </c>
      <c r="L84" s="3" t="str">
        <f>K5</f>
        <v>P/22/056</v>
      </c>
      <c r="AR84" s="40"/>
    </row>
    <row r="85" spans="1:77" s="4" customFormat="1" ht="37" customHeight="1" x14ac:dyDescent="0.2">
      <c r="B85" s="41"/>
      <c r="C85" s="42" t="s">
        <v>14</v>
      </c>
      <c r="L85" s="183" t="str">
        <f>K6</f>
        <v>UJEP Kolej K3 EPS+ER+SCS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1"/>
    </row>
    <row r="86" spans="1:77" s="1" customFormat="1" ht="7" customHeight="1" x14ac:dyDescent="0.2">
      <c r="B86" s="25"/>
      <c r="AR86" s="25"/>
    </row>
    <row r="87" spans="1:77" s="1" customFormat="1" ht="12" customHeight="1" x14ac:dyDescent="0.2">
      <c r="B87" s="25"/>
      <c r="C87" s="21" t="s">
        <v>17</v>
      </c>
      <c r="L87" s="43" t="str">
        <f>IF(K8="","",K8)</f>
        <v>Kolej K3 UJEP Ústí nad Labem</v>
      </c>
      <c r="AI87" s="21" t="s">
        <v>18</v>
      </c>
      <c r="AM87" s="185" t="str">
        <f>IF(AN8= "","",AN8)</f>
        <v>30.6.2022</v>
      </c>
      <c r="AN87" s="185"/>
      <c r="AR87" s="25"/>
    </row>
    <row r="88" spans="1:77" s="1" customFormat="1" ht="7" customHeight="1" x14ac:dyDescent="0.2">
      <c r="B88" s="25"/>
      <c r="AR88" s="25"/>
    </row>
    <row r="89" spans="1:77" s="1" customFormat="1" ht="15.25" customHeight="1" x14ac:dyDescent="0.2">
      <c r="B89" s="25"/>
      <c r="C89" s="21" t="s">
        <v>19</v>
      </c>
      <c r="L89" s="3" t="str">
        <f>IF(E11= "","",E11)</f>
        <v>UJEP Ústí nad Labem</v>
      </c>
      <c r="AI89" s="21" t="s">
        <v>25</v>
      </c>
      <c r="AM89" s="181" t="str">
        <f>IF(E17="","",E17)</f>
        <v>JIMI CZ a.s.</v>
      </c>
      <c r="AN89" s="182"/>
      <c r="AO89" s="182"/>
      <c r="AP89" s="182"/>
      <c r="AR89" s="25"/>
    </row>
    <row r="90" spans="1:77" s="1" customFormat="1" ht="15.25" customHeight="1" x14ac:dyDescent="0.2">
      <c r="B90" s="25"/>
      <c r="C90" s="21" t="s">
        <v>23</v>
      </c>
      <c r="L90" s="3" t="str">
        <f>IF(E14= "Vyplň údaj","",E14)</f>
        <v/>
      </c>
      <c r="AI90" s="21" t="s">
        <v>26</v>
      </c>
      <c r="AM90" s="181" t="str">
        <f>IF(E20="","",E20)</f>
        <v xml:space="preserve"> </v>
      </c>
      <c r="AN90" s="182"/>
      <c r="AO90" s="182"/>
      <c r="AP90" s="182"/>
      <c r="AR90" s="25"/>
    </row>
    <row r="91" spans="1:77" s="1" customFormat="1" ht="10.9" customHeight="1" x14ac:dyDescent="0.2">
      <c r="B91" s="25"/>
      <c r="AR91" s="25"/>
    </row>
    <row r="92" spans="1:77" s="1" customFormat="1" ht="29.25" customHeight="1" x14ac:dyDescent="0.2">
      <c r="B92" s="25"/>
      <c r="C92" s="192" t="s">
        <v>49</v>
      </c>
      <c r="D92" s="176"/>
      <c r="E92" s="176"/>
      <c r="F92" s="176"/>
      <c r="G92" s="176"/>
      <c r="H92" s="45"/>
      <c r="I92" s="175" t="s">
        <v>50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93" t="s">
        <v>51</v>
      </c>
      <c r="AH92" s="176"/>
      <c r="AI92" s="176"/>
      <c r="AJ92" s="176"/>
      <c r="AK92" s="176"/>
      <c r="AL92" s="176"/>
      <c r="AM92" s="176"/>
      <c r="AN92" s="175" t="s">
        <v>52</v>
      </c>
      <c r="AO92" s="176"/>
      <c r="AP92" s="177"/>
      <c r="AQ92" s="46" t="s">
        <v>53</v>
      </c>
      <c r="AR92" s="25"/>
    </row>
    <row r="93" spans="1:77" s="1" customFormat="1" ht="10.9" customHeight="1" x14ac:dyDescent="0.2">
      <c r="B93" s="25"/>
      <c r="AR93" s="25"/>
    </row>
    <row r="94" spans="1:77" s="5" customFormat="1" ht="32.5" customHeight="1" x14ac:dyDescent="0.2">
      <c r="B94" s="52"/>
      <c r="C94" s="53" t="s">
        <v>54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194">
        <f>ROUND(SUM(AG95:AG97),2)</f>
        <v>0</v>
      </c>
      <c r="AH94" s="194"/>
      <c r="AI94" s="194"/>
      <c r="AJ94" s="194"/>
      <c r="AK94" s="194"/>
      <c r="AL94" s="194"/>
      <c r="AM94" s="194"/>
      <c r="AN94" s="195">
        <f>AN95+AN96+AN97</f>
        <v>0</v>
      </c>
      <c r="AO94" s="195"/>
      <c r="AP94" s="195"/>
      <c r="AQ94" s="56" t="s">
        <v>1</v>
      </c>
      <c r="AR94" s="52"/>
      <c r="BE94" s="57" t="s">
        <v>55</v>
      </c>
      <c r="BF94" s="57" t="s">
        <v>56</v>
      </c>
      <c r="BG94" s="58" t="s">
        <v>57</v>
      </c>
      <c r="BH94" s="57" t="s">
        <v>58</v>
      </c>
      <c r="BI94" s="57" t="s">
        <v>4</v>
      </c>
      <c r="BJ94" s="57" t="s">
        <v>59</v>
      </c>
      <c r="BX94" s="57" t="s">
        <v>1</v>
      </c>
    </row>
    <row r="95" spans="1:77" s="6" customFormat="1" ht="16.5" customHeight="1" x14ac:dyDescent="0.2">
      <c r="A95" s="59"/>
      <c r="B95" s="60"/>
      <c r="C95" s="61"/>
      <c r="D95" s="191" t="s">
        <v>60</v>
      </c>
      <c r="E95" s="191"/>
      <c r="F95" s="191"/>
      <c r="G95" s="191"/>
      <c r="H95" s="191"/>
      <c r="I95" s="62"/>
      <c r="J95" s="191" t="s">
        <v>61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78">
        <f>'PS01 - EPS+ER'!K32</f>
        <v>0</v>
      </c>
      <c r="AH95" s="179"/>
      <c r="AI95" s="179"/>
      <c r="AJ95" s="179"/>
      <c r="AK95" s="179"/>
      <c r="AL95" s="179"/>
      <c r="AM95" s="179"/>
      <c r="AN95" s="178">
        <f>AG95*1.21</f>
        <v>0</v>
      </c>
      <c r="AO95" s="179"/>
      <c r="AP95" s="179"/>
      <c r="AQ95" s="63" t="s">
        <v>62</v>
      </c>
      <c r="AR95" s="60"/>
      <c r="BF95" s="64" t="s">
        <v>63</v>
      </c>
      <c r="BH95" s="64" t="s">
        <v>58</v>
      </c>
      <c r="BI95" s="64" t="s">
        <v>64</v>
      </c>
      <c r="BJ95" s="64" t="s">
        <v>4</v>
      </c>
      <c r="BX95" s="64" t="s">
        <v>1</v>
      </c>
      <c r="BY95" s="64" t="s">
        <v>65</v>
      </c>
    </row>
    <row r="96" spans="1:77" s="6" customFormat="1" ht="16.5" customHeight="1" x14ac:dyDescent="0.2">
      <c r="A96" s="59"/>
      <c r="B96" s="60"/>
      <c r="C96" s="61"/>
      <c r="D96" s="191" t="s">
        <v>66</v>
      </c>
      <c r="E96" s="191"/>
      <c r="F96" s="191"/>
      <c r="G96" s="191"/>
      <c r="H96" s="191"/>
      <c r="I96" s="62"/>
      <c r="J96" s="191" t="s">
        <v>67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78">
        <f>'PS02 - SCS WiFi Pointy'!K32</f>
        <v>0</v>
      </c>
      <c r="AH96" s="179"/>
      <c r="AI96" s="179"/>
      <c r="AJ96" s="179"/>
      <c r="AK96" s="179"/>
      <c r="AL96" s="179"/>
      <c r="AM96" s="179"/>
      <c r="AN96" s="178">
        <f>AG96*1.21</f>
        <v>0</v>
      </c>
      <c r="AO96" s="179"/>
      <c r="AP96" s="179"/>
      <c r="AQ96" s="63" t="s">
        <v>62</v>
      </c>
      <c r="AR96" s="60"/>
      <c r="BF96" s="64" t="s">
        <v>63</v>
      </c>
      <c r="BH96" s="64" t="s">
        <v>58</v>
      </c>
      <c r="BI96" s="64" t="s">
        <v>68</v>
      </c>
      <c r="BJ96" s="64" t="s">
        <v>4</v>
      </c>
      <c r="BX96" s="64" t="s">
        <v>1</v>
      </c>
      <c r="BY96" s="64" t="s">
        <v>65</v>
      </c>
    </row>
    <row r="97" spans="2:44" s="1" customFormat="1" ht="18" customHeight="1" x14ac:dyDescent="0.2">
      <c r="B97" s="25"/>
      <c r="D97" s="191"/>
      <c r="E97" s="191"/>
      <c r="F97" s="191"/>
      <c r="G97" s="191"/>
      <c r="H97" s="191"/>
      <c r="I97" s="62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78"/>
      <c r="AH97" s="179"/>
      <c r="AI97" s="179"/>
      <c r="AJ97" s="179"/>
      <c r="AK97" s="179"/>
      <c r="AL97" s="179"/>
      <c r="AM97" s="179"/>
      <c r="AN97" s="178"/>
      <c r="AO97" s="179"/>
      <c r="AP97" s="179"/>
      <c r="AR97" s="25"/>
    </row>
    <row r="98" spans="2:44" s="1" customFormat="1" ht="7" customHeight="1" x14ac:dyDescent="0.2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25"/>
    </row>
  </sheetData>
  <sheetProtection formatColumns="0" formatRows="0"/>
  <mergeCells count="49">
    <mergeCell ref="D97:H97"/>
    <mergeCell ref="J97:AF97"/>
    <mergeCell ref="AG97:AM97"/>
    <mergeCell ref="AN97:AP97"/>
    <mergeCell ref="C92:G92"/>
    <mergeCell ref="I92:AF92"/>
    <mergeCell ref="D95:H95"/>
    <mergeCell ref="J95:AF95"/>
    <mergeCell ref="AG96:AM96"/>
    <mergeCell ref="D96:H96"/>
    <mergeCell ref="J96:AF96"/>
    <mergeCell ref="AG92:AM92"/>
    <mergeCell ref="AG95:AM95"/>
    <mergeCell ref="AN96:AP96"/>
    <mergeCell ref="AG94:AM94"/>
    <mergeCell ref="AN94:AP94"/>
    <mergeCell ref="X35:AB35"/>
    <mergeCell ref="AK35:AO35"/>
    <mergeCell ref="AN92:AP92"/>
    <mergeCell ref="AN95:AP95"/>
    <mergeCell ref="AR2:AS2"/>
    <mergeCell ref="AM90:AP90"/>
    <mergeCell ref="L85:AO85"/>
    <mergeCell ref="AM87:AN87"/>
    <mergeCell ref="AM89:AP89"/>
    <mergeCell ref="K5:AO5"/>
    <mergeCell ref="K6:AO6"/>
    <mergeCell ref="W32:AE32"/>
    <mergeCell ref="AK32:AO32"/>
    <mergeCell ref="E14:AJ14"/>
    <mergeCell ref="E23:AN23"/>
    <mergeCell ref="L28:P28"/>
    <mergeCell ref="L32:P32"/>
    <mergeCell ref="L33:P33"/>
    <mergeCell ref="W28:AE28"/>
    <mergeCell ref="AK28:AO28"/>
    <mergeCell ref="L29:P29"/>
    <mergeCell ref="L30:P30"/>
    <mergeCell ref="L31:P31"/>
    <mergeCell ref="AS5:AS34"/>
    <mergeCell ref="AK26:AO26"/>
    <mergeCell ref="W29:AE29"/>
    <mergeCell ref="AK29:AO29"/>
    <mergeCell ref="W30:AE30"/>
    <mergeCell ref="AK30:AO30"/>
    <mergeCell ref="AK31:AO31"/>
    <mergeCell ref="W33:AE33"/>
    <mergeCell ref="AK33:AO33"/>
    <mergeCell ref="W31:AE31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1"/>
  <sheetViews>
    <sheetView showGridLines="0" topLeftCell="A119" workbookViewId="0">
      <selection activeCell="I169" sqref="I169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10" width="20.109375" style="65" customWidth="1"/>
    <col min="11" max="11" width="20.109375" customWidth="1"/>
    <col min="12" max="12" width="15.44140625" hidden="1" customWidth="1"/>
    <col min="13" max="13" width="9.33203125" customWidth="1"/>
    <col min="14" max="14" width="10.77734375" hidden="1" customWidth="1"/>
    <col min="15" max="15" width="9.33203125" hidden="1" customWidth="1"/>
    <col min="16" max="24" width="14.109375" hidden="1" customWidth="1"/>
    <col min="25" max="25" width="12.33203125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4.33203125" customWidth="1"/>
    <col min="64" max="64" width="17.109375" customWidth="1"/>
    <col min="65" max="65" width="5.6640625" customWidth="1"/>
  </cols>
  <sheetData>
    <row r="2" spans="2:46" ht="37" customHeight="1" x14ac:dyDescent="0.2"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T2" s="12" t="s">
        <v>64</v>
      </c>
    </row>
    <row r="3" spans="2:46" ht="7" customHeight="1" x14ac:dyDescent="0.2">
      <c r="B3" s="13"/>
      <c r="C3" s="14"/>
      <c r="D3" s="14"/>
      <c r="E3" s="14"/>
      <c r="F3" s="14"/>
      <c r="G3" s="14"/>
      <c r="H3" s="14"/>
      <c r="I3" s="66"/>
      <c r="J3" s="66"/>
      <c r="K3" s="14"/>
      <c r="L3" s="14"/>
      <c r="M3" s="15"/>
      <c r="AT3" s="12" t="s">
        <v>65</v>
      </c>
    </row>
    <row r="4" spans="2:46" ht="25" customHeight="1" x14ac:dyDescent="0.2">
      <c r="B4" s="15"/>
      <c r="D4" s="16" t="s">
        <v>69</v>
      </c>
      <c r="M4" s="15"/>
      <c r="N4" s="67" t="s">
        <v>9</v>
      </c>
      <c r="AT4" s="12" t="s">
        <v>2</v>
      </c>
    </row>
    <row r="5" spans="2:46" ht="7" customHeight="1" x14ac:dyDescent="0.2">
      <c r="B5" s="15"/>
      <c r="M5" s="15"/>
    </row>
    <row r="6" spans="2:46" ht="12" customHeight="1" x14ac:dyDescent="0.2">
      <c r="B6" s="15"/>
      <c r="D6" s="21" t="s">
        <v>14</v>
      </c>
      <c r="M6" s="15"/>
    </row>
    <row r="7" spans="2:46" ht="16.5" customHeight="1" x14ac:dyDescent="0.2">
      <c r="B7" s="15"/>
      <c r="E7" s="197" t="str">
        <f>'Rekapitulace stavby'!K6</f>
        <v>UJEP Kolej K3 EPS+ER+SCS</v>
      </c>
      <c r="F7" s="198"/>
      <c r="G7" s="198"/>
      <c r="H7" s="198"/>
      <c r="M7" s="15"/>
    </row>
    <row r="8" spans="2:46" s="1" customFormat="1" ht="12" customHeight="1" x14ac:dyDescent="0.2">
      <c r="B8" s="25"/>
      <c r="D8" s="21" t="s">
        <v>70</v>
      </c>
      <c r="I8" s="68"/>
      <c r="J8" s="68"/>
      <c r="M8" s="25"/>
    </row>
    <row r="9" spans="2:46" s="1" customFormat="1" ht="16.5" customHeight="1" x14ac:dyDescent="0.2">
      <c r="B9" s="25"/>
      <c r="E9" s="183" t="s">
        <v>71</v>
      </c>
      <c r="F9" s="196"/>
      <c r="G9" s="196"/>
      <c r="H9" s="196"/>
      <c r="I9" s="68"/>
      <c r="J9" s="68"/>
      <c r="M9" s="25"/>
    </row>
    <row r="10" spans="2:46" s="1" customFormat="1" x14ac:dyDescent="0.2">
      <c r="B10" s="25"/>
      <c r="I10" s="68"/>
      <c r="J10" s="68"/>
      <c r="M10" s="25"/>
    </row>
    <row r="11" spans="2:46" s="1" customFormat="1" ht="12" customHeight="1" x14ac:dyDescent="0.2">
      <c r="B11" s="25"/>
      <c r="D11" s="21" t="s">
        <v>15</v>
      </c>
      <c r="F11" s="19" t="s">
        <v>1</v>
      </c>
      <c r="I11" s="69" t="s">
        <v>16</v>
      </c>
      <c r="J11" s="70" t="s">
        <v>1</v>
      </c>
      <c r="M11" s="25"/>
    </row>
    <row r="12" spans="2:46" s="1" customFormat="1" ht="12" customHeight="1" x14ac:dyDescent="0.2">
      <c r="B12" s="25"/>
      <c r="D12" s="21" t="s">
        <v>17</v>
      </c>
      <c r="F12" s="19" t="s">
        <v>174</v>
      </c>
      <c r="I12" s="69" t="s">
        <v>18</v>
      </c>
      <c r="J12" s="71" t="str">
        <f>'Rekapitulace stavby'!AN8</f>
        <v>30.6.2022</v>
      </c>
      <c r="M12" s="25"/>
    </row>
    <row r="13" spans="2:46" s="1" customFormat="1" ht="10.9" customHeight="1" x14ac:dyDescent="0.2">
      <c r="B13" s="25"/>
      <c r="I13" s="68"/>
      <c r="J13" s="68"/>
      <c r="M13" s="25"/>
    </row>
    <row r="14" spans="2:46" s="1" customFormat="1" ht="12" customHeight="1" x14ac:dyDescent="0.2">
      <c r="B14" s="25"/>
      <c r="D14" s="21" t="s">
        <v>19</v>
      </c>
      <c r="I14" s="69" t="s">
        <v>20</v>
      </c>
      <c r="J14" s="70" t="s">
        <v>1</v>
      </c>
      <c r="M14" s="25"/>
    </row>
    <row r="15" spans="2:46" s="1" customFormat="1" ht="18" customHeight="1" x14ac:dyDescent="0.2">
      <c r="B15" s="25"/>
      <c r="E15" s="19" t="s">
        <v>21</v>
      </c>
      <c r="I15" s="69" t="s">
        <v>22</v>
      </c>
      <c r="J15" s="70" t="s">
        <v>1</v>
      </c>
      <c r="M15" s="25"/>
    </row>
    <row r="16" spans="2:46" s="1" customFormat="1" ht="7" customHeight="1" x14ac:dyDescent="0.2">
      <c r="B16" s="25"/>
      <c r="I16" s="68"/>
      <c r="J16" s="68"/>
      <c r="M16" s="25"/>
    </row>
    <row r="17" spans="2:13" s="1" customFormat="1" ht="12" customHeight="1" x14ac:dyDescent="0.2">
      <c r="B17" s="25"/>
      <c r="D17" s="21" t="s">
        <v>23</v>
      </c>
      <c r="I17" s="69" t="s">
        <v>20</v>
      </c>
      <c r="J17" s="22" t="str">
        <f>'Rekapitulace stavby'!AN13</f>
        <v>Vyplň údaj</v>
      </c>
      <c r="M17" s="25"/>
    </row>
    <row r="18" spans="2:13" s="1" customFormat="1" ht="18" customHeight="1" x14ac:dyDescent="0.2">
      <c r="B18" s="25"/>
      <c r="E18" s="199" t="str">
        <f>'Rekapitulace stavby'!E14</f>
        <v>Vyplň údaj</v>
      </c>
      <c r="F18" s="186"/>
      <c r="G18" s="186"/>
      <c r="H18" s="186"/>
      <c r="I18" s="69" t="s">
        <v>22</v>
      </c>
      <c r="J18" s="22" t="str">
        <f>'Rekapitulace stavby'!AN14</f>
        <v>Vyplň údaj</v>
      </c>
      <c r="M18" s="25"/>
    </row>
    <row r="19" spans="2:13" s="1" customFormat="1" ht="7" customHeight="1" x14ac:dyDescent="0.2">
      <c r="B19" s="25"/>
      <c r="I19" s="68"/>
      <c r="J19" s="68"/>
      <c r="M19" s="25"/>
    </row>
    <row r="20" spans="2:13" s="1" customFormat="1" ht="12" customHeight="1" x14ac:dyDescent="0.2">
      <c r="B20" s="25"/>
      <c r="D20" s="21" t="s">
        <v>25</v>
      </c>
      <c r="I20" s="69" t="s">
        <v>20</v>
      </c>
      <c r="J20" s="70" t="s">
        <v>1</v>
      </c>
      <c r="M20" s="25"/>
    </row>
    <row r="21" spans="2:13" s="1" customFormat="1" ht="18" customHeight="1" x14ac:dyDescent="0.2">
      <c r="B21" s="25"/>
      <c r="E21" s="19" t="s">
        <v>176</v>
      </c>
      <c r="I21" s="69" t="s">
        <v>22</v>
      </c>
      <c r="J21" s="70" t="s">
        <v>1</v>
      </c>
      <c r="M21" s="25"/>
    </row>
    <row r="22" spans="2:13" s="1" customFormat="1" ht="7" customHeight="1" x14ac:dyDescent="0.2">
      <c r="B22" s="25"/>
      <c r="I22" s="68"/>
      <c r="J22" s="68"/>
      <c r="M22" s="25"/>
    </row>
    <row r="23" spans="2:13" s="1" customFormat="1" ht="12" customHeight="1" x14ac:dyDescent="0.2">
      <c r="B23" s="25"/>
      <c r="D23" s="21" t="s">
        <v>26</v>
      </c>
      <c r="I23" s="69" t="s">
        <v>20</v>
      </c>
      <c r="J23" s="70" t="s">
        <v>1</v>
      </c>
      <c r="M23" s="25"/>
    </row>
    <row r="24" spans="2:13" s="1" customFormat="1" ht="18" customHeight="1" x14ac:dyDescent="0.2">
      <c r="B24" s="25"/>
      <c r="E24" s="19" t="s">
        <v>178</v>
      </c>
      <c r="I24" s="69" t="s">
        <v>22</v>
      </c>
      <c r="J24" s="70" t="s">
        <v>1</v>
      </c>
      <c r="M24" s="25"/>
    </row>
    <row r="25" spans="2:13" s="1" customFormat="1" ht="7" customHeight="1" x14ac:dyDescent="0.2">
      <c r="B25" s="25"/>
      <c r="I25" s="68"/>
      <c r="J25" s="68"/>
      <c r="M25" s="25"/>
    </row>
    <row r="26" spans="2:13" s="1" customFormat="1" ht="12" customHeight="1" x14ac:dyDescent="0.2">
      <c r="B26" s="25"/>
      <c r="D26" s="21" t="s">
        <v>28</v>
      </c>
      <c r="I26" s="68"/>
      <c r="J26" s="68"/>
      <c r="M26" s="25"/>
    </row>
    <row r="27" spans="2:13" s="7" customFormat="1" ht="16.5" customHeight="1" x14ac:dyDescent="0.2">
      <c r="B27" s="72"/>
      <c r="E27" s="190" t="s">
        <v>1</v>
      </c>
      <c r="F27" s="190"/>
      <c r="G27" s="190"/>
      <c r="H27" s="190"/>
      <c r="I27" s="73"/>
      <c r="J27" s="73"/>
      <c r="M27" s="72"/>
    </row>
    <row r="28" spans="2:13" s="1" customFormat="1" ht="7" customHeight="1" x14ac:dyDescent="0.2">
      <c r="B28" s="25"/>
      <c r="I28" s="68"/>
      <c r="J28" s="68"/>
      <c r="M28" s="25"/>
    </row>
    <row r="29" spans="2:13" s="1" customFormat="1" ht="7" customHeight="1" x14ac:dyDescent="0.2">
      <c r="B29" s="25"/>
      <c r="D29" s="51"/>
      <c r="E29" s="51"/>
      <c r="F29" s="51"/>
      <c r="G29" s="51"/>
      <c r="H29" s="51"/>
      <c r="I29" s="74"/>
      <c r="J29" s="74"/>
      <c r="K29" s="51"/>
      <c r="L29" s="51"/>
      <c r="M29" s="25"/>
    </row>
    <row r="30" spans="2:13" s="1" customFormat="1" ht="12.5" x14ac:dyDescent="0.2">
      <c r="B30" s="25"/>
      <c r="E30" s="21" t="s">
        <v>72</v>
      </c>
      <c r="I30" s="68"/>
      <c r="J30" s="68"/>
      <c r="K30" s="75">
        <f>I96</f>
        <v>0</v>
      </c>
      <c r="M30" s="25"/>
    </row>
    <row r="31" spans="2:13" s="1" customFormat="1" ht="12.5" x14ac:dyDescent="0.2">
      <c r="B31" s="25"/>
      <c r="E31" s="21" t="s">
        <v>73</v>
      </c>
      <c r="I31" s="68"/>
      <c r="J31" s="68"/>
      <c r="K31" s="75">
        <f>J96</f>
        <v>0</v>
      </c>
      <c r="M31" s="25"/>
    </row>
    <row r="32" spans="2:13" s="1" customFormat="1" ht="25.4" customHeight="1" x14ac:dyDescent="0.2">
      <c r="B32" s="25"/>
      <c r="D32" s="76" t="s">
        <v>29</v>
      </c>
      <c r="I32" s="68"/>
      <c r="J32" s="68"/>
      <c r="K32" s="55">
        <f>ROUND(K117, 2)</f>
        <v>0</v>
      </c>
      <c r="M32" s="25"/>
    </row>
    <row r="33" spans="2:13" s="1" customFormat="1" ht="7" customHeight="1" x14ac:dyDescent="0.2">
      <c r="B33" s="25"/>
      <c r="D33" s="51"/>
      <c r="E33" s="51"/>
      <c r="F33" s="51"/>
      <c r="G33" s="51"/>
      <c r="H33" s="51"/>
      <c r="I33" s="74"/>
      <c r="J33" s="74"/>
      <c r="K33" s="51"/>
      <c r="L33" s="51"/>
      <c r="M33" s="25"/>
    </row>
    <row r="34" spans="2:13" s="1" customFormat="1" ht="14.5" customHeight="1" x14ac:dyDescent="0.2">
      <c r="B34" s="25"/>
      <c r="F34" s="77" t="s">
        <v>31</v>
      </c>
      <c r="I34" s="78" t="s">
        <v>30</v>
      </c>
      <c r="J34" s="68"/>
      <c r="K34" s="77" t="s">
        <v>32</v>
      </c>
      <c r="M34" s="25"/>
    </row>
    <row r="35" spans="2:13" s="1" customFormat="1" ht="14.5" customHeight="1" x14ac:dyDescent="0.2">
      <c r="B35" s="25"/>
      <c r="D35" s="79" t="s">
        <v>33</v>
      </c>
      <c r="E35" s="21" t="s">
        <v>34</v>
      </c>
      <c r="F35" s="75">
        <f>ROUND((SUM(BE117:BE190)),  2)</f>
        <v>0</v>
      </c>
      <c r="I35" s="80">
        <v>0.21</v>
      </c>
      <c r="J35" s="68"/>
      <c r="K35" s="75">
        <f>ROUND(((SUM(BE117:BE190))*I35),  2)</f>
        <v>0</v>
      </c>
      <c r="M35" s="25"/>
    </row>
    <row r="36" spans="2:13" s="1" customFormat="1" ht="14.5" customHeight="1" x14ac:dyDescent="0.2">
      <c r="B36" s="25"/>
      <c r="E36" s="21" t="s">
        <v>35</v>
      </c>
      <c r="F36" s="75">
        <f>ROUND((SUM(BF117:BF190)),  2)</f>
        <v>0</v>
      </c>
      <c r="I36" s="80">
        <v>0.15</v>
      </c>
      <c r="J36" s="68"/>
      <c r="K36" s="75">
        <f>ROUND(((SUM(BF117:BF190))*I36),  2)</f>
        <v>0</v>
      </c>
      <c r="M36" s="25"/>
    </row>
    <row r="37" spans="2:13" s="1" customFormat="1" ht="14.5" hidden="1" customHeight="1" x14ac:dyDescent="0.2">
      <c r="B37" s="25"/>
      <c r="E37" s="21" t="s">
        <v>36</v>
      </c>
      <c r="F37" s="75">
        <f>ROUND((SUM(BG117:BG190)),  2)</f>
        <v>0</v>
      </c>
      <c r="I37" s="80">
        <v>0.21</v>
      </c>
      <c r="J37" s="68"/>
      <c r="K37" s="75">
        <f>0</f>
        <v>0</v>
      </c>
      <c r="M37" s="25"/>
    </row>
    <row r="38" spans="2:13" s="1" customFormat="1" ht="14.5" hidden="1" customHeight="1" x14ac:dyDescent="0.2">
      <c r="B38" s="25"/>
      <c r="E38" s="21" t="s">
        <v>37</v>
      </c>
      <c r="F38" s="75">
        <f>ROUND((SUM(BH117:BH190)),  2)</f>
        <v>0</v>
      </c>
      <c r="I38" s="80">
        <v>0.15</v>
      </c>
      <c r="J38" s="68"/>
      <c r="K38" s="75">
        <f>0</f>
        <v>0</v>
      </c>
      <c r="M38" s="25"/>
    </row>
    <row r="39" spans="2:13" s="1" customFormat="1" ht="14.5" hidden="1" customHeight="1" x14ac:dyDescent="0.2">
      <c r="B39" s="25"/>
      <c r="E39" s="21" t="s">
        <v>38</v>
      </c>
      <c r="F39" s="75">
        <f>ROUND((SUM(BI117:BI190)),  2)</f>
        <v>0</v>
      </c>
      <c r="I39" s="80">
        <v>0</v>
      </c>
      <c r="J39" s="68"/>
      <c r="K39" s="75">
        <f>0</f>
        <v>0</v>
      </c>
      <c r="M39" s="25"/>
    </row>
    <row r="40" spans="2:13" s="1" customFormat="1" ht="7" customHeight="1" x14ac:dyDescent="0.2">
      <c r="B40" s="25"/>
      <c r="I40" s="68"/>
      <c r="J40" s="68"/>
      <c r="M40" s="25"/>
    </row>
    <row r="41" spans="2:13" s="1" customFormat="1" ht="25.4" customHeight="1" x14ac:dyDescent="0.2">
      <c r="B41" s="25"/>
      <c r="C41" s="81"/>
      <c r="D41" s="82" t="s">
        <v>39</v>
      </c>
      <c r="E41" s="45"/>
      <c r="F41" s="45"/>
      <c r="G41" s="83" t="s">
        <v>40</v>
      </c>
      <c r="H41" s="84" t="s">
        <v>41</v>
      </c>
      <c r="I41" s="85"/>
      <c r="J41" s="85"/>
      <c r="K41" s="86">
        <f>SUM(K32:K39)</f>
        <v>0</v>
      </c>
      <c r="L41" s="87"/>
      <c r="M41" s="25"/>
    </row>
    <row r="42" spans="2:13" s="1" customFormat="1" ht="14.5" customHeight="1" x14ac:dyDescent="0.2">
      <c r="B42" s="25"/>
      <c r="I42" s="68"/>
      <c r="J42" s="68"/>
      <c r="M42" s="25"/>
    </row>
    <row r="43" spans="2:13" ht="14.5" customHeight="1" x14ac:dyDescent="0.2">
      <c r="B43" s="15"/>
      <c r="M43" s="15"/>
    </row>
    <row r="44" spans="2:13" ht="14.5" customHeight="1" x14ac:dyDescent="0.2">
      <c r="B44" s="15"/>
      <c r="M44" s="15"/>
    </row>
    <row r="45" spans="2:13" ht="14.5" customHeight="1" x14ac:dyDescent="0.2">
      <c r="B45" s="15"/>
      <c r="M45" s="15"/>
    </row>
    <row r="46" spans="2:13" ht="14.5" customHeight="1" x14ac:dyDescent="0.2">
      <c r="B46" s="15"/>
      <c r="M46" s="15"/>
    </row>
    <row r="47" spans="2:13" ht="14.5" customHeight="1" x14ac:dyDescent="0.2">
      <c r="B47" s="15"/>
      <c r="M47" s="15"/>
    </row>
    <row r="48" spans="2:13" ht="14.5" customHeight="1" x14ac:dyDescent="0.2">
      <c r="B48" s="15"/>
      <c r="M48" s="15"/>
    </row>
    <row r="49" spans="2:13" ht="14.5" customHeight="1" x14ac:dyDescent="0.2">
      <c r="B49" s="15"/>
      <c r="M49" s="15"/>
    </row>
    <row r="50" spans="2:13" s="1" customFormat="1" ht="14.5" customHeight="1" x14ac:dyDescent="0.2">
      <c r="B50" s="25"/>
      <c r="D50" s="33" t="s">
        <v>42</v>
      </c>
      <c r="E50" s="34"/>
      <c r="F50" s="34"/>
      <c r="G50" s="33" t="s">
        <v>43</v>
      </c>
      <c r="H50" s="34"/>
      <c r="I50" s="88"/>
      <c r="J50" s="88"/>
      <c r="K50" s="34"/>
      <c r="L50" s="34"/>
      <c r="M50" s="25"/>
    </row>
    <row r="51" spans="2:13" x14ac:dyDescent="0.2">
      <c r="B51" s="15"/>
      <c r="M51" s="15"/>
    </row>
    <row r="52" spans="2:13" x14ac:dyDescent="0.2">
      <c r="B52" s="15"/>
      <c r="M52" s="15"/>
    </row>
    <row r="53" spans="2:13" x14ac:dyDescent="0.2">
      <c r="B53" s="15"/>
      <c r="M53" s="15"/>
    </row>
    <row r="54" spans="2:13" x14ac:dyDescent="0.2">
      <c r="B54" s="15"/>
      <c r="M54" s="15"/>
    </row>
    <row r="55" spans="2:13" x14ac:dyDescent="0.2">
      <c r="B55" s="15"/>
      <c r="M55" s="15"/>
    </row>
    <row r="56" spans="2:13" x14ac:dyDescent="0.2">
      <c r="B56" s="15"/>
      <c r="M56" s="15"/>
    </row>
    <row r="57" spans="2:13" x14ac:dyDescent="0.2">
      <c r="B57" s="15"/>
      <c r="M57" s="15"/>
    </row>
    <row r="58" spans="2:13" x14ac:dyDescent="0.2">
      <c r="B58" s="15"/>
      <c r="M58" s="15"/>
    </row>
    <row r="59" spans="2:13" x14ac:dyDescent="0.2">
      <c r="B59" s="15"/>
      <c r="M59" s="15"/>
    </row>
    <row r="60" spans="2:13" x14ac:dyDescent="0.2">
      <c r="B60" s="15"/>
      <c r="M60" s="15"/>
    </row>
    <row r="61" spans="2:13" s="1" customFormat="1" ht="12.5" x14ac:dyDescent="0.2">
      <c r="B61" s="25"/>
      <c r="D61" s="35" t="s">
        <v>44</v>
      </c>
      <c r="E61" s="27"/>
      <c r="F61" s="89" t="s">
        <v>45</v>
      </c>
      <c r="G61" s="35" t="s">
        <v>44</v>
      </c>
      <c r="H61" s="27"/>
      <c r="I61" s="90"/>
      <c r="J61" s="91" t="s">
        <v>45</v>
      </c>
      <c r="K61" s="27"/>
      <c r="L61" s="27"/>
      <c r="M61" s="25"/>
    </row>
    <row r="62" spans="2:13" x14ac:dyDescent="0.2">
      <c r="B62" s="15"/>
      <c r="M62" s="15"/>
    </row>
    <row r="63" spans="2:13" x14ac:dyDescent="0.2">
      <c r="B63" s="15"/>
      <c r="M63" s="15"/>
    </row>
    <row r="64" spans="2:13" x14ac:dyDescent="0.2">
      <c r="B64" s="15"/>
      <c r="M64" s="15"/>
    </row>
    <row r="65" spans="2:13" s="1" customFormat="1" ht="13" x14ac:dyDescent="0.2">
      <c r="B65" s="25"/>
      <c r="D65" s="33" t="s">
        <v>46</v>
      </c>
      <c r="E65" s="34"/>
      <c r="F65" s="34"/>
      <c r="G65" s="33" t="s">
        <v>47</v>
      </c>
      <c r="H65" s="34"/>
      <c r="I65" s="88"/>
      <c r="J65" s="88"/>
      <c r="K65" s="34"/>
      <c r="L65" s="34"/>
      <c r="M65" s="25"/>
    </row>
    <row r="66" spans="2:13" x14ac:dyDescent="0.2">
      <c r="B66" s="15"/>
      <c r="M66" s="15"/>
    </row>
    <row r="67" spans="2:13" x14ac:dyDescent="0.2">
      <c r="B67" s="15"/>
      <c r="M67" s="15"/>
    </row>
    <row r="68" spans="2:13" x14ac:dyDescent="0.2">
      <c r="B68" s="15"/>
      <c r="M68" s="15"/>
    </row>
    <row r="69" spans="2:13" x14ac:dyDescent="0.2">
      <c r="B69" s="15"/>
      <c r="M69" s="15"/>
    </row>
    <row r="70" spans="2:13" x14ac:dyDescent="0.2">
      <c r="B70" s="15"/>
      <c r="M70" s="15"/>
    </row>
    <row r="71" spans="2:13" x14ac:dyDescent="0.2">
      <c r="B71" s="15"/>
      <c r="M71" s="15"/>
    </row>
    <row r="72" spans="2:13" x14ac:dyDescent="0.2">
      <c r="B72" s="15"/>
      <c r="M72" s="15"/>
    </row>
    <row r="73" spans="2:13" x14ac:dyDescent="0.2">
      <c r="B73" s="15"/>
      <c r="M73" s="15"/>
    </row>
    <row r="74" spans="2:13" x14ac:dyDescent="0.2">
      <c r="B74" s="15"/>
      <c r="M74" s="15"/>
    </row>
    <row r="75" spans="2:13" x14ac:dyDescent="0.2">
      <c r="B75" s="15"/>
      <c r="M75" s="15"/>
    </row>
    <row r="76" spans="2:13" s="1" customFormat="1" ht="12.5" x14ac:dyDescent="0.2">
      <c r="B76" s="25"/>
      <c r="D76" s="35" t="s">
        <v>44</v>
      </c>
      <c r="E76" s="27"/>
      <c r="F76" s="89" t="s">
        <v>45</v>
      </c>
      <c r="G76" s="35" t="s">
        <v>44</v>
      </c>
      <c r="H76" s="27"/>
      <c r="I76" s="90"/>
      <c r="J76" s="91" t="s">
        <v>45</v>
      </c>
      <c r="K76" s="27"/>
      <c r="L76" s="27"/>
      <c r="M76" s="25"/>
    </row>
    <row r="77" spans="2:13" s="1" customFormat="1" ht="14.5" customHeight="1" x14ac:dyDescent="0.2">
      <c r="B77" s="36"/>
      <c r="C77" s="37"/>
      <c r="D77" s="37"/>
      <c r="E77" s="37"/>
      <c r="F77" s="37"/>
      <c r="G77" s="37"/>
      <c r="H77" s="37"/>
      <c r="I77" s="92"/>
      <c r="J77" s="92"/>
      <c r="K77" s="37"/>
      <c r="L77" s="37"/>
      <c r="M77" s="25"/>
    </row>
    <row r="79" spans="2:13" hidden="1" x14ac:dyDescent="0.2"/>
    <row r="80" spans="2:13" hidden="1" x14ac:dyDescent="0.2"/>
    <row r="81" spans="2:47" s="1" customFormat="1" ht="7" hidden="1" customHeight="1" x14ac:dyDescent="0.2">
      <c r="B81" s="38"/>
      <c r="C81" s="39"/>
      <c r="D81" s="39"/>
      <c r="E81" s="39"/>
      <c r="F81" s="39"/>
      <c r="G81" s="39"/>
      <c r="H81" s="39"/>
      <c r="I81" s="93"/>
      <c r="J81" s="93"/>
      <c r="K81" s="39"/>
      <c r="L81" s="39"/>
      <c r="M81" s="25"/>
    </row>
    <row r="82" spans="2:47" s="1" customFormat="1" ht="25" hidden="1" customHeight="1" x14ac:dyDescent="0.2">
      <c r="B82" s="25"/>
      <c r="C82" s="16" t="s">
        <v>74</v>
      </c>
      <c r="I82" s="68"/>
      <c r="J82" s="68"/>
      <c r="M82" s="25"/>
    </row>
    <row r="83" spans="2:47" s="1" customFormat="1" ht="7" hidden="1" customHeight="1" x14ac:dyDescent="0.2">
      <c r="B83" s="25"/>
      <c r="I83" s="68"/>
      <c r="J83" s="68"/>
      <c r="M83" s="25"/>
    </row>
    <row r="84" spans="2:47" s="1" customFormat="1" ht="12" hidden="1" customHeight="1" x14ac:dyDescent="0.2">
      <c r="B84" s="25"/>
      <c r="C84" s="21" t="s">
        <v>14</v>
      </c>
      <c r="I84" s="68"/>
      <c r="J84" s="68"/>
      <c r="M84" s="25"/>
    </row>
    <row r="85" spans="2:47" s="1" customFormat="1" ht="16.5" hidden="1" customHeight="1" x14ac:dyDescent="0.2">
      <c r="B85" s="25"/>
      <c r="E85" s="197" t="str">
        <f>E7</f>
        <v>UJEP Kolej K3 EPS+ER+SCS</v>
      </c>
      <c r="F85" s="198"/>
      <c r="G85" s="198"/>
      <c r="H85" s="198"/>
      <c r="I85" s="68"/>
      <c r="J85" s="68"/>
      <c r="M85" s="25"/>
    </row>
    <row r="86" spans="2:47" s="1" customFormat="1" ht="12" hidden="1" customHeight="1" x14ac:dyDescent="0.2">
      <c r="B86" s="25"/>
      <c r="C86" s="21" t="s">
        <v>70</v>
      </c>
      <c r="I86" s="68"/>
      <c r="J86" s="68"/>
      <c r="M86" s="25"/>
    </row>
    <row r="87" spans="2:47" s="1" customFormat="1" ht="16.5" hidden="1" customHeight="1" x14ac:dyDescent="0.2">
      <c r="B87" s="25"/>
      <c r="E87" s="183" t="str">
        <f>E9</f>
        <v>PS01 - EPS+ER</v>
      </c>
      <c r="F87" s="196"/>
      <c r="G87" s="196"/>
      <c r="H87" s="196"/>
      <c r="I87" s="68"/>
      <c r="J87" s="68"/>
      <c r="M87" s="25"/>
    </row>
    <row r="88" spans="2:47" s="1" customFormat="1" ht="7" hidden="1" customHeight="1" x14ac:dyDescent="0.2">
      <c r="B88" s="25"/>
      <c r="I88" s="68"/>
      <c r="J88" s="68"/>
      <c r="M88" s="25"/>
    </row>
    <row r="89" spans="2:47" s="1" customFormat="1" ht="12" hidden="1" customHeight="1" x14ac:dyDescent="0.2">
      <c r="B89" s="25"/>
      <c r="C89" s="21" t="s">
        <v>17</v>
      </c>
      <c r="F89" s="19" t="str">
        <f>F12</f>
        <v>Kolej K3 UJEP Ústí nad Labem</v>
      </c>
      <c r="I89" s="69" t="s">
        <v>18</v>
      </c>
      <c r="J89" s="71" t="str">
        <f>IF(J12="","",J12)</f>
        <v>30.6.2022</v>
      </c>
      <c r="M89" s="25"/>
    </row>
    <row r="90" spans="2:47" s="1" customFormat="1" ht="7" hidden="1" customHeight="1" x14ac:dyDescent="0.2">
      <c r="B90" s="25"/>
      <c r="I90" s="68"/>
      <c r="J90" s="68"/>
      <c r="M90" s="25"/>
    </row>
    <row r="91" spans="2:47" s="1" customFormat="1" ht="28" hidden="1" customHeight="1" x14ac:dyDescent="0.2">
      <c r="B91" s="25"/>
      <c r="C91" s="21" t="s">
        <v>19</v>
      </c>
      <c r="F91" s="19" t="str">
        <f>E15</f>
        <v>UJEP Ústí nad Labem</v>
      </c>
      <c r="I91" s="69" t="s">
        <v>25</v>
      </c>
      <c r="J91" s="94" t="str">
        <f>E21</f>
        <v>JIMI CZ a.s.</v>
      </c>
      <c r="M91" s="25"/>
    </row>
    <row r="92" spans="2:47" s="1" customFormat="1" ht="28" hidden="1" customHeight="1" x14ac:dyDescent="0.2">
      <c r="B92" s="25"/>
      <c r="C92" s="21" t="s">
        <v>23</v>
      </c>
      <c r="F92" s="19" t="str">
        <f>IF(E18="","",E18)</f>
        <v>Vyplň údaj</v>
      </c>
      <c r="I92" s="69" t="s">
        <v>26</v>
      </c>
      <c r="J92" s="94" t="str">
        <f>E24</f>
        <v>Josef Rejzek</v>
      </c>
      <c r="M92" s="25"/>
    </row>
    <row r="93" spans="2:47" s="1" customFormat="1" ht="10.4" hidden="1" customHeight="1" x14ac:dyDescent="0.2">
      <c r="B93" s="25"/>
      <c r="I93" s="68"/>
      <c r="J93" s="68"/>
      <c r="M93" s="25"/>
    </row>
    <row r="94" spans="2:47" s="1" customFormat="1" ht="29.25" hidden="1" customHeight="1" x14ac:dyDescent="0.2">
      <c r="B94" s="25"/>
      <c r="C94" s="95" t="s">
        <v>75</v>
      </c>
      <c r="D94" s="81"/>
      <c r="E94" s="81"/>
      <c r="F94" s="81"/>
      <c r="G94" s="81"/>
      <c r="H94" s="81"/>
      <c r="I94" s="96" t="s">
        <v>76</v>
      </c>
      <c r="J94" s="96" t="s">
        <v>77</v>
      </c>
      <c r="K94" s="97" t="s">
        <v>78</v>
      </c>
      <c r="L94" s="81"/>
      <c r="M94" s="25"/>
    </row>
    <row r="95" spans="2:47" s="1" customFormat="1" ht="10.4" hidden="1" customHeight="1" x14ac:dyDescent="0.2">
      <c r="B95" s="25"/>
      <c r="I95" s="68"/>
      <c r="J95" s="68"/>
      <c r="M95" s="25"/>
    </row>
    <row r="96" spans="2:47" s="1" customFormat="1" ht="22.9" hidden="1" customHeight="1" x14ac:dyDescent="0.2">
      <c r="B96" s="25"/>
      <c r="C96" s="98" t="s">
        <v>79</v>
      </c>
      <c r="I96" s="99">
        <f>Q117</f>
        <v>0</v>
      </c>
      <c r="J96" s="99">
        <f>R117</f>
        <v>0</v>
      </c>
      <c r="K96" s="55">
        <f>K117</f>
        <v>0</v>
      </c>
      <c r="M96" s="25"/>
      <c r="AU96" s="12" t="s">
        <v>80</v>
      </c>
    </row>
    <row r="97" spans="2:13" s="8" customFormat="1" ht="25" hidden="1" customHeight="1" x14ac:dyDescent="0.2">
      <c r="B97" s="100"/>
      <c r="D97" s="101" t="s">
        <v>81</v>
      </c>
      <c r="E97" s="102"/>
      <c r="F97" s="102"/>
      <c r="G97" s="102"/>
      <c r="H97" s="102"/>
      <c r="I97" s="103">
        <f>Q118</f>
        <v>0</v>
      </c>
      <c r="J97" s="103">
        <f>R118</f>
        <v>0</v>
      </c>
      <c r="K97" s="104">
        <f>K118</f>
        <v>0</v>
      </c>
      <c r="M97" s="100"/>
    </row>
    <row r="98" spans="2:13" s="1" customFormat="1" ht="21.75" hidden="1" customHeight="1" x14ac:dyDescent="0.2">
      <c r="B98" s="25"/>
      <c r="I98" s="68"/>
      <c r="J98" s="68"/>
      <c r="M98" s="25"/>
    </row>
    <row r="99" spans="2:13" s="1" customFormat="1" ht="7" hidden="1" customHeight="1" x14ac:dyDescent="0.2">
      <c r="B99" s="36"/>
      <c r="C99" s="37"/>
      <c r="D99" s="37"/>
      <c r="E99" s="37"/>
      <c r="F99" s="37"/>
      <c r="G99" s="37"/>
      <c r="H99" s="37"/>
      <c r="I99" s="92"/>
      <c r="J99" s="92"/>
      <c r="K99" s="37"/>
      <c r="L99" s="37"/>
      <c r="M99" s="25"/>
    </row>
    <row r="100" spans="2:13" hidden="1" x14ac:dyDescent="0.2"/>
    <row r="101" spans="2:13" hidden="1" x14ac:dyDescent="0.2"/>
    <row r="102" spans="2:13" hidden="1" x14ac:dyDescent="0.2"/>
    <row r="103" spans="2:13" s="1" customFormat="1" ht="7" customHeight="1" x14ac:dyDescent="0.2">
      <c r="B103" s="38"/>
      <c r="C103" s="39"/>
      <c r="D103" s="39"/>
      <c r="E103" s="39"/>
      <c r="F103" s="39"/>
      <c r="G103" s="39"/>
      <c r="H103" s="39"/>
      <c r="I103" s="93"/>
      <c r="J103" s="93"/>
      <c r="K103" s="39"/>
      <c r="L103" s="39"/>
      <c r="M103" s="25"/>
    </row>
    <row r="104" spans="2:13" s="1" customFormat="1" ht="25" customHeight="1" x14ac:dyDescent="0.2">
      <c r="B104" s="25"/>
      <c r="C104" s="16" t="s">
        <v>82</v>
      </c>
      <c r="I104" s="68"/>
      <c r="J104" s="68"/>
      <c r="M104" s="25"/>
    </row>
    <row r="105" spans="2:13" s="1" customFormat="1" ht="7" customHeight="1" x14ac:dyDescent="0.2">
      <c r="B105" s="25"/>
      <c r="I105" s="68"/>
      <c r="J105" s="68"/>
      <c r="M105" s="25"/>
    </row>
    <row r="106" spans="2:13" s="1" customFormat="1" ht="12" customHeight="1" x14ac:dyDescent="0.2">
      <c r="B106" s="25"/>
      <c r="C106" s="21" t="s">
        <v>14</v>
      </c>
      <c r="I106" s="68"/>
      <c r="J106" s="68"/>
      <c r="M106" s="25"/>
    </row>
    <row r="107" spans="2:13" s="1" customFormat="1" ht="16.5" customHeight="1" x14ac:dyDescent="0.2">
      <c r="B107" s="25"/>
      <c r="E107" s="197" t="str">
        <f>E7</f>
        <v>UJEP Kolej K3 EPS+ER+SCS</v>
      </c>
      <c r="F107" s="198"/>
      <c r="G107" s="198"/>
      <c r="H107" s="198"/>
      <c r="I107" s="68"/>
      <c r="J107" s="68"/>
      <c r="M107" s="25"/>
    </row>
    <row r="108" spans="2:13" s="1" customFormat="1" ht="12" customHeight="1" x14ac:dyDescent="0.2">
      <c r="B108" s="25"/>
      <c r="C108" s="21" t="s">
        <v>70</v>
      </c>
      <c r="I108" s="68"/>
      <c r="J108" s="68"/>
      <c r="M108" s="25"/>
    </row>
    <row r="109" spans="2:13" s="1" customFormat="1" ht="16.5" customHeight="1" x14ac:dyDescent="0.2">
      <c r="B109" s="25"/>
      <c r="E109" s="183" t="str">
        <f>E9</f>
        <v>PS01 - EPS+ER</v>
      </c>
      <c r="F109" s="196"/>
      <c r="G109" s="196"/>
      <c r="H109" s="196"/>
      <c r="I109" s="68"/>
      <c r="J109" s="68"/>
      <c r="M109" s="25"/>
    </row>
    <row r="110" spans="2:13" s="1" customFormat="1" ht="7" customHeight="1" x14ac:dyDescent="0.2">
      <c r="B110" s="25"/>
      <c r="I110" s="68"/>
      <c r="J110" s="68"/>
      <c r="M110" s="25"/>
    </row>
    <row r="111" spans="2:13" s="1" customFormat="1" ht="12" customHeight="1" x14ac:dyDescent="0.2">
      <c r="B111" s="25"/>
      <c r="C111" s="21" t="s">
        <v>17</v>
      </c>
      <c r="F111" s="19" t="str">
        <f>F12</f>
        <v>Kolej K3 UJEP Ústí nad Labem</v>
      </c>
      <c r="I111" s="69" t="s">
        <v>18</v>
      </c>
      <c r="J111" s="71" t="str">
        <f>IF(J12="","",J12)</f>
        <v>30.6.2022</v>
      </c>
      <c r="M111" s="25"/>
    </row>
    <row r="112" spans="2:13" s="1" customFormat="1" ht="7" customHeight="1" x14ac:dyDescent="0.2">
      <c r="B112" s="25"/>
      <c r="I112" s="68"/>
      <c r="J112" s="68"/>
      <c r="M112" s="25"/>
    </row>
    <row r="113" spans="2:65" s="1" customFormat="1" ht="28" customHeight="1" x14ac:dyDescent="0.2">
      <c r="B113" s="25"/>
      <c r="C113" s="21" t="s">
        <v>19</v>
      </c>
      <c r="F113" s="19" t="str">
        <f>E15</f>
        <v>UJEP Ústí nad Labem</v>
      </c>
      <c r="I113" s="69" t="s">
        <v>25</v>
      </c>
      <c r="J113" s="94" t="str">
        <f>E21</f>
        <v>JIMI CZ a.s.</v>
      </c>
      <c r="M113" s="25"/>
    </row>
    <row r="114" spans="2:65" s="1" customFormat="1" ht="28" customHeight="1" x14ac:dyDescent="0.2">
      <c r="B114" s="25"/>
      <c r="C114" s="21" t="s">
        <v>23</v>
      </c>
      <c r="F114" s="19" t="str">
        <f>IF(E18="","",E18)</f>
        <v>Vyplň údaj</v>
      </c>
      <c r="I114" s="69" t="s">
        <v>26</v>
      </c>
      <c r="J114" s="94" t="s">
        <v>178</v>
      </c>
      <c r="M114" s="25"/>
    </row>
    <row r="115" spans="2:65" s="1" customFormat="1" ht="10.4" customHeight="1" x14ac:dyDescent="0.2">
      <c r="B115" s="25"/>
      <c r="I115" s="68"/>
      <c r="J115" s="68"/>
      <c r="M115" s="25"/>
    </row>
    <row r="116" spans="2:65" s="9" customFormat="1" ht="29.25" customHeight="1" x14ac:dyDescent="0.2">
      <c r="B116" s="105"/>
      <c r="C116" s="106" t="s">
        <v>83</v>
      </c>
      <c r="D116" s="107" t="s">
        <v>53</v>
      </c>
      <c r="E116" s="107" t="s">
        <v>49</v>
      </c>
      <c r="F116" s="107" t="s">
        <v>50</v>
      </c>
      <c r="G116" s="107" t="s">
        <v>84</v>
      </c>
      <c r="H116" s="107" t="s">
        <v>85</v>
      </c>
      <c r="I116" s="108" t="s">
        <v>86</v>
      </c>
      <c r="J116" s="108" t="s">
        <v>87</v>
      </c>
      <c r="K116" s="109" t="s">
        <v>78</v>
      </c>
      <c r="L116" s="110" t="s">
        <v>88</v>
      </c>
      <c r="M116" s="105"/>
      <c r="N116" s="47" t="s">
        <v>1</v>
      </c>
      <c r="O116" s="48" t="s">
        <v>33</v>
      </c>
      <c r="P116" s="48" t="s">
        <v>89</v>
      </c>
      <c r="Q116" s="48" t="s">
        <v>90</v>
      </c>
      <c r="R116" s="48" t="s">
        <v>91</v>
      </c>
      <c r="S116" s="48" t="s">
        <v>92</v>
      </c>
      <c r="T116" s="48" t="s">
        <v>93</v>
      </c>
      <c r="U116" s="48" t="s">
        <v>94</v>
      </c>
      <c r="V116" s="48" t="s">
        <v>95</v>
      </c>
      <c r="W116" s="48" t="s">
        <v>96</v>
      </c>
      <c r="X116" s="49" t="s">
        <v>97</v>
      </c>
    </row>
    <row r="117" spans="2:65" s="1" customFormat="1" ht="22.9" customHeight="1" x14ac:dyDescent="0.35">
      <c r="B117" s="25"/>
      <c r="C117" s="53" t="s">
        <v>98</v>
      </c>
      <c r="I117" s="68"/>
      <c r="J117" s="68"/>
      <c r="K117" s="111">
        <f>K118</f>
        <v>0</v>
      </c>
      <c r="M117" s="25"/>
      <c r="N117" s="50"/>
      <c r="O117" s="51"/>
      <c r="P117" s="51"/>
      <c r="Q117" s="112">
        <f>Q118</f>
        <v>0</v>
      </c>
      <c r="R117" s="112">
        <f>R118</f>
        <v>0</v>
      </c>
      <c r="S117" s="51"/>
      <c r="T117" s="113">
        <f>T118</f>
        <v>0</v>
      </c>
      <c r="U117" s="51"/>
      <c r="V117" s="113">
        <f>V118</f>
        <v>0</v>
      </c>
      <c r="W117" s="51"/>
      <c r="X117" s="114">
        <f>X118</f>
        <v>0</v>
      </c>
      <c r="AT117" s="12" t="s">
        <v>55</v>
      </c>
      <c r="AU117" s="12" t="s">
        <v>80</v>
      </c>
      <c r="BK117" s="115"/>
    </row>
    <row r="118" spans="2:65" s="10" customFormat="1" ht="25.9" customHeight="1" x14ac:dyDescent="0.35">
      <c r="B118" s="116"/>
      <c r="D118" s="117" t="s">
        <v>55</v>
      </c>
      <c r="E118" s="118" t="s">
        <v>99</v>
      </c>
      <c r="F118" s="118" t="s">
        <v>100</v>
      </c>
      <c r="I118" s="119"/>
      <c r="J118" s="119"/>
      <c r="K118" s="120">
        <f>K119+K121+K123+K125+K127+K129+K131+K133+K135+K137+K139+K141+K143+K145+K147+K149+K151+K153+K155+K157+K159+K161+K163+K167+K169+K165+K171+K173+K175+K177+K179+K181+K183+K185+K187+K189</f>
        <v>0</v>
      </c>
      <c r="M118" s="116"/>
      <c r="N118" s="121"/>
      <c r="Q118" s="122">
        <f>SUM(Q119:Q190)</f>
        <v>0</v>
      </c>
      <c r="R118" s="122">
        <f>SUM(R119:R190)</f>
        <v>0</v>
      </c>
      <c r="T118" s="123">
        <f>SUM(T119:T190)</f>
        <v>0</v>
      </c>
      <c r="V118" s="123">
        <f>SUM(V119:V190)</f>
        <v>0</v>
      </c>
      <c r="X118" s="124">
        <f>SUM(X119:X190)</f>
        <v>0</v>
      </c>
      <c r="AR118" s="117" t="s">
        <v>63</v>
      </c>
      <c r="AT118" s="125" t="s">
        <v>55</v>
      </c>
      <c r="AU118" s="125" t="s">
        <v>56</v>
      </c>
      <c r="AY118" s="117" t="s">
        <v>101</v>
      </c>
      <c r="BK118" s="126"/>
    </row>
    <row r="119" spans="2:65" s="1" customFormat="1" ht="48" customHeight="1" x14ac:dyDescent="0.2">
      <c r="B119" s="25"/>
      <c r="C119" s="127" t="s">
        <v>56</v>
      </c>
      <c r="D119" s="127" t="s">
        <v>102</v>
      </c>
      <c r="E119" s="128" t="s">
        <v>103</v>
      </c>
      <c r="F119" s="129" t="s">
        <v>104</v>
      </c>
      <c r="G119" s="130" t="s">
        <v>105</v>
      </c>
      <c r="H119" s="131">
        <v>1</v>
      </c>
      <c r="I119" s="132"/>
      <c r="J119" s="132"/>
      <c r="K119" s="133">
        <f>H119*(I119+J119)</f>
        <v>0</v>
      </c>
      <c r="L119" s="134"/>
      <c r="M119" s="25"/>
      <c r="N119" s="135" t="s">
        <v>1</v>
      </c>
      <c r="O119" s="136" t="s">
        <v>34</v>
      </c>
      <c r="P119" s="137">
        <f>I119+J119</f>
        <v>0</v>
      </c>
      <c r="Q119" s="137">
        <f>ROUND(I119*H119,2)</f>
        <v>0</v>
      </c>
      <c r="R119" s="137">
        <f>ROUND(J119*H119,2)</f>
        <v>0</v>
      </c>
      <c r="T119" s="138">
        <f>S119*H119</f>
        <v>0</v>
      </c>
      <c r="U119" s="138">
        <v>0</v>
      </c>
      <c r="V119" s="138">
        <f>U119*H119</f>
        <v>0</v>
      </c>
      <c r="W119" s="138">
        <v>0</v>
      </c>
      <c r="X119" s="139">
        <f>W119*H119</f>
        <v>0</v>
      </c>
      <c r="AR119" s="140" t="s">
        <v>106</v>
      </c>
      <c r="AT119" s="140" t="s">
        <v>102</v>
      </c>
      <c r="AU119" s="140" t="s">
        <v>63</v>
      </c>
      <c r="AY119" s="12" t="s">
        <v>101</v>
      </c>
      <c r="BE119" s="141">
        <f>IF(O119="základní",K119,0)</f>
        <v>0</v>
      </c>
      <c r="BF119" s="141">
        <f>IF(O119="snížená",K119,0)</f>
        <v>0</v>
      </c>
      <c r="BG119" s="141">
        <f>IF(O119="zákl. přenesená",K119,0)</f>
        <v>0</v>
      </c>
      <c r="BH119" s="141">
        <f>IF(O119="sníž. přenesená",K119,0)</f>
        <v>0</v>
      </c>
      <c r="BI119" s="141">
        <f>IF(O119="nulová",K119,0)</f>
        <v>0</v>
      </c>
      <c r="BJ119" s="12" t="s">
        <v>63</v>
      </c>
      <c r="BK119" s="141"/>
      <c r="BL119" s="12"/>
      <c r="BM119" s="140"/>
    </row>
    <row r="120" spans="2:65" s="1" customFormat="1" ht="27" x14ac:dyDescent="0.2">
      <c r="B120" s="25"/>
      <c r="D120" s="142" t="s">
        <v>107</v>
      </c>
      <c r="F120" s="143" t="s">
        <v>104</v>
      </c>
      <c r="I120" s="68"/>
      <c r="J120" s="68"/>
      <c r="M120" s="25"/>
      <c r="N120" s="144"/>
      <c r="X120" s="44"/>
      <c r="AT120" s="12" t="s">
        <v>107</v>
      </c>
      <c r="AU120" s="12" t="s">
        <v>63</v>
      </c>
    </row>
    <row r="121" spans="2:65" s="1" customFormat="1" ht="36" customHeight="1" x14ac:dyDescent="0.2">
      <c r="B121" s="25"/>
      <c r="C121" s="127" t="s">
        <v>56</v>
      </c>
      <c r="D121" s="127" t="s">
        <v>102</v>
      </c>
      <c r="E121" s="128" t="s">
        <v>108</v>
      </c>
      <c r="F121" s="129" t="s">
        <v>109</v>
      </c>
      <c r="G121" s="130" t="s">
        <v>105</v>
      </c>
      <c r="H121" s="131">
        <v>1</v>
      </c>
      <c r="I121" s="132"/>
      <c r="J121" s="132"/>
      <c r="K121" s="133">
        <f>H121*(I121+J121)</f>
        <v>0</v>
      </c>
      <c r="L121" s="134"/>
      <c r="M121" s="25"/>
      <c r="N121" s="135" t="s">
        <v>1</v>
      </c>
      <c r="O121" s="136" t="s">
        <v>34</v>
      </c>
      <c r="P121" s="137">
        <f>I121+J121</f>
        <v>0</v>
      </c>
      <c r="Q121" s="137">
        <f>ROUND(I121*H121,2)</f>
        <v>0</v>
      </c>
      <c r="R121" s="137">
        <f>ROUND(J121*H121,2)</f>
        <v>0</v>
      </c>
      <c r="T121" s="138">
        <f>S121*H121</f>
        <v>0</v>
      </c>
      <c r="U121" s="138">
        <v>0</v>
      </c>
      <c r="V121" s="138">
        <f>U121*H121</f>
        <v>0</v>
      </c>
      <c r="W121" s="138">
        <v>0</v>
      </c>
      <c r="X121" s="139">
        <f>W121*H121</f>
        <v>0</v>
      </c>
      <c r="AR121" s="140" t="s">
        <v>106</v>
      </c>
      <c r="AT121" s="140" t="s">
        <v>102</v>
      </c>
      <c r="AU121" s="140" t="s">
        <v>63</v>
      </c>
      <c r="AY121" s="12" t="s">
        <v>101</v>
      </c>
      <c r="BE121" s="141">
        <f>IF(O121="základní",K121,0)</f>
        <v>0</v>
      </c>
      <c r="BF121" s="141">
        <f>IF(O121="snížená",K121,0)</f>
        <v>0</v>
      </c>
      <c r="BG121" s="141">
        <f>IF(O121="zákl. přenesená",K121,0)</f>
        <v>0</v>
      </c>
      <c r="BH121" s="141">
        <f>IF(O121="sníž. přenesená",K121,0)</f>
        <v>0</v>
      </c>
      <c r="BI121" s="141">
        <f>IF(O121="nulová",K121,0)</f>
        <v>0</v>
      </c>
      <c r="BJ121" s="12" t="s">
        <v>63</v>
      </c>
      <c r="BK121" s="141"/>
      <c r="BL121" s="12"/>
      <c r="BM121" s="140"/>
    </row>
    <row r="122" spans="2:65" s="1" customFormat="1" ht="27" x14ac:dyDescent="0.2">
      <c r="B122" s="25"/>
      <c r="D122" s="142" t="s">
        <v>107</v>
      </c>
      <c r="F122" s="143" t="s">
        <v>109</v>
      </c>
      <c r="I122" s="68"/>
      <c r="J122" s="68"/>
      <c r="M122" s="25"/>
      <c r="N122" s="144"/>
      <c r="X122" s="44"/>
      <c r="AT122" s="12" t="s">
        <v>107</v>
      </c>
      <c r="AU122" s="12" t="s">
        <v>63</v>
      </c>
    </row>
    <row r="123" spans="2:65" s="1" customFormat="1" ht="11.5" x14ac:dyDescent="0.2">
      <c r="B123" s="25"/>
      <c r="C123" s="127" t="s">
        <v>56</v>
      </c>
      <c r="D123" s="127" t="s">
        <v>102</v>
      </c>
      <c r="E123" s="128" t="s">
        <v>110</v>
      </c>
      <c r="F123" s="129" t="s">
        <v>180</v>
      </c>
      <c r="G123" s="130" t="s">
        <v>105</v>
      </c>
      <c r="H123" s="131">
        <v>656</v>
      </c>
      <c r="I123" s="132"/>
      <c r="J123" s="132"/>
      <c r="K123" s="133">
        <f>H123*(I123+J123)</f>
        <v>0</v>
      </c>
      <c r="M123" s="25"/>
      <c r="N123" s="144"/>
      <c r="X123" s="44"/>
      <c r="AT123" s="12"/>
      <c r="AU123" s="12"/>
    </row>
    <row r="124" spans="2:65" s="1" customFormat="1" x14ac:dyDescent="0.2">
      <c r="B124" s="25"/>
      <c r="D124" s="142" t="s">
        <v>107</v>
      </c>
      <c r="F124" s="143" t="s">
        <v>180</v>
      </c>
      <c r="I124" s="68"/>
      <c r="J124" s="68"/>
      <c r="M124" s="25"/>
      <c r="N124" s="144"/>
      <c r="X124" s="44"/>
      <c r="AT124" s="12"/>
      <c r="AU124" s="12"/>
    </row>
    <row r="125" spans="2:65" s="1" customFormat="1" ht="16.5" customHeight="1" x14ac:dyDescent="0.2">
      <c r="B125" s="25"/>
      <c r="C125" s="127" t="s">
        <v>56</v>
      </c>
      <c r="D125" s="127" t="s">
        <v>102</v>
      </c>
      <c r="E125" s="128" t="s">
        <v>111</v>
      </c>
      <c r="F125" s="129" t="s">
        <v>181</v>
      </c>
      <c r="G125" s="130" t="s">
        <v>105</v>
      </c>
      <c r="H125" s="131">
        <v>127</v>
      </c>
      <c r="I125" s="132"/>
      <c r="J125" s="132"/>
      <c r="K125" s="133">
        <f>H125*(I125+J125)</f>
        <v>0</v>
      </c>
      <c r="L125" s="134"/>
      <c r="M125" s="25"/>
      <c r="N125" s="135" t="s">
        <v>1</v>
      </c>
      <c r="O125" s="136" t="s">
        <v>34</v>
      </c>
      <c r="P125" s="137">
        <f>I125+J125</f>
        <v>0</v>
      </c>
      <c r="Q125" s="137">
        <f>ROUND(I125*H125,2)</f>
        <v>0</v>
      </c>
      <c r="R125" s="137">
        <f>ROUND(J125*H125,2)</f>
        <v>0</v>
      </c>
      <c r="T125" s="138">
        <f>S125*H125</f>
        <v>0</v>
      </c>
      <c r="U125" s="138">
        <v>0</v>
      </c>
      <c r="V125" s="138">
        <f>U125*H125</f>
        <v>0</v>
      </c>
      <c r="W125" s="138">
        <v>0</v>
      </c>
      <c r="X125" s="139">
        <f>W125*H125</f>
        <v>0</v>
      </c>
      <c r="AR125" s="140" t="s">
        <v>106</v>
      </c>
      <c r="AT125" s="140" t="s">
        <v>102</v>
      </c>
      <c r="AU125" s="140" t="s">
        <v>63</v>
      </c>
      <c r="AY125" s="12" t="s">
        <v>101</v>
      </c>
      <c r="BE125" s="141">
        <f>IF(O125="základní",K125,0)</f>
        <v>0</v>
      </c>
      <c r="BF125" s="141">
        <f>IF(O125="snížená",K125,0)</f>
        <v>0</v>
      </c>
      <c r="BG125" s="141">
        <f>IF(O125="zákl. přenesená",K125,0)</f>
        <v>0</v>
      </c>
      <c r="BH125" s="141">
        <f>IF(O125="sníž. přenesená",K125,0)</f>
        <v>0</v>
      </c>
      <c r="BI125" s="141">
        <f>IF(O125="nulová",K125,0)</f>
        <v>0</v>
      </c>
      <c r="BJ125" s="12" t="s">
        <v>63</v>
      </c>
      <c r="BK125" s="141"/>
      <c r="BL125" s="12"/>
      <c r="BM125" s="140"/>
    </row>
    <row r="126" spans="2:65" s="1" customFormat="1" x14ac:dyDescent="0.2">
      <c r="B126" s="25"/>
      <c r="D126" s="142" t="s">
        <v>107</v>
      </c>
      <c r="F126" s="143" t="s">
        <v>181</v>
      </c>
      <c r="I126" s="68"/>
      <c r="J126" s="68"/>
      <c r="M126" s="25"/>
      <c r="N126" s="144"/>
      <c r="X126" s="44"/>
      <c r="AT126" s="12" t="s">
        <v>107</v>
      </c>
      <c r="AU126" s="12" t="s">
        <v>63</v>
      </c>
    </row>
    <row r="127" spans="2:65" s="1" customFormat="1" ht="16.5" customHeight="1" x14ac:dyDescent="0.2">
      <c r="B127" s="25"/>
      <c r="C127" s="127" t="s">
        <v>56</v>
      </c>
      <c r="D127" s="127" t="s">
        <v>102</v>
      </c>
      <c r="E127" s="128" t="s">
        <v>113</v>
      </c>
      <c r="F127" s="129" t="s">
        <v>112</v>
      </c>
      <c r="G127" s="130" t="s">
        <v>105</v>
      </c>
      <c r="H127" s="131">
        <v>650</v>
      </c>
      <c r="I127" s="132"/>
      <c r="J127" s="132"/>
      <c r="K127" s="133">
        <f>H127*(I127+J127)</f>
        <v>0</v>
      </c>
      <c r="L127" s="134"/>
      <c r="M127" s="25"/>
      <c r="N127" s="135" t="s">
        <v>1</v>
      </c>
      <c r="O127" s="136" t="s">
        <v>34</v>
      </c>
      <c r="P127" s="137">
        <f>I127+J127</f>
        <v>0</v>
      </c>
      <c r="Q127" s="137">
        <f>ROUND(I127*H127,2)</f>
        <v>0</v>
      </c>
      <c r="R127" s="137">
        <f>ROUND(J127*H127,2)</f>
        <v>0</v>
      </c>
      <c r="T127" s="138">
        <f>S127*H127</f>
        <v>0</v>
      </c>
      <c r="U127" s="138">
        <v>0</v>
      </c>
      <c r="V127" s="138">
        <f>U127*H127</f>
        <v>0</v>
      </c>
      <c r="W127" s="138">
        <v>0</v>
      </c>
      <c r="X127" s="139">
        <f>W127*H127</f>
        <v>0</v>
      </c>
      <c r="AR127" s="140" t="s">
        <v>106</v>
      </c>
      <c r="AT127" s="140" t="s">
        <v>102</v>
      </c>
      <c r="AU127" s="140" t="s">
        <v>63</v>
      </c>
      <c r="AY127" s="12" t="s">
        <v>101</v>
      </c>
      <c r="BE127" s="141">
        <f>IF(O127="základní",K127,0)</f>
        <v>0</v>
      </c>
      <c r="BF127" s="141">
        <f>IF(O127="snížená",K127,0)</f>
        <v>0</v>
      </c>
      <c r="BG127" s="141">
        <f>IF(O127="zákl. přenesená",K127,0)</f>
        <v>0</v>
      </c>
      <c r="BH127" s="141">
        <f>IF(O127="sníž. přenesená",K127,0)</f>
        <v>0</v>
      </c>
      <c r="BI127" s="141">
        <f>IF(O127="nulová",K127,0)</f>
        <v>0</v>
      </c>
      <c r="BJ127" s="12" t="s">
        <v>63</v>
      </c>
      <c r="BK127" s="141"/>
      <c r="BL127" s="12"/>
      <c r="BM127" s="140"/>
    </row>
    <row r="128" spans="2:65" s="1" customFormat="1" x14ac:dyDescent="0.2">
      <c r="B128" s="25"/>
      <c r="D128" s="142" t="s">
        <v>107</v>
      </c>
      <c r="F128" s="143" t="s">
        <v>112</v>
      </c>
      <c r="I128" s="68"/>
      <c r="J128" s="68"/>
      <c r="M128" s="25"/>
      <c r="N128" s="144"/>
      <c r="X128" s="44"/>
      <c r="AT128" s="12" t="s">
        <v>107</v>
      </c>
      <c r="AU128" s="12" t="s">
        <v>63</v>
      </c>
    </row>
    <row r="129" spans="2:65" s="1" customFormat="1" ht="16.5" customHeight="1" x14ac:dyDescent="0.2">
      <c r="B129" s="25"/>
      <c r="C129" s="127" t="s">
        <v>56</v>
      </c>
      <c r="D129" s="127" t="s">
        <v>102</v>
      </c>
      <c r="E129" s="128" t="s">
        <v>115</v>
      </c>
      <c r="F129" s="129" t="s">
        <v>114</v>
      </c>
      <c r="G129" s="130" t="s">
        <v>105</v>
      </c>
      <c r="H129" s="131">
        <v>133</v>
      </c>
      <c r="I129" s="132"/>
      <c r="J129" s="132"/>
      <c r="K129" s="133">
        <f>H129*(I129+J129)</f>
        <v>0</v>
      </c>
      <c r="L129" s="134"/>
      <c r="M129" s="25"/>
      <c r="N129" s="135" t="s">
        <v>1</v>
      </c>
      <c r="O129" s="136" t="s">
        <v>34</v>
      </c>
      <c r="P129" s="137">
        <f>I129+J129</f>
        <v>0</v>
      </c>
      <c r="Q129" s="137">
        <f>ROUND(I129*H129,2)</f>
        <v>0</v>
      </c>
      <c r="R129" s="137">
        <f>ROUND(J129*H129,2)</f>
        <v>0</v>
      </c>
      <c r="T129" s="138">
        <f>S129*H129</f>
        <v>0</v>
      </c>
      <c r="U129" s="138">
        <v>0</v>
      </c>
      <c r="V129" s="138">
        <f>U129*H129</f>
        <v>0</v>
      </c>
      <c r="W129" s="138">
        <v>0</v>
      </c>
      <c r="X129" s="139">
        <f>W129*H129</f>
        <v>0</v>
      </c>
      <c r="AR129" s="140" t="s">
        <v>106</v>
      </c>
      <c r="AT129" s="140" t="s">
        <v>102</v>
      </c>
      <c r="AU129" s="140" t="s">
        <v>63</v>
      </c>
      <c r="AY129" s="12" t="s">
        <v>101</v>
      </c>
      <c r="BE129" s="141">
        <f>IF(O129="základní",K129,0)</f>
        <v>0</v>
      </c>
      <c r="BF129" s="141">
        <f>IF(O129="snížená",K129,0)</f>
        <v>0</v>
      </c>
      <c r="BG129" s="141">
        <f>IF(O129="zákl. přenesená",K129,0)</f>
        <v>0</v>
      </c>
      <c r="BH129" s="141">
        <f>IF(O129="sníž. přenesená",K129,0)</f>
        <v>0</v>
      </c>
      <c r="BI129" s="141">
        <f>IF(O129="nulová",K129,0)</f>
        <v>0</v>
      </c>
      <c r="BJ129" s="12" t="s">
        <v>63</v>
      </c>
      <c r="BK129" s="141"/>
      <c r="BL129" s="12"/>
      <c r="BM129" s="140"/>
    </row>
    <row r="130" spans="2:65" s="1" customFormat="1" x14ac:dyDescent="0.2">
      <c r="B130" s="25"/>
      <c r="D130" s="142" t="s">
        <v>107</v>
      </c>
      <c r="F130" s="143" t="s">
        <v>114</v>
      </c>
      <c r="I130" s="68"/>
      <c r="J130" s="68"/>
      <c r="M130" s="25"/>
      <c r="N130" s="144"/>
      <c r="X130" s="44"/>
      <c r="AT130" s="12" t="s">
        <v>107</v>
      </c>
      <c r="AU130" s="12" t="s">
        <v>63</v>
      </c>
    </row>
    <row r="131" spans="2:65" s="1" customFormat="1" ht="16.5" customHeight="1" x14ac:dyDescent="0.2">
      <c r="B131" s="25"/>
      <c r="C131" s="127" t="s">
        <v>56</v>
      </c>
      <c r="D131" s="127" t="s">
        <v>102</v>
      </c>
      <c r="E131" s="128" t="s">
        <v>117</v>
      </c>
      <c r="F131" s="129" t="s">
        <v>116</v>
      </c>
      <c r="G131" s="130" t="s">
        <v>105</v>
      </c>
      <c r="H131" s="131">
        <v>74</v>
      </c>
      <c r="I131" s="132"/>
      <c r="J131" s="132"/>
      <c r="K131" s="133">
        <f>H131*(I131+J131)</f>
        <v>0</v>
      </c>
      <c r="L131" s="134"/>
      <c r="M131" s="25"/>
      <c r="N131" s="135" t="s">
        <v>1</v>
      </c>
      <c r="O131" s="136" t="s">
        <v>34</v>
      </c>
      <c r="P131" s="137">
        <f>I131+J131</f>
        <v>0</v>
      </c>
      <c r="Q131" s="137">
        <f>ROUND(I131*H131,2)</f>
        <v>0</v>
      </c>
      <c r="R131" s="137">
        <f>ROUND(J131*H131,2)</f>
        <v>0</v>
      </c>
      <c r="T131" s="138">
        <f>S131*H131</f>
        <v>0</v>
      </c>
      <c r="U131" s="138">
        <v>0</v>
      </c>
      <c r="V131" s="138">
        <f>U131*H131</f>
        <v>0</v>
      </c>
      <c r="W131" s="138">
        <v>0</v>
      </c>
      <c r="X131" s="139">
        <f>W131*H131</f>
        <v>0</v>
      </c>
      <c r="AR131" s="140" t="s">
        <v>106</v>
      </c>
      <c r="AT131" s="140" t="s">
        <v>102</v>
      </c>
      <c r="AU131" s="140" t="s">
        <v>63</v>
      </c>
      <c r="AY131" s="12" t="s">
        <v>101</v>
      </c>
      <c r="BE131" s="141">
        <f>IF(O131="základní",K131,0)</f>
        <v>0</v>
      </c>
      <c r="BF131" s="141">
        <f>IF(O131="snížená",K131,0)</f>
        <v>0</v>
      </c>
      <c r="BG131" s="141">
        <f>IF(O131="zákl. přenesená",K131,0)</f>
        <v>0</v>
      </c>
      <c r="BH131" s="141">
        <f>IF(O131="sníž. přenesená",K131,0)</f>
        <v>0</v>
      </c>
      <c r="BI131" s="141">
        <f>IF(O131="nulová",K131,0)</f>
        <v>0</v>
      </c>
      <c r="BJ131" s="12" t="s">
        <v>63</v>
      </c>
      <c r="BK131" s="141"/>
      <c r="BL131" s="12"/>
      <c r="BM131" s="140"/>
    </row>
    <row r="132" spans="2:65" s="1" customFormat="1" x14ac:dyDescent="0.2">
      <c r="B132" s="25"/>
      <c r="D132" s="142" t="s">
        <v>107</v>
      </c>
      <c r="F132" s="143" t="s">
        <v>116</v>
      </c>
      <c r="I132" s="68"/>
      <c r="J132" s="68"/>
      <c r="M132" s="25"/>
      <c r="N132" s="144"/>
      <c r="X132" s="44"/>
      <c r="AT132" s="12" t="s">
        <v>107</v>
      </c>
      <c r="AU132" s="12" t="s">
        <v>63</v>
      </c>
    </row>
    <row r="133" spans="2:65" s="1" customFormat="1" ht="11.5" x14ac:dyDescent="0.2">
      <c r="B133" s="25"/>
      <c r="C133" s="127" t="s">
        <v>56</v>
      </c>
      <c r="D133" s="127" t="s">
        <v>102</v>
      </c>
      <c r="E133" s="128" t="s">
        <v>119</v>
      </c>
      <c r="F133" s="129" t="s">
        <v>182</v>
      </c>
      <c r="G133" s="130" t="s">
        <v>105</v>
      </c>
      <c r="H133" s="131">
        <v>143</v>
      </c>
      <c r="I133" s="132"/>
      <c r="J133" s="132"/>
      <c r="K133" s="133">
        <f>H133*(I133+J133)</f>
        <v>0</v>
      </c>
      <c r="M133" s="25"/>
      <c r="N133" s="144"/>
      <c r="X133" s="44"/>
      <c r="AT133" s="12"/>
      <c r="AU133" s="12"/>
    </row>
    <row r="134" spans="2:65" s="1" customFormat="1" ht="11.5" x14ac:dyDescent="0.2">
      <c r="B134" s="25"/>
      <c r="D134" s="142" t="s">
        <v>107</v>
      </c>
      <c r="F134" s="143" t="s">
        <v>182</v>
      </c>
      <c r="I134" s="68"/>
      <c r="J134" s="68"/>
      <c r="K134" s="133"/>
      <c r="M134" s="25"/>
      <c r="N134" s="144"/>
      <c r="X134" s="44"/>
      <c r="AT134" s="12"/>
      <c r="AU134" s="12"/>
    </row>
    <row r="135" spans="2:65" s="1" customFormat="1" ht="11.5" x14ac:dyDescent="0.2">
      <c r="B135" s="25"/>
      <c r="C135" s="127" t="s">
        <v>56</v>
      </c>
      <c r="D135" s="127" t="s">
        <v>102</v>
      </c>
      <c r="E135" s="128" t="s">
        <v>122</v>
      </c>
      <c r="F135" s="129" t="s">
        <v>183</v>
      </c>
      <c r="G135" s="130" t="s">
        <v>105</v>
      </c>
      <c r="H135" s="131">
        <v>1</v>
      </c>
      <c r="I135" s="132"/>
      <c r="J135" s="132"/>
      <c r="K135" s="133">
        <f>H135*(I135+J135)</f>
        <v>0</v>
      </c>
      <c r="M135" s="25"/>
      <c r="N135" s="144"/>
      <c r="X135" s="44"/>
      <c r="AT135" s="12"/>
      <c r="AU135" s="12"/>
    </row>
    <row r="136" spans="2:65" s="1" customFormat="1" x14ac:dyDescent="0.2">
      <c r="B136" s="25"/>
      <c r="D136" s="142" t="s">
        <v>107</v>
      </c>
      <c r="F136" s="143" t="s">
        <v>183</v>
      </c>
      <c r="I136" s="68"/>
      <c r="J136" s="68"/>
      <c r="M136" s="25"/>
      <c r="N136" s="144"/>
      <c r="X136" s="44"/>
      <c r="AT136" s="12"/>
      <c r="AU136" s="12"/>
    </row>
    <row r="137" spans="2:65" s="1" customFormat="1" ht="11.5" x14ac:dyDescent="0.2">
      <c r="B137" s="25"/>
      <c r="C137" s="127" t="s">
        <v>56</v>
      </c>
      <c r="D137" s="127" t="s">
        <v>102</v>
      </c>
      <c r="E137" s="128" t="s">
        <v>124</v>
      </c>
      <c r="F137" s="129" t="s">
        <v>166</v>
      </c>
      <c r="G137" s="130" t="s">
        <v>105</v>
      </c>
      <c r="H137" s="131">
        <v>1</v>
      </c>
      <c r="I137" s="132"/>
      <c r="J137" s="132"/>
      <c r="K137" s="133">
        <f>H137*(I137+J137)</f>
        <v>0</v>
      </c>
      <c r="M137" s="25"/>
      <c r="N137" s="144"/>
      <c r="X137" s="44"/>
      <c r="AT137" s="12"/>
      <c r="AU137" s="12"/>
    </row>
    <row r="138" spans="2:65" s="1" customFormat="1" x14ac:dyDescent="0.2">
      <c r="B138" s="25"/>
      <c r="D138" s="142" t="s">
        <v>107</v>
      </c>
      <c r="F138" s="143" t="s">
        <v>166</v>
      </c>
      <c r="I138" s="68"/>
      <c r="J138" s="68"/>
      <c r="M138" s="25"/>
      <c r="N138" s="144"/>
      <c r="X138" s="44"/>
      <c r="AT138" s="12"/>
      <c r="AU138" s="12"/>
    </row>
    <row r="139" spans="2:65" s="1" customFormat="1" ht="11.5" x14ac:dyDescent="0.2">
      <c r="B139" s="25"/>
      <c r="C139" s="127" t="s">
        <v>56</v>
      </c>
      <c r="D139" s="127" t="s">
        <v>102</v>
      </c>
      <c r="E139" s="128" t="s">
        <v>127</v>
      </c>
      <c r="F139" s="129" t="s">
        <v>184</v>
      </c>
      <c r="G139" s="130" t="s">
        <v>105</v>
      </c>
      <c r="H139" s="131">
        <v>1</v>
      </c>
      <c r="I139" s="132"/>
      <c r="J139" s="132"/>
      <c r="K139" s="133">
        <f>H139*(I139+J139)</f>
        <v>0</v>
      </c>
      <c r="M139" s="25"/>
      <c r="N139" s="144"/>
      <c r="X139" s="44"/>
      <c r="AT139" s="12"/>
      <c r="AU139" s="12"/>
    </row>
    <row r="140" spans="2:65" s="1" customFormat="1" x14ac:dyDescent="0.2">
      <c r="B140" s="25"/>
      <c r="D140" s="142" t="s">
        <v>107</v>
      </c>
      <c r="F140" s="143" t="s">
        <v>184</v>
      </c>
      <c r="I140" s="68"/>
      <c r="J140" s="68"/>
      <c r="M140" s="25"/>
      <c r="N140" s="144"/>
      <c r="X140" s="44"/>
      <c r="AT140" s="12"/>
      <c r="AU140" s="12"/>
    </row>
    <row r="141" spans="2:65" s="1" customFormat="1" ht="11.5" x14ac:dyDescent="0.2">
      <c r="B141" s="25"/>
      <c r="C141" s="127" t="s">
        <v>56</v>
      </c>
      <c r="D141" s="127" t="s">
        <v>102</v>
      </c>
      <c r="E141" s="128" t="s">
        <v>129</v>
      </c>
      <c r="F141" s="129" t="s">
        <v>185</v>
      </c>
      <c r="G141" s="130" t="s">
        <v>105</v>
      </c>
      <c r="H141" s="131">
        <v>2</v>
      </c>
      <c r="I141" s="132"/>
      <c r="J141" s="132"/>
      <c r="K141" s="133">
        <f>H141*(I141+J141)</f>
        <v>0</v>
      </c>
      <c r="M141" s="25"/>
      <c r="N141" s="144"/>
      <c r="X141" s="44"/>
      <c r="AT141" s="12"/>
      <c r="AU141" s="12"/>
    </row>
    <row r="142" spans="2:65" s="1" customFormat="1" x14ac:dyDescent="0.2">
      <c r="B142" s="25"/>
      <c r="D142" s="142" t="s">
        <v>107</v>
      </c>
      <c r="F142" s="143" t="s">
        <v>185</v>
      </c>
      <c r="I142" s="68"/>
      <c r="J142" s="68"/>
      <c r="M142" s="25"/>
      <c r="N142" s="144"/>
      <c r="X142" s="44"/>
      <c r="AT142" s="12"/>
      <c r="AU142" s="12"/>
    </row>
    <row r="143" spans="2:65" s="1" customFormat="1" ht="24" customHeight="1" x14ac:dyDescent="0.2">
      <c r="B143" s="25"/>
      <c r="C143" s="127" t="s">
        <v>56</v>
      </c>
      <c r="D143" s="127" t="s">
        <v>102</v>
      </c>
      <c r="E143" s="128" t="s">
        <v>131</v>
      </c>
      <c r="F143" s="129" t="s">
        <v>118</v>
      </c>
      <c r="G143" s="130" t="s">
        <v>105</v>
      </c>
      <c r="H143" s="131">
        <v>1</v>
      </c>
      <c r="I143" s="132"/>
      <c r="J143" s="132"/>
      <c r="K143" s="133">
        <f>H143*(I143+J143)</f>
        <v>0</v>
      </c>
      <c r="L143" s="134"/>
      <c r="M143" s="25"/>
      <c r="N143" s="135" t="s">
        <v>1</v>
      </c>
      <c r="O143" s="136" t="s">
        <v>34</v>
      </c>
      <c r="P143" s="137">
        <f>I143+J143</f>
        <v>0</v>
      </c>
      <c r="Q143" s="137">
        <f>ROUND(I143*H143,2)</f>
        <v>0</v>
      </c>
      <c r="R143" s="137">
        <f>ROUND(J143*H143,2)</f>
        <v>0</v>
      </c>
      <c r="T143" s="138">
        <f>S143*H143</f>
        <v>0</v>
      </c>
      <c r="U143" s="138">
        <v>0</v>
      </c>
      <c r="V143" s="138">
        <f>U143*H143</f>
        <v>0</v>
      </c>
      <c r="W143" s="138">
        <v>0</v>
      </c>
      <c r="X143" s="139">
        <f>W143*H143</f>
        <v>0</v>
      </c>
      <c r="AR143" s="140" t="s">
        <v>106</v>
      </c>
      <c r="AT143" s="140" t="s">
        <v>102</v>
      </c>
      <c r="AU143" s="140" t="s">
        <v>63</v>
      </c>
      <c r="AY143" s="12" t="s">
        <v>101</v>
      </c>
      <c r="BE143" s="141">
        <f>IF(O143="základní",K143,0)</f>
        <v>0</v>
      </c>
      <c r="BF143" s="141">
        <f>IF(O143="snížená",K143,0)</f>
        <v>0</v>
      </c>
      <c r="BG143" s="141">
        <f>IF(O143="zákl. přenesená",K143,0)</f>
        <v>0</v>
      </c>
      <c r="BH143" s="141">
        <f>IF(O143="sníž. přenesená",K143,0)</f>
        <v>0</v>
      </c>
      <c r="BI143" s="141">
        <f>IF(O143="nulová",K143,0)</f>
        <v>0</v>
      </c>
      <c r="BJ143" s="12" t="s">
        <v>63</v>
      </c>
      <c r="BK143" s="141"/>
      <c r="BL143" s="12"/>
      <c r="BM143" s="140"/>
    </row>
    <row r="144" spans="2:65" s="1" customFormat="1" x14ac:dyDescent="0.2">
      <c r="B144" s="25"/>
      <c r="D144" s="142" t="s">
        <v>107</v>
      </c>
      <c r="F144" s="143" t="s">
        <v>118</v>
      </c>
      <c r="I144" s="68"/>
      <c r="J144" s="68"/>
      <c r="M144" s="25"/>
      <c r="N144" s="144"/>
      <c r="X144" s="44"/>
      <c r="AT144" s="12" t="s">
        <v>107</v>
      </c>
      <c r="AU144" s="12" t="s">
        <v>63</v>
      </c>
    </row>
    <row r="145" spans="2:65" s="1" customFormat="1" ht="24" customHeight="1" x14ac:dyDescent="0.2">
      <c r="B145" s="25"/>
      <c r="C145" s="127" t="s">
        <v>56</v>
      </c>
      <c r="D145" s="127" t="s">
        <v>102</v>
      </c>
      <c r="E145" s="128" t="s">
        <v>133</v>
      </c>
      <c r="F145" s="129" t="s">
        <v>120</v>
      </c>
      <c r="G145" s="130" t="s">
        <v>105</v>
      </c>
      <c r="H145" s="131">
        <v>1</v>
      </c>
      <c r="I145" s="132"/>
      <c r="J145" s="132"/>
      <c r="K145" s="133">
        <f>H145*(I145+J145)</f>
        <v>0</v>
      </c>
      <c r="L145" s="134"/>
      <c r="M145" s="25"/>
      <c r="N145" s="135" t="s">
        <v>1</v>
      </c>
      <c r="O145" s="136" t="s">
        <v>34</v>
      </c>
      <c r="P145" s="137">
        <f>I145+J145</f>
        <v>0</v>
      </c>
      <c r="Q145" s="137">
        <f>ROUND(I145*H145,2)</f>
        <v>0</v>
      </c>
      <c r="R145" s="137">
        <f>ROUND(J145*H145,2)</f>
        <v>0</v>
      </c>
      <c r="T145" s="138">
        <f>S145*H145</f>
        <v>0</v>
      </c>
      <c r="U145" s="138">
        <v>0</v>
      </c>
      <c r="V145" s="138">
        <f>U145*H145</f>
        <v>0</v>
      </c>
      <c r="W145" s="138">
        <v>0</v>
      </c>
      <c r="X145" s="139">
        <f>W145*H145</f>
        <v>0</v>
      </c>
      <c r="AR145" s="140" t="s">
        <v>106</v>
      </c>
      <c r="AT145" s="140" t="s">
        <v>102</v>
      </c>
      <c r="AU145" s="140" t="s">
        <v>63</v>
      </c>
      <c r="AY145" s="12" t="s">
        <v>101</v>
      </c>
      <c r="BE145" s="141">
        <f>IF(O145="základní",K145,0)</f>
        <v>0</v>
      </c>
      <c r="BF145" s="141">
        <f>IF(O145="snížená",K145,0)</f>
        <v>0</v>
      </c>
      <c r="BG145" s="141">
        <f>IF(O145="zákl. přenesená",K145,0)</f>
        <v>0</v>
      </c>
      <c r="BH145" s="141">
        <f>IF(O145="sníž. přenesená",K145,0)</f>
        <v>0</v>
      </c>
      <c r="BI145" s="141">
        <f>IF(O145="nulová",K145,0)</f>
        <v>0</v>
      </c>
      <c r="BJ145" s="12" t="s">
        <v>63</v>
      </c>
      <c r="BK145" s="141"/>
      <c r="BL145" s="12"/>
      <c r="BM145" s="140"/>
    </row>
    <row r="146" spans="2:65" s="1" customFormat="1" x14ac:dyDescent="0.2">
      <c r="B146" s="25"/>
      <c r="D146" s="142" t="s">
        <v>107</v>
      </c>
      <c r="F146" s="143" t="s">
        <v>120</v>
      </c>
      <c r="I146" s="68"/>
      <c r="J146" s="68"/>
      <c r="M146" s="25"/>
      <c r="N146" s="144"/>
      <c r="X146" s="44"/>
      <c r="AT146" s="12" t="s">
        <v>107</v>
      </c>
      <c r="AU146" s="12" t="s">
        <v>63</v>
      </c>
    </row>
    <row r="147" spans="2:65" s="1" customFormat="1" ht="16.5" customHeight="1" x14ac:dyDescent="0.2">
      <c r="B147" s="25"/>
      <c r="C147" s="127" t="s">
        <v>56</v>
      </c>
      <c r="D147" s="127" t="s">
        <v>102</v>
      </c>
      <c r="E147" s="128" t="s">
        <v>134</v>
      </c>
      <c r="F147" s="129" t="s">
        <v>123</v>
      </c>
      <c r="G147" s="130" t="s">
        <v>105</v>
      </c>
      <c r="H147" s="131">
        <v>1</v>
      </c>
      <c r="I147" s="132"/>
      <c r="J147" s="132"/>
      <c r="K147" s="133">
        <f>H147*(I147+J147)</f>
        <v>0</v>
      </c>
      <c r="L147" s="134"/>
      <c r="M147" s="25"/>
      <c r="N147" s="135" t="s">
        <v>1</v>
      </c>
      <c r="O147" s="136" t="s">
        <v>34</v>
      </c>
      <c r="P147" s="137">
        <f>I147+J147</f>
        <v>0</v>
      </c>
      <c r="Q147" s="137">
        <f>ROUND(I147*H147,2)</f>
        <v>0</v>
      </c>
      <c r="R147" s="137">
        <f>ROUND(J147*H147,2)</f>
        <v>0</v>
      </c>
      <c r="T147" s="138">
        <f>S147*H147</f>
        <v>0</v>
      </c>
      <c r="U147" s="138">
        <v>0</v>
      </c>
      <c r="V147" s="138">
        <f>U147*H147</f>
        <v>0</v>
      </c>
      <c r="W147" s="138">
        <v>0</v>
      </c>
      <c r="X147" s="139">
        <f>W147*H147</f>
        <v>0</v>
      </c>
      <c r="AR147" s="140" t="s">
        <v>106</v>
      </c>
      <c r="AT147" s="140" t="s">
        <v>102</v>
      </c>
      <c r="AU147" s="140" t="s">
        <v>63</v>
      </c>
      <c r="AY147" s="12" t="s">
        <v>101</v>
      </c>
      <c r="BE147" s="141">
        <f>IF(O147="základní",K147,0)</f>
        <v>0</v>
      </c>
      <c r="BF147" s="141">
        <f>IF(O147="snížená",K147,0)</f>
        <v>0</v>
      </c>
      <c r="BG147" s="141">
        <f>IF(O147="zákl. přenesená",K147,0)</f>
        <v>0</v>
      </c>
      <c r="BH147" s="141">
        <f>IF(O147="sníž. přenesená",K147,0)</f>
        <v>0</v>
      </c>
      <c r="BI147" s="141">
        <f>IF(O147="nulová",K147,0)</f>
        <v>0</v>
      </c>
      <c r="BJ147" s="12" t="s">
        <v>63</v>
      </c>
      <c r="BK147" s="141"/>
      <c r="BL147" s="12"/>
      <c r="BM147" s="140"/>
    </row>
    <row r="148" spans="2:65" s="1" customFormat="1" x14ac:dyDescent="0.2">
      <c r="B148" s="25"/>
      <c r="D148" s="142" t="s">
        <v>107</v>
      </c>
      <c r="F148" s="143" t="s">
        <v>123</v>
      </c>
      <c r="I148" s="68"/>
      <c r="J148" s="68"/>
      <c r="M148" s="25"/>
      <c r="N148" s="144"/>
      <c r="X148" s="44"/>
      <c r="AT148" s="12" t="s">
        <v>107</v>
      </c>
      <c r="AU148" s="12" t="s">
        <v>63</v>
      </c>
    </row>
    <row r="149" spans="2:65" s="1" customFormat="1" ht="16.5" customHeight="1" x14ac:dyDescent="0.2">
      <c r="B149" s="25"/>
      <c r="C149" s="127" t="s">
        <v>56</v>
      </c>
      <c r="D149" s="127" t="s">
        <v>102</v>
      </c>
      <c r="E149" s="128" t="s">
        <v>135</v>
      </c>
      <c r="F149" s="129" t="s">
        <v>125</v>
      </c>
      <c r="G149" s="130" t="s">
        <v>126</v>
      </c>
      <c r="H149" s="131">
        <v>1</v>
      </c>
      <c r="I149" s="132"/>
      <c r="J149" s="132"/>
      <c r="K149" s="133">
        <f>H149*(I149+J149)</f>
        <v>0</v>
      </c>
      <c r="L149" s="134"/>
      <c r="M149" s="25"/>
      <c r="N149" s="135" t="s">
        <v>1</v>
      </c>
      <c r="O149" s="136" t="s">
        <v>34</v>
      </c>
      <c r="P149" s="137">
        <f>I149+J149</f>
        <v>0</v>
      </c>
      <c r="Q149" s="137">
        <f>ROUND(I149*H149,2)</f>
        <v>0</v>
      </c>
      <c r="R149" s="137">
        <f>ROUND(J149*H149,2)</f>
        <v>0</v>
      </c>
      <c r="T149" s="138">
        <f>S149*H149</f>
        <v>0</v>
      </c>
      <c r="U149" s="138">
        <v>0</v>
      </c>
      <c r="V149" s="138">
        <f>U149*H149</f>
        <v>0</v>
      </c>
      <c r="W149" s="138">
        <v>0</v>
      </c>
      <c r="X149" s="139">
        <f>W149*H149</f>
        <v>0</v>
      </c>
      <c r="AR149" s="140" t="s">
        <v>106</v>
      </c>
      <c r="AT149" s="140" t="s">
        <v>102</v>
      </c>
      <c r="AU149" s="140" t="s">
        <v>63</v>
      </c>
      <c r="AY149" s="12" t="s">
        <v>101</v>
      </c>
      <c r="BE149" s="141">
        <f>IF(O149="základní",K149,0)</f>
        <v>0</v>
      </c>
      <c r="BF149" s="141">
        <f>IF(O149="snížená",K149,0)</f>
        <v>0</v>
      </c>
      <c r="BG149" s="141">
        <f>IF(O149="zákl. přenesená",K149,0)</f>
        <v>0</v>
      </c>
      <c r="BH149" s="141">
        <f>IF(O149="sníž. přenesená",K149,0)</f>
        <v>0</v>
      </c>
      <c r="BI149" s="141">
        <f>IF(O149="nulová",K149,0)</f>
        <v>0</v>
      </c>
      <c r="BJ149" s="12" t="s">
        <v>63</v>
      </c>
      <c r="BK149" s="141"/>
      <c r="BL149" s="12"/>
      <c r="BM149" s="140"/>
    </row>
    <row r="150" spans="2:65" s="1" customFormat="1" x14ac:dyDescent="0.2">
      <c r="B150" s="25"/>
      <c r="D150" s="142" t="s">
        <v>107</v>
      </c>
      <c r="F150" s="143" t="s">
        <v>125</v>
      </c>
      <c r="I150" s="68"/>
      <c r="J150" s="68"/>
      <c r="M150" s="25"/>
      <c r="N150" s="144"/>
      <c r="X150" s="44"/>
      <c r="AT150" s="12" t="s">
        <v>107</v>
      </c>
      <c r="AU150" s="12" t="s">
        <v>63</v>
      </c>
    </row>
    <row r="151" spans="2:65" s="1" customFormat="1" ht="16.5" customHeight="1" x14ac:dyDescent="0.2">
      <c r="B151" s="25"/>
      <c r="C151" s="127" t="s">
        <v>56</v>
      </c>
      <c r="D151" s="127" t="s">
        <v>102</v>
      </c>
      <c r="E151" s="128" t="s">
        <v>139</v>
      </c>
      <c r="F151" s="129" t="s">
        <v>128</v>
      </c>
      <c r="G151" s="130" t="s">
        <v>105</v>
      </c>
      <c r="H151" s="131">
        <v>1</v>
      </c>
      <c r="I151" s="132"/>
      <c r="J151" s="132"/>
      <c r="K151" s="133">
        <f>H151*(I151+J151)</f>
        <v>0</v>
      </c>
      <c r="L151" s="134"/>
      <c r="M151" s="25"/>
      <c r="N151" s="135" t="s">
        <v>1</v>
      </c>
      <c r="O151" s="136" t="s">
        <v>34</v>
      </c>
      <c r="P151" s="137">
        <f>I151+J151</f>
        <v>0</v>
      </c>
      <c r="Q151" s="137">
        <f>ROUND(I151*H151,2)</f>
        <v>0</v>
      </c>
      <c r="R151" s="137">
        <f>ROUND(J151*H151,2)</f>
        <v>0</v>
      </c>
      <c r="T151" s="138">
        <f>S151*H151</f>
        <v>0</v>
      </c>
      <c r="U151" s="138">
        <v>0</v>
      </c>
      <c r="V151" s="138">
        <f>U151*H151</f>
        <v>0</v>
      </c>
      <c r="W151" s="138">
        <v>0</v>
      </c>
      <c r="X151" s="139">
        <f>W151*H151</f>
        <v>0</v>
      </c>
      <c r="AR151" s="140" t="s">
        <v>106</v>
      </c>
      <c r="AT151" s="140" t="s">
        <v>102</v>
      </c>
      <c r="AU151" s="140" t="s">
        <v>63</v>
      </c>
      <c r="AY151" s="12" t="s">
        <v>101</v>
      </c>
      <c r="BE151" s="141">
        <f>IF(O151="základní",K151,0)</f>
        <v>0</v>
      </c>
      <c r="BF151" s="141">
        <f>IF(O151="snížená",K151,0)</f>
        <v>0</v>
      </c>
      <c r="BG151" s="141">
        <f>IF(O151="zákl. přenesená",K151,0)</f>
        <v>0</v>
      </c>
      <c r="BH151" s="141">
        <f>IF(O151="sníž. přenesená",K151,0)</f>
        <v>0</v>
      </c>
      <c r="BI151" s="141">
        <f>IF(O151="nulová",K151,0)</f>
        <v>0</v>
      </c>
      <c r="BJ151" s="12" t="s">
        <v>63</v>
      </c>
      <c r="BK151" s="141"/>
      <c r="BL151" s="12"/>
      <c r="BM151" s="140"/>
    </row>
    <row r="152" spans="2:65" s="1" customFormat="1" x14ac:dyDescent="0.2">
      <c r="B152" s="25"/>
      <c r="D152" s="142" t="s">
        <v>107</v>
      </c>
      <c r="F152" s="143" t="s">
        <v>128</v>
      </c>
      <c r="I152" s="68"/>
      <c r="J152" s="68"/>
      <c r="M152" s="25"/>
      <c r="N152" s="144"/>
      <c r="X152" s="44"/>
      <c r="AT152" s="12" t="s">
        <v>107</v>
      </c>
      <c r="AU152" s="12" t="s">
        <v>63</v>
      </c>
    </row>
    <row r="153" spans="2:65" s="1" customFormat="1" ht="16.5" customHeight="1" x14ac:dyDescent="0.2">
      <c r="B153" s="25"/>
      <c r="C153" s="127" t="s">
        <v>56</v>
      </c>
      <c r="D153" s="127" t="s">
        <v>102</v>
      </c>
      <c r="E153" s="128" t="s">
        <v>141</v>
      </c>
      <c r="F153" s="129" t="s">
        <v>130</v>
      </c>
      <c r="G153" s="130" t="s">
        <v>105</v>
      </c>
      <c r="H153" s="131">
        <v>71</v>
      </c>
      <c r="I153" s="132"/>
      <c r="J153" s="132"/>
      <c r="K153" s="133">
        <f>H153*(I153+J153)</f>
        <v>0</v>
      </c>
      <c r="L153" s="134"/>
      <c r="M153" s="25"/>
      <c r="N153" s="135" t="s">
        <v>1</v>
      </c>
      <c r="O153" s="136" t="s">
        <v>34</v>
      </c>
      <c r="P153" s="137">
        <f>I153+J153</f>
        <v>0</v>
      </c>
      <c r="Q153" s="137">
        <f>ROUND(I153*H153,2)</f>
        <v>0</v>
      </c>
      <c r="R153" s="137">
        <f>ROUND(J153*H153,2)</f>
        <v>0</v>
      </c>
      <c r="T153" s="138">
        <f>S153*H153</f>
        <v>0</v>
      </c>
      <c r="U153" s="138">
        <v>0</v>
      </c>
      <c r="V153" s="138">
        <f>U153*H153</f>
        <v>0</v>
      </c>
      <c r="W153" s="138">
        <v>0</v>
      </c>
      <c r="X153" s="139">
        <f>W153*H153</f>
        <v>0</v>
      </c>
      <c r="AR153" s="140" t="s">
        <v>106</v>
      </c>
      <c r="AT153" s="140" t="s">
        <v>102</v>
      </c>
      <c r="AU153" s="140" t="s">
        <v>63</v>
      </c>
      <c r="AY153" s="12" t="s">
        <v>101</v>
      </c>
      <c r="BE153" s="141">
        <f>IF(O153="základní",K153,0)</f>
        <v>0</v>
      </c>
      <c r="BF153" s="141">
        <f>IF(O153="snížená",K153,0)</f>
        <v>0</v>
      </c>
      <c r="BG153" s="141">
        <f>IF(O153="zákl. přenesená",K153,0)</f>
        <v>0</v>
      </c>
      <c r="BH153" s="141">
        <f>IF(O153="sníž. přenesená",K153,0)</f>
        <v>0</v>
      </c>
      <c r="BI153" s="141">
        <f>IF(O153="nulová",K153,0)</f>
        <v>0</v>
      </c>
      <c r="BJ153" s="12" t="s">
        <v>63</v>
      </c>
      <c r="BK153" s="141"/>
      <c r="BL153" s="12"/>
      <c r="BM153" s="140"/>
    </row>
    <row r="154" spans="2:65" s="1" customFormat="1" x14ac:dyDescent="0.2">
      <c r="B154" s="25"/>
      <c r="D154" s="142" t="s">
        <v>107</v>
      </c>
      <c r="F154" s="143" t="s">
        <v>130</v>
      </c>
      <c r="I154" s="68"/>
      <c r="J154" s="68"/>
      <c r="M154" s="25"/>
      <c r="N154" s="144"/>
      <c r="X154" s="44"/>
      <c r="AT154" s="12" t="s">
        <v>107</v>
      </c>
      <c r="AU154" s="12" t="s">
        <v>63</v>
      </c>
    </row>
    <row r="155" spans="2:65" s="1" customFormat="1" ht="16.5" customHeight="1" x14ac:dyDescent="0.2">
      <c r="B155" s="25"/>
      <c r="C155" s="127" t="s">
        <v>56</v>
      </c>
      <c r="D155" s="127" t="s">
        <v>102</v>
      </c>
      <c r="E155" s="128" t="s">
        <v>143</v>
      </c>
      <c r="F155" s="129" t="s">
        <v>132</v>
      </c>
      <c r="G155" s="130" t="s">
        <v>105</v>
      </c>
      <c r="H155" s="131">
        <v>3</v>
      </c>
      <c r="I155" s="132"/>
      <c r="J155" s="132"/>
      <c r="K155" s="133">
        <f>H155*(I155+J155)</f>
        <v>0</v>
      </c>
      <c r="L155" s="134"/>
      <c r="M155" s="25"/>
      <c r="N155" s="135" t="s">
        <v>1</v>
      </c>
      <c r="O155" s="136" t="s">
        <v>34</v>
      </c>
      <c r="P155" s="137">
        <f>I155+J155</f>
        <v>0</v>
      </c>
      <c r="Q155" s="137">
        <f>ROUND(I155*H155,2)</f>
        <v>0</v>
      </c>
      <c r="R155" s="137">
        <f>ROUND(J155*H155,2)</f>
        <v>0</v>
      </c>
      <c r="T155" s="138">
        <f>S155*H155</f>
        <v>0</v>
      </c>
      <c r="U155" s="138">
        <v>0</v>
      </c>
      <c r="V155" s="138">
        <f>U155*H155</f>
        <v>0</v>
      </c>
      <c r="W155" s="138">
        <v>0</v>
      </c>
      <c r="X155" s="139">
        <f>W155*H155</f>
        <v>0</v>
      </c>
      <c r="AR155" s="140" t="s">
        <v>106</v>
      </c>
      <c r="AT155" s="140" t="s">
        <v>102</v>
      </c>
      <c r="AU155" s="140" t="s">
        <v>63</v>
      </c>
      <c r="AY155" s="12" t="s">
        <v>101</v>
      </c>
      <c r="BE155" s="141">
        <f>IF(O155="základní",K155,0)</f>
        <v>0</v>
      </c>
      <c r="BF155" s="141">
        <f>IF(O155="snížená",K155,0)</f>
        <v>0</v>
      </c>
      <c r="BG155" s="141">
        <f>IF(O155="zákl. přenesená",K155,0)</f>
        <v>0</v>
      </c>
      <c r="BH155" s="141">
        <f>IF(O155="sníž. přenesená",K155,0)</f>
        <v>0</v>
      </c>
      <c r="BI155" s="141">
        <f>IF(O155="nulová",K155,0)</f>
        <v>0</v>
      </c>
      <c r="BJ155" s="12" t="s">
        <v>63</v>
      </c>
      <c r="BK155" s="141"/>
      <c r="BL155" s="12"/>
      <c r="BM155" s="140"/>
    </row>
    <row r="156" spans="2:65" s="1" customFormat="1" x14ac:dyDescent="0.2">
      <c r="B156" s="25"/>
      <c r="D156" s="142" t="s">
        <v>107</v>
      </c>
      <c r="F156" s="143" t="s">
        <v>132</v>
      </c>
      <c r="I156" s="68"/>
      <c r="J156" s="68"/>
      <c r="M156" s="25"/>
      <c r="N156" s="144"/>
      <c r="X156" s="44"/>
      <c r="AT156" s="12" t="s">
        <v>107</v>
      </c>
      <c r="AU156" s="12" t="s">
        <v>63</v>
      </c>
    </row>
    <row r="157" spans="2:65" s="1" customFormat="1" ht="16.5" customHeight="1" x14ac:dyDescent="0.2">
      <c r="B157" s="25"/>
      <c r="C157" s="127" t="s">
        <v>56</v>
      </c>
      <c r="D157" s="127" t="s">
        <v>102</v>
      </c>
      <c r="E157" s="128" t="s">
        <v>144</v>
      </c>
      <c r="F157" s="129" t="s">
        <v>136</v>
      </c>
      <c r="G157" s="130" t="s">
        <v>137</v>
      </c>
      <c r="H157" s="131">
        <v>1625</v>
      </c>
      <c r="I157" s="132"/>
      <c r="J157" s="132"/>
      <c r="K157" s="133">
        <f>H157*(I157+J157)</f>
        <v>0</v>
      </c>
      <c r="L157" s="134"/>
      <c r="M157" s="25"/>
      <c r="N157" s="135" t="s">
        <v>1</v>
      </c>
      <c r="O157" s="136" t="s">
        <v>34</v>
      </c>
      <c r="P157" s="137">
        <f>I157+J157</f>
        <v>0</v>
      </c>
      <c r="Q157" s="137">
        <f>ROUND(I157*H157,2)</f>
        <v>0</v>
      </c>
      <c r="R157" s="137">
        <f>ROUND(J157*H157,2)</f>
        <v>0</v>
      </c>
      <c r="T157" s="138">
        <f>S157*H157</f>
        <v>0</v>
      </c>
      <c r="U157" s="138">
        <v>0</v>
      </c>
      <c r="V157" s="138">
        <f>U157*H157</f>
        <v>0</v>
      </c>
      <c r="W157" s="138">
        <v>0</v>
      </c>
      <c r="X157" s="139">
        <f>W157*H157</f>
        <v>0</v>
      </c>
      <c r="AR157" s="140" t="s">
        <v>106</v>
      </c>
      <c r="AT157" s="140" t="s">
        <v>102</v>
      </c>
      <c r="AU157" s="140" t="s">
        <v>63</v>
      </c>
      <c r="AY157" s="12" t="s">
        <v>101</v>
      </c>
      <c r="BE157" s="141">
        <f>IF(O157="základní",K157,0)</f>
        <v>0</v>
      </c>
      <c r="BF157" s="141">
        <f>IF(O157="snížená",K157,0)</f>
        <v>0</v>
      </c>
      <c r="BG157" s="141">
        <f>IF(O157="zákl. přenesená",K157,0)</f>
        <v>0</v>
      </c>
      <c r="BH157" s="141">
        <f>IF(O157="sníž. přenesená",K157,0)</f>
        <v>0</v>
      </c>
      <c r="BI157" s="141">
        <f>IF(O157="nulová",K157,0)</f>
        <v>0</v>
      </c>
      <c r="BJ157" s="12" t="s">
        <v>63</v>
      </c>
      <c r="BK157" s="141"/>
      <c r="BL157" s="12"/>
      <c r="BM157" s="140"/>
    </row>
    <row r="158" spans="2:65" s="1" customFormat="1" x14ac:dyDescent="0.2">
      <c r="B158" s="25"/>
      <c r="D158" s="142" t="s">
        <v>107</v>
      </c>
      <c r="F158" s="143" t="s">
        <v>136</v>
      </c>
      <c r="I158" s="68"/>
      <c r="J158" s="68"/>
      <c r="M158" s="25"/>
      <c r="N158" s="144"/>
      <c r="X158" s="44"/>
      <c r="AT158" s="12" t="s">
        <v>107</v>
      </c>
      <c r="AU158" s="12" t="s">
        <v>63</v>
      </c>
    </row>
    <row r="159" spans="2:65" s="1" customFormat="1" ht="16.5" customHeight="1" x14ac:dyDescent="0.2">
      <c r="B159" s="25"/>
      <c r="C159" s="127" t="s">
        <v>56</v>
      </c>
      <c r="D159" s="127" t="s">
        <v>102</v>
      </c>
      <c r="E159" s="128" t="s">
        <v>147</v>
      </c>
      <c r="F159" s="129" t="s">
        <v>140</v>
      </c>
      <c r="G159" s="130" t="s">
        <v>137</v>
      </c>
      <c r="H159" s="131">
        <v>2350</v>
      </c>
      <c r="I159" s="132"/>
      <c r="J159" s="132"/>
      <c r="K159" s="133">
        <f>H159*(I159+J159)</f>
        <v>0</v>
      </c>
      <c r="L159" s="134"/>
      <c r="M159" s="25"/>
      <c r="N159" s="135" t="s">
        <v>1</v>
      </c>
      <c r="O159" s="136" t="s">
        <v>34</v>
      </c>
      <c r="P159" s="137">
        <f>I159+J159</f>
        <v>0</v>
      </c>
      <c r="Q159" s="137">
        <f>ROUND(I159*H159,2)</f>
        <v>0</v>
      </c>
      <c r="R159" s="137">
        <f>ROUND(J159*H159,2)</f>
        <v>0</v>
      </c>
      <c r="T159" s="138">
        <f>S159*H159</f>
        <v>0</v>
      </c>
      <c r="U159" s="138">
        <v>0</v>
      </c>
      <c r="V159" s="138">
        <f>U159*H159</f>
        <v>0</v>
      </c>
      <c r="W159" s="138">
        <v>0</v>
      </c>
      <c r="X159" s="139">
        <f>W159*H159</f>
        <v>0</v>
      </c>
      <c r="AR159" s="140" t="s">
        <v>106</v>
      </c>
      <c r="AT159" s="140" t="s">
        <v>102</v>
      </c>
      <c r="AU159" s="140" t="s">
        <v>63</v>
      </c>
      <c r="AY159" s="12" t="s">
        <v>101</v>
      </c>
      <c r="BE159" s="141">
        <f>IF(O159="základní",K159,0)</f>
        <v>0</v>
      </c>
      <c r="BF159" s="141">
        <f>IF(O159="snížená",K159,0)</f>
        <v>0</v>
      </c>
      <c r="BG159" s="141">
        <f>IF(O159="zákl. přenesená",K159,0)</f>
        <v>0</v>
      </c>
      <c r="BH159" s="141">
        <f>IF(O159="sníž. přenesená",K159,0)</f>
        <v>0</v>
      </c>
      <c r="BI159" s="141">
        <f>IF(O159="nulová",K159,0)</f>
        <v>0</v>
      </c>
      <c r="BJ159" s="12" t="s">
        <v>63</v>
      </c>
      <c r="BK159" s="141"/>
      <c r="BL159" s="12"/>
      <c r="BM159" s="140"/>
    </row>
    <row r="160" spans="2:65" s="1" customFormat="1" x14ac:dyDescent="0.2">
      <c r="B160" s="25"/>
      <c r="D160" s="142" t="s">
        <v>107</v>
      </c>
      <c r="F160" s="143" t="s">
        <v>140</v>
      </c>
      <c r="I160" s="68"/>
      <c r="J160" s="68"/>
      <c r="M160" s="25"/>
      <c r="N160" s="144"/>
      <c r="X160" s="44"/>
      <c r="AT160" s="12" t="s">
        <v>107</v>
      </c>
      <c r="AU160" s="12" t="s">
        <v>63</v>
      </c>
    </row>
    <row r="161" spans="2:65" s="1" customFormat="1" ht="16.5" customHeight="1" x14ac:dyDescent="0.2">
      <c r="B161" s="25"/>
      <c r="C161" s="127" t="s">
        <v>56</v>
      </c>
      <c r="D161" s="127" t="s">
        <v>102</v>
      </c>
      <c r="E161" s="128" t="s">
        <v>149</v>
      </c>
      <c r="F161" s="129" t="s">
        <v>186</v>
      </c>
      <c r="G161" s="130" t="s">
        <v>142</v>
      </c>
      <c r="H161" s="131">
        <v>7425</v>
      </c>
      <c r="I161" s="132"/>
      <c r="J161" s="132"/>
      <c r="K161" s="133">
        <f>ROUND(P161*H161,2)</f>
        <v>0</v>
      </c>
      <c r="L161" s="134"/>
      <c r="M161" s="25"/>
      <c r="N161" s="135" t="s">
        <v>1</v>
      </c>
      <c r="O161" s="136" t="s">
        <v>34</v>
      </c>
      <c r="P161" s="137">
        <f>I161+J161</f>
        <v>0</v>
      </c>
      <c r="Q161" s="137">
        <f>ROUND(I161*H161,2)</f>
        <v>0</v>
      </c>
      <c r="R161" s="137">
        <f>ROUND(J161*H161,2)</f>
        <v>0</v>
      </c>
      <c r="T161" s="138">
        <f>S161*H161</f>
        <v>0</v>
      </c>
      <c r="U161" s="138">
        <v>0</v>
      </c>
      <c r="V161" s="138">
        <f>U161*H161</f>
        <v>0</v>
      </c>
      <c r="W161" s="138">
        <v>0</v>
      </c>
      <c r="X161" s="139">
        <f>W161*H161</f>
        <v>0</v>
      </c>
      <c r="AR161" s="140" t="s">
        <v>106</v>
      </c>
      <c r="AT161" s="140" t="s">
        <v>102</v>
      </c>
      <c r="AU161" s="140" t="s">
        <v>63</v>
      </c>
      <c r="AY161" s="12" t="s">
        <v>101</v>
      </c>
      <c r="BE161" s="141">
        <f>IF(O161="základní",K161,0)</f>
        <v>0</v>
      </c>
      <c r="BF161" s="141">
        <f>IF(O161="snížená",K161,0)</f>
        <v>0</v>
      </c>
      <c r="BG161" s="141">
        <f>IF(O161="zákl. přenesená",K161,0)</f>
        <v>0</v>
      </c>
      <c r="BH161" s="141">
        <f>IF(O161="sníž. přenesená",K161,0)</f>
        <v>0</v>
      </c>
      <c r="BI161" s="141">
        <f>IF(O161="nulová",K161,0)</f>
        <v>0</v>
      </c>
      <c r="BJ161" s="12" t="s">
        <v>63</v>
      </c>
      <c r="BK161" s="141"/>
      <c r="BL161" s="12"/>
      <c r="BM161" s="140"/>
    </row>
    <row r="162" spans="2:65" s="1" customFormat="1" x14ac:dyDescent="0.2">
      <c r="B162" s="25"/>
      <c r="D162" s="142" t="s">
        <v>107</v>
      </c>
      <c r="F162" s="143" t="s">
        <v>186</v>
      </c>
      <c r="I162" s="68"/>
      <c r="J162" s="68"/>
      <c r="M162" s="25"/>
      <c r="N162" s="144"/>
      <c r="X162" s="44"/>
      <c r="AT162" s="12" t="s">
        <v>107</v>
      </c>
      <c r="AU162" s="12" t="s">
        <v>63</v>
      </c>
    </row>
    <row r="163" spans="2:65" s="1" customFormat="1" ht="16.5" customHeight="1" x14ac:dyDescent="0.2">
      <c r="B163" s="25"/>
      <c r="C163" s="127" t="s">
        <v>56</v>
      </c>
      <c r="D163" s="127" t="s">
        <v>102</v>
      </c>
      <c r="E163" s="128" t="s">
        <v>149</v>
      </c>
      <c r="F163" s="129" t="s">
        <v>187</v>
      </c>
      <c r="G163" s="130" t="s">
        <v>142</v>
      </c>
      <c r="H163" s="131">
        <v>120</v>
      </c>
      <c r="I163" s="132"/>
      <c r="J163" s="132"/>
      <c r="K163" s="133">
        <f>ROUND(P163*H163,2)</f>
        <v>0</v>
      </c>
      <c r="L163" s="134"/>
      <c r="M163" s="25"/>
      <c r="N163" s="135" t="s">
        <v>1</v>
      </c>
      <c r="O163" s="136" t="s">
        <v>34</v>
      </c>
      <c r="P163" s="137">
        <f>I163+J163</f>
        <v>0</v>
      </c>
      <c r="Q163" s="137">
        <f>ROUND(I163*H163,2)</f>
        <v>0</v>
      </c>
      <c r="R163" s="137">
        <f>ROUND(J163*H163,2)</f>
        <v>0</v>
      </c>
      <c r="T163" s="138">
        <f>S163*H163</f>
        <v>0</v>
      </c>
      <c r="U163" s="138">
        <v>0</v>
      </c>
      <c r="V163" s="138">
        <f>U163*H163</f>
        <v>0</v>
      </c>
      <c r="W163" s="138">
        <v>0</v>
      </c>
      <c r="X163" s="139">
        <f>W163*H163</f>
        <v>0</v>
      </c>
      <c r="AR163" s="140" t="s">
        <v>106</v>
      </c>
      <c r="AT163" s="140" t="s">
        <v>102</v>
      </c>
      <c r="AU163" s="140" t="s">
        <v>63</v>
      </c>
      <c r="AY163" s="12" t="s">
        <v>101</v>
      </c>
      <c r="BE163" s="141">
        <f>IF(O163="základní",K163,0)</f>
        <v>0</v>
      </c>
      <c r="BF163" s="141">
        <f>IF(O163="snížená",K163,0)</f>
        <v>0</v>
      </c>
      <c r="BG163" s="141">
        <f>IF(O163="zákl. přenesená",K163,0)</f>
        <v>0</v>
      </c>
      <c r="BH163" s="141">
        <f>IF(O163="sníž. přenesená",K163,0)</f>
        <v>0</v>
      </c>
      <c r="BI163" s="141">
        <f>IF(O163="nulová",K163,0)</f>
        <v>0</v>
      </c>
      <c r="BJ163" s="12" t="s">
        <v>63</v>
      </c>
      <c r="BK163" s="141"/>
      <c r="BL163" s="12"/>
      <c r="BM163" s="140"/>
    </row>
    <row r="164" spans="2:65" s="1" customFormat="1" x14ac:dyDescent="0.2">
      <c r="B164" s="25"/>
      <c r="D164" s="142" t="s">
        <v>107</v>
      </c>
      <c r="F164" s="143" t="s">
        <v>187</v>
      </c>
      <c r="I164" s="68"/>
      <c r="J164" s="68"/>
      <c r="M164" s="25"/>
      <c r="N164" s="144"/>
      <c r="X164" s="44"/>
      <c r="AT164" s="12" t="s">
        <v>107</v>
      </c>
      <c r="AU164" s="12" t="s">
        <v>63</v>
      </c>
    </row>
    <row r="165" spans="2:65" s="1" customFormat="1" ht="11.5" x14ac:dyDescent="0.2">
      <c r="B165" s="25"/>
      <c r="C165" s="127" t="s">
        <v>56</v>
      </c>
      <c r="D165" s="127" t="s">
        <v>102</v>
      </c>
      <c r="E165" s="128" t="s">
        <v>151</v>
      </c>
      <c r="F165" s="129" t="s">
        <v>188</v>
      </c>
      <c r="G165" s="130" t="s">
        <v>142</v>
      </c>
      <c r="H165" s="131">
        <v>160</v>
      </c>
      <c r="I165" s="132"/>
      <c r="J165" s="132"/>
      <c r="K165" s="133">
        <f>H165*(I165+J165)</f>
        <v>0</v>
      </c>
      <c r="M165" s="25"/>
      <c r="N165" s="144"/>
      <c r="X165" s="44"/>
      <c r="AT165" s="12"/>
      <c r="AU165" s="12"/>
    </row>
    <row r="166" spans="2:65" s="1" customFormat="1" x14ac:dyDescent="0.2">
      <c r="B166" s="25"/>
      <c r="D166" s="142" t="s">
        <v>107</v>
      </c>
      <c r="F166" s="143" t="s">
        <v>188</v>
      </c>
      <c r="I166" s="68"/>
      <c r="J166" s="68"/>
      <c r="M166" s="25"/>
      <c r="N166" s="144"/>
      <c r="X166" s="44"/>
      <c r="AT166" s="12"/>
      <c r="AU166" s="12"/>
    </row>
    <row r="167" spans="2:65" s="1" customFormat="1" ht="11.5" x14ac:dyDescent="0.2">
      <c r="B167" s="25"/>
      <c r="C167" s="127" t="s">
        <v>56</v>
      </c>
      <c r="D167" s="127" t="s">
        <v>102</v>
      </c>
      <c r="E167" s="128" t="s">
        <v>153</v>
      </c>
      <c r="F167" s="129" t="s">
        <v>212</v>
      </c>
      <c r="G167" s="130" t="s">
        <v>142</v>
      </c>
      <c r="H167" s="131">
        <v>160</v>
      </c>
      <c r="I167" s="132"/>
      <c r="J167" s="132"/>
      <c r="K167" s="133">
        <f>H167*(I167+J167)</f>
        <v>0</v>
      </c>
      <c r="M167" s="25"/>
      <c r="N167" s="144"/>
      <c r="X167" s="44"/>
      <c r="AT167" s="12"/>
      <c r="AU167" s="12"/>
    </row>
    <row r="168" spans="2:65" s="1" customFormat="1" x14ac:dyDescent="0.2">
      <c r="B168" s="25"/>
      <c r="D168" s="142" t="s">
        <v>107</v>
      </c>
      <c r="F168" s="143" t="s">
        <v>212</v>
      </c>
      <c r="I168" s="68"/>
      <c r="J168" s="68"/>
      <c r="M168" s="25"/>
      <c r="N168" s="144"/>
      <c r="X168" s="44"/>
      <c r="AT168" s="12"/>
      <c r="AU168" s="12"/>
    </row>
    <row r="169" spans="2:65" s="1" customFormat="1" ht="24" customHeight="1" x14ac:dyDescent="0.2">
      <c r="B169" s="25"/>
      <c r="C169" s="127" t="s">
        <v>56</v>
      </c>
      <c r="D169" s="127" t="s">
        <v>102</v>
      </c>
      <c r="E169" s="128" t="s">
        <v>155</v>
      </c>
      <c r="F169" s="129" t="s">
        <v>190</v>
      </c>
      <c r="G169" s="130" t="s">
        <v>191</v>
      </c>
      <c r="H169" s="131">
        <v>5</v>
      </c>
      <c r="I169" s="132"/>
      <c r="J169" s="132"/>
      <c r="K169" s="133">
        <f>ROUND(P169*H169,2)</f>
        <v>0</v>
      </c>
      <c r="L169" s="134"/>
      <c r="M169" s="25"/>
      <c r="N169" s="135" t="s">
        <v>1</v>
      </c>
      <c r="O169" s="136" t="s">
        <v>34</v>
      </c>
      <c r="P169" s="137">
        <f>I169+J169</f>
        <v>0</v>
      </c>
      <c r="Q169" s="137">
        <f>ROUND(I169*H169,2)</f>
        <v>0</v>
      </c>
      <c r="R169" s="137">
        <f>ROUND(J169*H169,2)</f>
        <v>0</v>
      </c>
      <c r="T169" s="138">
        <f>S169*H169</f>
        <v>0</v>
      </c>
      <c r="U169" s="138">
        <v>0</v>
      </c>
      <c r="V169" s="138">
        <f>U169*H169</f>
        <v>0</v>
      </c>
      <c r="W169" s="138">
        <v>0</v>
      </c>
      <c r="X169" s="139">
        <f>W169*H169</f>
        <v>0</v>
      </c>
      <c r="AR169" s="140" t="s">
        <v>106</v>
      </c>
      <c r="AT169" s="140" t="s">
        <v>102</v>
      </c>
      <c r="AU169" s="140" t="s">
        <v>63</v>
      </c>
      <c r="AY169" s="12" t="s">
        <v>101</v>
      </c>
      <c r="BE169" s="141">
        <f>IF(O169="základní",K169,0)</f>
        <v>0</v>
      </c>
      <c r="BF169" s="141">
        <f>IF(O169="snížená",K169,0)</f>
        <v>0</v>
      </c>
      <c r="BG169" s="141">
        <f>IF(O169="zákl. přenesená",K169,0)</f>
        <v>0</v>
      </c>
      <c r="BH169" s="141">
        <f>IF(O169="sníž. přenesená",K169,0)</f>
        <v>0</v>
      </c>
      <c r="BI169" s="141">
        <f>IF(O169="nulová",K169,0)</f>
        <v>0</v>
      </c>
      <c r="BJ169" s="12" t="s">
        <v>63</v>
      </c>
      <c r="BK169" s="141"/>
      <c r="BL169" s="12"/>
      <c r="BM169" s="140"/>
    </row>
    <row r="170" spans="2:65" s="1" customFormat="1" x14ac:dyDescent="0.2">
      <c r="B170" s="25"/>
      <c r="D170" s="142" t="s">
        <v>107</v>
      </c>
      <c r="F170" s="143" t="s">
        <v>190</v>
      </c>
      <c r="I170" s="68"/>
      <c r="J170" s="68"/>
      <c r="M170" s="25"/>
      <c r="N170" s="144"/>
      <c r="X170" s="44"/>
      <c r="AT170" s="12" t="s">
        <v>107</v>
      </c>
      <c r="AU170" s="12" t="s">
        <v>63</v>
      </c>
    </row>
    <row r="171" spans="2:65" s="1" customFormat="1" ht="16.5" customHeight="1" x14ac:dyDescent="0.2">
      <c r="B171" s="25"/>
      <c r="C171" s="127" t="s">
        <v>56</v>
      </c>
      <c r="D171" s="127" t="s">
        <v>102</v>
      </c>
      <c r="E171" s="128" t="s">
        <v>156</v>
      </c>
      <c r="F171" s="129" t="s">
        <v>192</v>
      </c>
      <c r="G171" s="130" t="s">
        <v>105</v>
      </c>
      <c r="H171" s="131">
        <v>168</v>
      </c>
      <c r="I171" s="132"/>
      <c r="J171" s="132"/>
      <c r="K171" s="133">
        <f>ROUND(P171*H171,2)</f>
        <v>0</v>
      </c>
      <c r="L171" s="134"/>
      <c r="M171" s="25"/>
      <c r="N171" s="135" t="s">
        <v>1</v>
      </c>
      <c r="O171" s="136" t="s">
        <v>34</v>
      </c>
      <c r="P171" s="137">
        <f>I171+J171</f>
        <v>0</v>
      </c>
      <c r="Q171" s="137">
        <f>ROUND(I171*H171,2)</f>
        <v>0</v>
      </c>
      <c r="R171" s="137">
        <f>ROUND(J171*H171,2)</f>
        <v>0</v>
      </c>
      <c r="T171" s="138">
        <f>S171*H171</f>
        <v>0</v>
      </c>
      <c r="U171" s="138">
        <v>0</v>
      </c>
      <c r="V171" s="138">
        <f>U171*H171</f>
        <v>0</v>
      </c>
      <c r="W171" s="138">
        <v>0</v>
      </c>
      <c r="X171" s="139">
        <f>W171*H171</f>
        <v>0</v>
      </c>
      <c r="AR171" s="140" t="s">
        <v>106</v>
      </c>
      <c r="AT171" s="140" t="s">
        <v>102</v>
      </c>
      <c r="AU171" s="140" t="s">
        <v>63</v>
      </c>
      <c r="AY171" s="12" t="s">
        <v>101</v>
      </c>
      <c r="BE171" s="141">
        <f>IF(O171="základní",K171,0)</f>
        <v>0</v>
      </c>
      <c r="BF171" s="141">
        <f>IF(O171="snížená",K171,0)</f>
        <v>0</v>
      </c>
      <c r="BG171" s="141">
        <f>IF(O171="zákl. přenesená",K171,0)</f>
        <v>0</v>
      </c>
      <c r="BH171" s="141">
        <f>IF(O171="sníž. přenesená",K171,0)</f>
        <v>0</v>
      </c>
      <c r="BI171" s="141">
        <f>IF(O171="nulová",K171,0)</f>
        <v>0</v>
      </c>
      <c r="BJ171" s="12" t="s">
        <v>63</v>
      </c>
      <c r="BK171" s="141"/>
      <c r="BL171" s="12"/>
      <c r="BM171" s="140"/>
    </row>
    <row r="172" spans="2:65" s="1" customFormat="1" x14ac:dyDescent="0.2">
      <c r="B172" s="25"/>
      <c r="D172" s="142" t="s">
        <v>107</v>
      </c>
      <c r="F172" s="143" t="s">
        <v>193</v>
      </c>
      <c r="I172" s="68"/>
      <c r="J172" s="68"/>
      <c r="M172" s="25"/>
      <c r="N172" s="144"/>
      <c r="X172" s="44"/>
      <c r="AT172" s="12" t="s">
        <v>107</v>
      </c>
      <c r="AU172" s="12" t="s">
        <v>63</v>
      </c>
    </row>
    <row r="173" spans="2:65" s="1" customFormat="1" ht="37.5" customHeight="1" x14ac:dyDescent="0.2">
      <c r="B173" s="25"/>
      <c r="C173" s="127" t="s">
        <v>56</v>
      </c>
      <c r="D173" s="127" t="s">
        <v>102</v>
      </c>
      <c r="E173" s="128" t="s">
        <v>157</v>
      </c>
      <c r="F173" s="129" t="s">
        <v>194</v>
      </c>
      <c r="G173" s="130" t="s">
        <v>105</v>
      </c>
      <c r="H173" s="131">
        <v>1</v>
      </c>
      <c r="I173" s="132"/>
      <c r="J173" s="132"/>
      <c r="K173" s="133">
        <f>ROUND(P173*H173,2)</f>
        <v>0</v>
      </c>
      <c r="L173" s="134"/>
      <c r="M173" s="25"/>
      <c r="N173" s="135" t="s">
        <v>1</v>
      </c>
      <c r="O173" s="136" t="s">
        <v>34</v>
      </c>
      <c r="P173" s="137">
        <f>I173+J173</f>
        <v>0</v>
      </c>
      <c r="Q173" s="137">
        <f>ROUND(I173*H173,2)</f>
        <v>0</v>
      </c>
      <c r="R173" s="137">
        <f>ROUND(J173*H173,2)</f>
        <v>0</v>
      </c>
      <c r="T173" s="138">
        <f>S173*H173</f>
        <v>0</v>
      </c>
      <c r="U173" s="138">
        <v>0</v>
      </c>
      <c r="V173" s="138">
        <f>U173*H173</f>
        <v>0</v>
      </c>
      <c r="W173" s="138">
        <v>0</v>
      </c>
      <c r="X173" s="139">
        <f>W173*H173</f>
        <v>0</v>
      </c>
      <c r="AR173" s="140" t="s">
        <v>106</v>
      </c>
      <c r="AT173" s="140" t="s">
        <v>102</v>
      </c>
      <c r="AU173" s="140" t="s">
        <v>63</v>
      </c>
      <c r="AY173" s="12" t="s">
        <v>101</v>
      </c>
      <c r="BE173" s="141">
        <f>IF(O173="základní",K173,0)</f>
        <v>0</v>
      </c>
      <c r="BF173" s="141">
        <f>IF(O173="snížená",K173,0)</f>
        <v>0</v>
      </c>
      <c r="BG173" s="141">
        <f>IF(O173="zákl. přenesená",K173,0)</f>
        <v>0</v>
      </c>
      <c r="BH173" s="141">
        <f>IF(O173="sníž. přenesená",K173,0)</f>
        <v>0</v>
      </c>
      <c r="BI173" s="141">
        <f>IF(O173="nulová",K173,0)</f>
        <v>0</v>
      </c>
      <c r="BJ173" s="12" t="s">
        <v>63</v>
      </c>
      <c r="BK173" s="141"/>
      <c r="BL173" s="12"/>
      <c r="BM173" s="140"/>
    </row>
    <row r="174" spans="2:65" s="1" customFormat="1" ht="27" x14ac:dyDescent="0.2">
      <c r="B174" s="25"/>
      <c r="D174" s="142" t="s">
        <v>107</v>
      </c>
      <c r="F174" s="143" t="s">
        <v>194</v>
      </c>
      <c r="I174" s="68"/>
      <c r="J174" s="68"/>
      <c r="M174" s="25"/>
      <c r="N174" s="144"/>
      <c r="X174" s="44"/>
      <c r="AT174" s="12" t="s">
        <v>107</v>
      </c>
      <c r="AU174" s="12" t="s">
        <v>63</v>
      </c>
    </row>
    <row r="175" spans="2:65" s="1" customFormat="1" ht="24" customHeight="1" x14ac:dyDescent="0.2">
      <c r="B175" s="25"/>
      <c r="C175" s="127" t="s">
        <v>56</v>
      </c>
      <c r="D175" s="127" t="s">
        <v>102</v>
      </c>
      <c r="E175" s="128" t="s">
        <v>158</v>
      </c>
      <c r="F175" s="129" t="s">
        <v>145</v>
      </c>
      <c r="G175" s="130" t="s">
        <v>146</v>
      </c>
      <c r="H175" s="131">
        <v>1</v>
      </c>
      <c r="I175" s="132"/>
      <c r="J175" s="132"/>
      <c r="K175" s="133">
        <f>H175*(I175+J175)</f>
        <v>0</v>
      </c>
      <c r="L175" s="134"/>
      <c r="M175" s="25"/>
      <c r="N175" s="135" t="s">
        <v>1</v>
      </c>
      <c r="O175" s="136" t="s">
        <v>34</v>
      </c>
      <c r="P175" s="137">
        <f>I175+J175</f>
        <v>0</v>
      </c>
      <c r="Q175" s="137">
        <f>ROUND(I175*H175,2)</f>
        <v>0</v>
      </c>
      <c r="R175" s="137">
        <f>ROUND(J175*H175,2)</f>
        <v>0</v>
      </c>
      <c r="T175" s="138">
        <f>S175*H175</f>
        <v>0</v>
      </c>
      <c r="U175" s="138">
        <v>0</v>
      </c>
      <c r="V175" s="138">
        <f>U175*H175</f>
        <v>0</v>
      </c>
      <c r="W175" s="138">
        <v>0</v>
      </c>
      <c r="X175" s="139">
        <f>W175*H175</f>
        <v>0</v>
      </c>
      <c r="AR175" s="140" t="s">
        <v>106</v>
      </c>
      <c r="AT175" s="140" t="s">
        <v>102</v>
      </c>
      <c r="AU175" s="140" t="s">
        <v>63</v>
      </c>
      <c r="AY175" s="12" t="s">
        <v>101</v>
      </c>
      <c r="BE175" s="141">
        <f>IF(O175="základní",K175,0)</f>
        <v>0</v>
      </c>
      <c r="BF175" s="141">
        <f>IF(O175="snížená",K175,0)</f>
        <v>0</v>
      </c>
      <c r="BG175" s="141">
        <f>IF(O175="zákl. přenesená",K175,0)</f>
        <v>0</v>
      </c>
      <c r="BH175" s="141">
        <f>IF(O175="sníž. přenesená",K175,0)</f>
        <v>0</v>
      </c>
      <c r="BI175" s="141">
        <f>IF(O175="nulová",K175,0)</f>
        <v>0</v>
      </c>
      <c r="BJ175" s="12" t="s">
        <v>63</v>
      </c>
      <c r="BK175" s="141"/>
      <c r="BL175" s="12"/>
      <c r="BM175" s="140"/>
    </row>
    <row r="176" spans="2:65" s="1" customFormat="1" x14ac:dyDescent="0.2">
      <c r="B176" s="25"/>
      <c r="D176" s="142" t="s">
        <v>107</v>
      </c>
      <c r="F176" s="143" t="s">
        <v>145</v>
      </c>
      <c r="I176" s="68"/>
      <c r="J176" s="68"/>
      <c r="M176" s="25"/>
      <c r="N176" s="144"/>
      <c r="X176" s="44"/>
      <c r="AT176" s="12" t="s">
        <v>107</v>
      </c>
      <c r="AU176" s="12" t="s">
        <v>63</v>
      </c>
    </row>
    <row r="177" spans="2:65" s="1" customFormat="1" ht="11.5" x14ac:dyDescent="0.2">
      <c r="B177" s="25"/>
      <c r="C177" s="127" t="s">
        <v>56</v>
      </c>
      <c r="D177" s="127" t="s">
        <v>102</v>
      </c>
      <c r="E177" s="128" t="s">
        <v>159</v>
      </c>
      <c r="F177" s="129" t="s">
        <v>196</v>
      </c>
      <c r="G177" s="130" t="s">
        <v>105</v>
      </c>
      <c r="H177" s="131">
        <v>1</v>
      </c>
      <c r="I177" s="132"/>
      <c r="J177" s="132"/>
      <c r="K177" s="133">
        <f>H177*(I177+J177)</f>
        <v>0</v>
      </c>
      <c r="M177" s="25"/>
      <c r="N177" s="144"/>
      <c r="X177" s="44"/>
      <c r="AT177" s="12"/>
      <c r="AU177" s="12"/>
    </row>
    <row r="178" spans="2:65" s="1" customFormat="1" x14ac:dyDescent="0.2">
      <c r="B178" s="25"/>
      <c r="D178" s="142" t="s">
        <v>107</v>
      </c>
      <c r="F178" s="143" t="s">
        <v>195</v>
      </c>
      <c r="I178" s="68"/>
      <c r="J178" s="68"/>
      <c r="M178" s="25"/>
      <c r="N178" s="144"/>
      <c r="X178" s="44"/>
      <c r="AT178" s="12"/>
      <c r="AU178" s="12"/>
    </row>
    <row r="179" spans="2:65" s="1" customFormat="1" ht="23" x14ac:dyDescent="0.2">
      <c r="B179" s="25"/>
      <c r="C179" s="127" t="s">
        <v>56</v>
      </c>
      <c r="D179" s="127" t="s">
        <v>102</v>
      </c>
      <c r="E179" s="128" t="s">
        <v>160</v>
      </c>
      <c r="F179" s="129" t="s">
        <v>172</v>
      </c>
      <c r="G179" s="130" t="s">
        <v>105</v>
      </c>
      <c r="H179" s="131">
        <v>1</v>
      </c>
      <c r="I179" s="132"/>
      <c r="J179" s="132"/>
      <c r="K179" s="133">
        <f>H179*(I179+J179)</f>
        <v>0</v>
      </c>
      <c r="M179" s="25"/>
      <c r="N179" s="144"/>
      <c r="X179" s="44"/>
      <c r="AT179" s="12"/>
      <c r="AU179" s="12"/>
    </row>
    <row r="180" spans="2:65" s="1" customFormat="1" ht="18" x14ac:dyDescent="0.2">
      <c r="B180" s="25"/>
      <c r="D180" s="142" t="s">
        <v>107</v>
      </c>
      <c r="F180" s="143" t="s">
        <v>172</v>
      </c>
      <c r="I180" s="68"/>
      <c r="J180" s="68"/>
      <c r="M180" s="25"/>
      <c r="N180" s="144"/>
      <c r="X180" s="44"/>
      <c r="AT180" s="12"/>
      <c r="AU180" s="12"/>
    </row>
    <row r="181" spans="2:65" s="1" customFormat="1" ht="11.5" x14ac:dyDescent="0.2">
      <c r="B181" s="25"/>
      <c r="C181" s="127" t="s">
        <v>56</v>
      </c>
      <c r="D181" s="127" t="s">
        <v>102</v>
      </c>
      <c r="E181" s="128" t="s">
        <v>161</v>
      </c>
      <c r="F181" s="129" t="s">
        <v>197</v>
      </c>
      <c r="G181" s="130" t="s">
        <v>105</v>
      </c>
      <c r="H181" s="131">
        <v>1</v>
      </c>
      <c r="I181" s="132"/>
      <c r="J181" s="132"/>
      <c r="K181" s="133">
        <f>H181*(I181+J181)</f>
        <v>0</v>
      </c>
      <c r="M181" s="25"/>
      <c r="N181" s="144"/>
      <c r="X181" s="44"/>
      <c r="AT181" s="12"/>
      <c r="AU181" s="12"/>
    </row>
    <row r="182" spans="2:65" s="1" customFormat="1" x14ac:dyDescent="0.2">
      <c r="B182" s="25"/>
      <c r="D182" s="142" t="s">
        <v>107</v>
      </c>
      <c r="F182" s="143" t="s">
        <v>197</v>
      </c>
      <c r="I182" s="68"/>
      <c r="J182" s="68"/>
      <c r="M182" s="25"/>
      <c r="N182" s="144"/>
      <c r="X182" s="44"/>
      <c r="AT182" s="12"/>
      <c r="AU182" s="12"/>
    </row>
    <row r="183" spans="2:65" s="1" customFormat="1" ht="11.5" x14ac:dyDescent="0.2">
      <c r="B183" s="25"/>
      <c r="C183" s="127" t="s">
        <v>56</v>
      </c>
      <c r="D183" s="127" t="s">
        <v>102</v>
      </c>
      <c r="E183" s="128" t="s">
        <v>162</v>
      </c>
      <c r="F183" s="129" t="s">
        <v>148</v>
      </c>
      <c r="G183" s="130" t="s">
        <v>189</v>
      </c>
      <c r="H183" s="131">
        <v>32</v>
      </c>
      <c r="I183" s="132"/>
      <c r="J183" s="132"/>
      <c r="K183" s="133">
        <f>H183*(I183+J183)</f>
        <v>0</v>
      </c>
      <c r="M183" s="25"/>
      <c r="N183" s="144"/>
      <c r="X183" s="44"/>
      <c r="AT183" s="12"/>
      <c r="AU183" s="12"/>
    </row>
    <row r="184" spans="2:65" s="1" customFormat="1" x14ac:dyDescent="0.2">
      <c r="B184" s="25"/>
      <c r="D184" s="142" t="s">
        <v>107</v>
      </c>
      <c r="F184" s="143" t="s">
        <v>148</v>
      </c>
      <c r="I184" s="68"/>
      <c r="J184" s="68"/>
      <c r="M184" s="25"/>
      <c r="N184" s="144"/>
      <c r="X184" s="44"/>
      <c r="AT184" s="12"/>
      <c r="AU184" s="12"/>
    </row>
    <row r="185" spans="2:65" s="1" customFormat="1" ht="11.5" x14ac:dyDescent="0.2">
      <c r="B185" s="25"/>
      <c r="C185" s="127" t="s">
        <v>56</v>
      </c>
      <c r="D185" s="127" t="s">
        <v>102</v>
      </c>
      <c r="E185" s="128" t="s">
        <v>163</v>
      </c>
      <c r="F185" s="129" t="s">
        <v>150</v>
      </c>
      <c r="G185" s="130" t="s">
        <v>189</v>
      </c>
      <c r="H185" s="131">
        <v>24</v>
      </c>
      <c r="I185" s="132"/>
      <c r="J185" s="132"/>
      <c r="K185" s="133">
        <f>H185*(I185+J185)</f>
        <v>0</v>
      </c>
      <c r="M185" s="25"/>
      <c r="N185" s="144"/>
      <c r="X185" s="44"/>
      <c r="AT185" s="12"/>
      <c r="AU185" s="12"/>
    </row>
    <row r="186" spans="2:65" s="1" customFormat="1" x14ac:dyDescent="0.2">
      <c r="B186" s="25"/>
      <c r="D186" s="142" t="s">
        <v>107</v>
      </c>
      <c r="F186" s="143" t="s">
        <v>150</v>
      </c>
      <c r="I186" s="68"/>
      <c r="J186" s="68"/>
      <c r="M186" s="25"/>
      <c r="N186" s="144"/>
      <c r="X186" s="44"/>
      <c r="AT186" s="12"/>
      <c r="AU186" s="12"/>
    </row>
    <row r="187" spans="2:65" s="1" customFormat="1" ht="23" x14ac:dyDescent="0.2">
      <c r="B187" s="25"/>
      <c r="C187" s="127" t="s">
        <v>56</v>
      </c>
      <c r="D187" s="127" t="s">
        <v>102</v>
      </c>
      <c r="E187" s="128" t="s">
        <v>164</v>
      </c>
      <c r="F187" s="129" t="s">
        <v>152</v>
      </c>
      <c r="G187" s="130" t="s">
        <v>189</v>
      </c>
      <c r="H187" s="131">
        <v>16</v>
      </c>
      <c r="I187" s="132"/>
      <c r="J187" s="132"/>
      <c r="K187" s="133">
        <f>H187*(I187+J187)</f>
        <v>0</v>
      </c>
      <c r="M187" s="25"/>
      <c r="N187" s="144"/>
      <c r="X187" s="44"/>
      <c r="AT187" s="12"/>
      <c r="AU187" s="12"/>
    </row>
    <row r="188" spans="2:65" s="1" customFormat="1" ht="18" x14ac:dyDescent="0.2">
      <c r="B188" s="25"/>
      <c r="D188" s="142" t="s">
        <v>107</v>
      </c>
      <c r="F188" s="143" t="s">
        <v>152</v>
      </c>
      <c r="I188" s="68"/>
      <c r="J188" s="68"/>
      <c r="M188" s="25"/>
      <c r="N188" s="144"/>
      <c r="X188" s="44"/>
      <c r="AT188" s="12"/>
      <c r="AU188" s="12"/>
    </row>
    <row r="189" spans="2:65" s="1" customFormat="1" ht="16.5" customHeight="1" x14ac:dyDescent="0.2">
      <c r="B189" s="25"/>
      <c r="C189" s="127" t="s">
        <v>56</v>
      </c>
      <c r="D189" s="127" t="s">
        <v>102</v>
      </c>
      <c r="E189" s="128" t="s">
        <v>165</v>
      </c>
      <c r="F189" s="129" t="s">
        <v>154</v>
      </c>
      <c r="G189" s="130" t="s">
        <v>189</v>
      </c>
      <c r="H189" s="131">
        <v>4</v>
      </c>
      <c r="I189" s="132"/>
      <c r="J189" s="132"/>
      <c r="K189" s="133">
        <f>H189*(I189+J189)</f>
        <v>0</v>
      </c>
      <c r="L189" s="134"/>
      <c r="M189" s="25"/>
      <c r="N189" s="135" t="s">
        <v>1</v>
      </c>
      <c r="O189" s="136" t="s">
        <v>34</v>
      </c>
      <c r="P189" s="137">
        <f>I189+J189</f>
        <v>0</v>
      </c>
      <c r="Q189" s="137">
        <f>ROUND(I189*H189,2)</f>
        <v>0</v>
      </c>
      <c r="R189" s="137">
        <f>ROUND(J189*H189,2)</f>
        <v>0</v>
      </c>
      <c r="T189" s="138">
        <f>S189*H189</f>
        <v>0</v>
      </c>
      <c r="U189" s="138">
        <v>0</v>
      </c>
      <c r="V189" s="138">
        <f>U189*H189</f>
        <v>0</v>
      </c>
      <c r="W189" s="138">
        <v>0</v>
      </c>
      <c r="X189" s="139">
        <f>W189*H189</f>
        <v>0</v>
      </c>
      <c r="AR189" s="140" t="s">
        <v>106</v>
      </c>
      <c r="AT189" s="140" t="s">
        <v>102</v>
      </c>
      <c r="AU189" s="140" t="s">
        <v>63</v>
      </c>
      <c r="AY189" s="12" t="s">
        <v>101</v>
      </c>
      <c r="BE189" s="141">
        <f>IF(O189="základní",K189,0)</f>
        <v>0</v>
      </c>
      <c r="BF189" s="141">
        <f>IF(O189="snížená",K189,0)</f>
        <v>0</v>
      </c>
      <c r="BG189" s="141">
        <f>IF(O189="zákl. přenesená",K189,0)</f>
        <v>0</v>
      </c>
      <c r="BH189" s="141">
        <f>IF(O189="sníž. přenesená",K189,0)</f>
        <v>0</v>
      </c>
      <c r="BI189" s="141">
        <f>IF(O189="nulová",K189,0)</f>
        <v>0</v>
      </c>
      <c r="BJ189" s="12" t="s">
        <v>63</v>
      </c>
      <c r="BK189" s="141"/>
      <c r="BL189" s="12"/>
      <c r="BM189" s="140"/>
    </row>
    <row r="190" spans="2:65" s="1" customFormat="1" x14ac:dyDescent="0.2">
      <c r="B190" s="25"/>
      <c r="D190" s="142" t="s">
        <v>107</v>
      </c>
      <c r="F190" s="143" t="s">
        <v>154</v>
      </c>
      <c r="I190" s="68"/>
      <c r="J190" s="68"/>
      <c r="M190" s="25"/>
      <c r="N190" s="145"/>
      <c r="O190" s="146"/>
      <c r="P190" s="146"/>
      <c r="Q190" s="146"/>
      <c r="R190" s="146"/>
      <c r="S190" s="146"/>
      <c r="T190" s="146"/>
      <c r="U190" s="146"/>
      <c r="V190" s="146"/>
      <c r="W190" s="146"/>
      <c r="X190" s="147"/>
      <c r="AT190" s="12" t="s">
        <v>107</v>
      </c>
      <c r="AU190" s="12" t="s">
        <v>63</v>
      </c>
    </row>
    <row r="191" spans="2:65" s="1" customFormat="1" ht="7" customHeight="1" x14ac:dyDescent="0.2">
      <c r="B191" s="36"/>
      <c r="C191" s="37"/>
      <c r="D191" s="37"/>
      <c r="E191" s="37"/>
      <c r="F191" s="37"/>
      <c r="G191" s="37"/>
      <c r="H191" s="37"/>
      <c r="I191" s="92"/>
      <c r="J191" s="92"/>
      <c r="K191" s="37"/>
      <c r="L191" s="37"/>
      <c r="M191" s="25"/>
    </row>
  </sheetData>
  <sheetProtection formatColumns="0" formatRows="0" autoFilter="0"/>
  <autoFilter ref="C116:L190"/>
  <mergeCells count="9">
    <mergeCell ref="E87:H87"/>
    <mergeCell ref="E107:H107"/>
    <mergeCell ref="E109:H10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topLeftCell="A61" workbookViewId="0">
      <selection activeCell="I119" sqref="I119:J173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10" width="20.109375" style="65" customWidth="1"/>
    <col min="11" max="11" width="20.109375" customWidth="1"/>
    <col min="12" max="12" width="15.44140625" hidden="1" customWidth="1"/>
    <col min="13" max="13" width="9.33203125" customWidth="1"/>
    <col min="14" max="14" width="10.77734375" hidden="1" customWidth="1"/>
    <col min="15" max="15" width="9.33203125" hidden="1" customWidth="1"/>
    <col min="16" max="24" width="14.109375" hidden="1" customWidth="1"/>
    <col min="25" max="25" width="12.33203125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3" width="9.33203125" hidden="1" customWidth="1"/>
    <col min="64" max="64" width="22" customWidth="1"/>
    <col min="65" max="65" width="45.33203125" customWidth="1"/>
  </cols>
  <sheetData>
    <row r="2" spans="2:46" ht="37" customHeight="1" x14ac:dyDescent="0.2"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T2" s="12" t="s">
        <v>68</v>
      </c>
    </row>
    <row r="3" spans="2:46" ht="7" customHeight="1" x14ac:dyDescent="0.2">
      <c r="B3" s="13"/>
      <c r="C3" s="14"/>
      <c r="D3" s="14"/>
      <c r="E3" s="14"/>
      <c r="F3" s="14"/>
      <c r="G3" s="14"/>
      <c r="H3" s="14"/>
      <c r="I3" s="66"/>
      <c r="J3" s="66"/>
      <c r="K3" s="14"/>
      <c r="L3" s="14"/>
      <c r="M3" s="15"/>
      <c r="AT3" s="12" t="s">
        <v>65</v>
      </c>
    </row>
    <row r="4" spans="2:46" ht="25" customHeight="1" x14ac:dyDescent="0.2">
      <c r="B4" s="15"/>
      <c r="D4" s="16" t="s">
        <v>69</v>
      </c>
      <c r="M4" s="15"/>
      <c r="N4" s="67" t="s">
        <v>9</v>
      </c>
      <c r="AT4" s="12" t="s">
        <v>2</v>
      </c>
    </row>
    <row r="5" spans="2:46" ht="7" customHeight="1" x14ac:dyDescent="0.2">
      <c r="B5" s="15"/>
      <c r="M5" s="15"/>
    </row>
    <row r="6" spans="2:46" ht="12" customHeight="1" x14ac:dyDescent="0.2">
      <c r="B6" s="15"/>
      <c r="D6" s="21" t="s">
        <v>14</v>
      </c>
      <c r="M6" s="15"/>
    </row>
    <row r="7" spans="2:46" ht="16.5" customHeight="1" x14ac:dyDescent="0.2">
      <c r="B7" s="15"/>
      <c r="E7" s="197" t="str">
        <f>'Rekapitulace stavby'!K6</f>
        <v>UJEP Kolej K3 EPS+ER+SCS</v>
      </c>
      <c r="F7" s="198"/>
      <c r="G7" s="198"/>
      <c r="H7" s="198"/>
      <c r="M7" s="15"/>
    </row>
    <row r="8" spans="2:46" s="1" customFormat="1" ht="12" customHeight="1" x14ac:dyDescent="0.2">
      <c r="B8" s="25"/>
      <c r="D8" s="21" t="s">
        <v>70</v>
      </c>
      <c r="I8" s="68"/>
      <c r="J8" s="68"/>
      <c r="M8" s="25"/>
    </row>
    <row r="9" spans="2:46" s="1" customFormat="1" ht="16.5" customHeight="1" x14ac:dyDescent="0.2">
      <c r="B9" s="25"/>
      <c r="E9" s="183" t="s">
        <v>179</v>
      </c>
      <c r="F9" s="196"/>
      <c r="G9" s="196"/>
      <c r="H9" s="196"/>
      <c r="I9" s="68"/>
      <c r="J9" s="68"/>
      <c r="M9" s="25"/>
    </row>
    <row r="10" spans="2:46" s="1" customFormat="1" x14ac:dyDescent="0.2">
      <c r="B10" s="25"/>
      <c r="I10" s="68"/>
      <c r="J10" s="68"/>
      <c r="M10" s="25"/>
    </row>
    <row r="11" spans="2:46" s="1" customFormat="1" ht="12" customHeight="1" x14ac:dyDescent="0.2">
      <c r="B11" s="25"/>
      <c r="D11" s="21" t="s">
        <v>15</v>
      </c>
      <c r="F11" s="19" t="s">
        <v>1</v>
      </c>
      <c r="I11" s="69" t="s">
        <v>16</v>
      </c>
      <c r="J11" s="70" t="s">
        <v>1</v>
      </c>
      <c r="M11" s="25"/>
    </row>
    <row r="12" spans="2:46" s="1" customFormat="1" ht="12" customHeight="1" x14ac:dyDescent="0.2">
      <c r="B12" s="25"/>
      <c r="D12" s="21" t="s">
        <v>17</v>
      </c>
      <c r="F12" s="19" t="s">
        <v>174</v>
      </c>
      <c r="I12" s="69" t="s">
        <v>18</v>
      </c>
      <c r="J12" s="71" t="str">
        <f>'Rekapitulace stavby'!AN8</f>
        <v>30.6.2022</v>
      </c>
      <c r="M12" s="25"/>
    </row>
    <row r="13" spans="2:46" s="1" customFormat="1" ht="10.9" customHeight="1" x14ac:dyDescent="0.2">
      <c r="B13" s="25"/>
      <c r="I13" s="68"/>
      <c r="J13" s="68"/>
      <c r="M13" s="25"/>
    </row>
    <row r="14" spans="2:46" s="1" customFormat="1" ht="12" customHeight="1" x14ac:dyDescent="0.2">
      <c r="B14" s="25"/>
      <c r="D14" s="21" t="s">
        <v>19</v>
      </c>
      <c r="I14" s="69" t="s">
        <v>20</v>
      </c>
      <c r="J14" s="70" t="s">
        <v>1</v>
      </c>
      <c r="M14" s="25"/>
    </row>
    <row r="15" spans="2:46" s="1" customFormat="1" ht="18" customHeight="1" x14ac:dyDescent="0.2">
      <c r="B15" s="25"/>
      <c r="E15" s="19" t="s">
        <v>21</v>
      </c>
      <c r="I15" s="69" t="s">
        <v>22</v>
      </c>
      <c r="J15" s="70" t="s">
        <v>1</v>
      </c>
      <c r="M15" s="25"/>
    </row>
    <row r="16" spans="2:46" s="1" customFormat="1" ht="7" customHeight="1" x14ac:dyDescent="0.2">
      <c r="B16" s="25"/>
      <c r="I16" s="68"/>
      <c r="J16" s="68"/>
      <c r="M16" s="25"/>
    </row>
    <row r="17" spans="2:13" s="1" customFormat="1" ht="12" customHeight="1" x14ac:dyDescent="0.2">
      <c r="B17" s="25"/>
      <c r="D17" s="21" t="s">
        <v>23</v>
      </c>
      <c r="I17" s="69" t="s">
        <v>20</v>
      </c>
      <c r="J17" s="22" t="str">
        <f>'Rekapitulace stavby'!AN13</f>
        <v>Vyplň údaj</v>
      </c>
      <c r="M17" s="25"/>
    </row>
    <row r="18" spans="2:13" s="1" customFormat="1" ht="18" customHeight="1" x14ac:dyDescent="0.2">
      <c r="B18" s="25"/>
      <c r="E18" s="199" t="str">
        <f>'Rekapitulace stavby'!E14</f>
        <v>Vyplň údaj</v>
      </c>
      <c r="F18" s="186"/>
      <c r="G18" s="186"/>
      <c r="H18" s="186"/>
      <c r="I18" s="69" t="s">
        <v>22</v>
      </c>
      <c r="J18" s="22" t="str">
        <f>'Rekapitulace stavby'!AN14</f>
        <v>Vyplň údaj</v>
      </c>
      <c r="M18" s="25"/>
    </row>
    <row r="19" spans="2:13" s="1" customFormat="1" ht="7" customHeight="1" x14ac:dyDescent="0.2">
      <c r="B19" s="25"/>
      <c r="I19" s="68"/>
      <c r="J19" s="68"/>
      <c r="M19" s="25"/>
    </row>
    <row r="20" spans="2:13" s="1" customFormat="1" ht="12" customHeight="1" x14ac:dyDescent="0.2">
      <c r="B20" s="25"/>
      <c r="D20" s="21" t="s">
        <v>25</v>
      </c>
      <c r="I20" s="69" t="s">
        <v>20</v>
      </c>
      <c r="J20" s="70" t="s">
        <v>1</v>
      </c>
      <c r="M20" s="25"/>
    </row>
    <row r="21" spans="2:13" s="1" customFormat="1" ht="18" customHeight="1" x14ac:dyDescent="0.2">
      <c r="B21" s="25"/>
      <c r="E21" s="19" t="s">
        <v>176</v>
      </c>
      <c r="I21" s="69" t="s">
        <v>22</v>
      </c>
      <c r="J21" s="70" t="s">
        <v>1</v>
      </c>
      <c r="M21" s="25"/>
    </row>
    <row r="22" spans="2:13" s="1" customFormat="1" ht="7" customHeight="1" x14ac:dyDescent="0.2">
      <c r="B22" s="25"/>
      <c r="I22" s="68"/>
      <c r="J22" s="68"/>
      <c r="M22" s="25"/>
    </row>
    <row r="23" spans="2:13" s="1" customFormat="1" ht="12" customHeight="1" x14ac:dyDescent="0.2">
      <c r="B23" s="25"/>
      <c r="D23" s="21" t="s">
        <v>26</v>
      </c>
      <c r="I23" s="69" t="s">
        <v>20</v>
      </c>
      <c r="J23" s="70" t="s">
        <v>1</v>
      </c>
      <c r="M23" s="25"/>
    </row>
    <row r="24" spans="2:13" s="1" customFormat="1" ht="18" customHeight="1" x14ac:dyDescent="0.2">
      <c r="B24" s="25"/>
      <c r="E24" s="19" t="s">
        <v>178</v>
      </c>
      <c r="I24" s="69" t="s">
        <v>22</v>
      </c>
      <c r="J24" s="70" t="s">
        <v>1</v>
      </c>
      <c r="M24" s="25"/>
    </row>
    <row r="25" spans="2:13" s="1" customFormat="1" ht="7" customHeight="1" x14ac:dyDescent="0.2">
      <c r="B25" s="25"/>
      <c r="I25" s="68"/>
      <c r="J25" s="68"/>
      <c r="M25" s="25"/>
    </row>
    <row r="26" spans="2:13" s="1" customFormat="1" ht="12" customHeight="1" x14ac:dyDescent="0.2">
      <c r="B26" s="25"/>
      <c r="D26" s="21" t="s">
        <v>28</v>
      </c>
      <c r="I26" s="68"/>
      <c r="J26" s="68"/>
      <c r="M26" s="25"/>
    </row>
    <row r="27" spans="2:13" s="7" customFormat="1" ht="16.5" customHeight="1" x14ac:dyDescent="0.2">
      <c r="B27" s="72"/>
      <c r="E27" s="190" t="s">
        <v>1</v>
      </c>
      <c r="F27" s="190"/>
      <c r="G27" s="190"/>
      <c r="H27" s="190"/>
      <c r="I27" s="73"/>
      <c r="J27" s="73"/>
      <c r="M27" s="72"/>
    </row>
    <row r="28" spans="2:13" s="1" customFormat="1" ht="7" customHeight="1" x14ac:dyDescent="0.2">
      <c r="B28" s="25"/>
      <c r="I28" s="68"/>
      <c r="J28" s="68"/>
      <c r="M28" s="25"/>
    </row>
    <row r="29" spans="2:13" s="1" customFormat="1" ht="7" customHeight="1" x14ac:dyDescent="0.2">
      <c r="B29" s="25"/>
      <c r="D29" s="51"/>
      <c r="E29" s="51"/>
      <c r="F29" s="51"/>
      <c r="G29" s="51"/>
      <c r="H29" s="51"/>
      <c r="I29" s="74"/>
      <c r="J29" s="74"/>
      <c r="K29" s="51"/>
      <c r="L29" s="51"/>
      <c r="M29" s="25"/>
    </row>
    <row r="30" spans="2:13" s="1" customFormat="1" ht="12.5" x14ac:dyDescent="0.2">
      <c r="B30" s="25"/>
      <c r="E30" s="21" t="s">
        <v>72</v>
      </c>
      <c r="I30" s="68"/>
      <c r="J30" s="68"/>
      <c r="K30" s="75">
        <f>I96</f>
        <v>0</v>
      </c>
      <c r="M30" s="25"/>
    </row>
    <row r="31" spans="2:13" s="1" customFormat="1" ht="12.5" x14ac:dyDescent="0.2">
      <c r="B31" s="25"/>
      <c r="E31" s="21" t="s">
        <v>73</v>
      </c>
      <c r="I31" s="68"/>
      <c r="J31" s="68"/>
      <c r="K31" s="75">
        <f>J96</f>
        <v>0</v>
      </c>
      <c r="M31" s="25"/>
    </row>
    <row r="32" spans="2:13" s="1" customFormat="1" ht="25.4" customHeight="1" x14ac:dyDescent="0.2">
      <c r="B32" s="25"/>
      <c r="D32" s="76" t="s">
        <v>29</v>
      </c>
      <c r="I32" s="68"/>
      <c r="J32" s="68"/>
      <c r="K32" s="55">
        <f>ROUND(K117, 2)</f>
        <v>0</v>
      </c>
      <c r="M32" s="25"/>
    </row>
    <row r="33" spans="2:13" s="1" customFormat="1" ht="7" customHeight="1" x14ac:dyDescent="0.2">
      <c r="B33" s="25"/>
      <c r="D33" s="51"/>
      <c r="E33" s="51"/>
      <c r="F33" s="51"/>
      <c r="G33" s="51"/>
      <c r="H33" s="51"/>
      <c r="I33" s="74"/>
      <c r="J33" s="74"/>
      <c r="K33" s="51"/>
      <c r="L33" s="51"/>
      <c r="M33" s="25"/>
    </row>
    <row r="34" spans="2:13" s="1" customFormat="1" ht="14.5" customHeight="1" x14ac:dyDescent="0.2">
      <c r="B34" s="25"/>
      <c r="F34" s="77" t="s">
        <v>31</v>
      </c>
      <c r="I34" s="78" t="s">
        <v>30</v>
      </c>
      <c r="J34" s="68"/>
      <c r="K34" s="77" t="s">
        <v>32</v>
      </c>
      <c r="M34" s="25"/>
    </row>
    <row r="35" spans="2:13" s="1" customFormat="1" ht="14.5" customHeight="1" x14ac:dyDescent="0.2">
      <c r="B35" s="25"/>
      <c r="D35" s="79" t="s">
        <v>33</v>
      </c>
      <c r="E35" s="21" t="s">
        <v>34</v>
      </c>
      <c r="F35" s="75">
        <f>ROUND((SUM(BE117:BE175)),  2)</f>
        <v>0</v>
      </c>
      <c r="I35" s="80">
        <v>0.21</v>
      </c>
      <c r="J35" s="68"/>
      <c r="K35" s="75">
        <f>ROUND(((SUM(BE117:BE175))*I35),  2)</f>
        <v>0</v>
      </c>
      <c r="M35" s="25"/>
    </row>
    <row r="36" spans="2:13" s="1" customFormat="1" ht="14.5" customHeight="1" x14ac:dyDescent="0.2">
      <c r="B36" s="25"/>
      <c r="E36" s="21" t="s">
        <v>35</v>
      </c>
      <c r="F36" s="75">
        <f>ROUND((SUM(BF117:BF175)),  2)</f>
        <v>0</v>
      </c>
      <c r="I36" s="80">
        <v>0.15</v>
      </c>
      <c r="J36" s="68"/>
      <c r="K36" s="75">
        <f>ROUND(((SUM(BF117:BF175))*I36),  2)</f>
        <v>0</v>
      </c>
      <c r="M36" s="25"/>
    </row>
    <row r="37" spans="2:13" s="1" customFormat="1" ht="14.5" hidden="1" customHeight="1" x14ac:dyDescent="0.2">
      <c r="B37" s="25"/>
      <c r="E37" s="21" t="s">
        <v>36</v>
      </c>
      <c r="F37" s="75">
        <f>ROUND((SUM(BG117:BG175)),  2)</f>
        <v>0</v>
      </c>
      <c r="I37" s="80">
        <v>0.21</v>
      </c>
      <c r="J37" s="68"/>
      <c r="K37" s="75">
        <f>0</f>
        <v>0</v>
      </c>
      <c r="M37" s="25"/>
    </row>
    <row r="38" spans="2:13" s="1" customFormat="1" ht="14.5" hidden="1" customHeight="1" x14ac:dyDescent="0.2">
      <c r="B38" s="25"/>
      <c r="E38" s="21" t="s">
        <v>37</v>
      </c>
      <c r="F38" s="75">
        <f>ROUND((SUM(BH117:BH175)),  2)</f>
        <v>0</v>
      </c>
      <c r="I38" s="80">
        <v>0.15</v>
      </c>
      <c r="J38" s="68"/>
      <c r="K38" s="75">
        <f>0</f>
        <v>0</v>
      </c>
      <c r="M38" s="25"/>
    </row>
    <row r="39" spans="2:13" s="1" customFormat="1" ht="14.5" hidden="1" customHeight="1" x14ac:dyDescent="0.2">
      <c r="B39" s="25"/>
      <c r="E39" s="21" t="s">
        <v>38</v>
      </c>
      <c r="F39" s="75">
        <f>ROUND((SUM(BI117:BI175)),  2)</f>
        <v>0</v>
      </c>
      <c r="I39" s="80">
        <v>0</v>
      </c>
      <c r="J39" s="68"/>
      <c r="K39" s="75">
        <f>0</f>
        <v>0</v>
      </c>
      <c r="M39" s="25"/>
    </row>
    <row r="40" spans="2:13" s="1" customFormat="1" ht="7" customHeight="1" x14ac:dyDescent="0.2">
      <c r="B40" s="25"/>
      <c r="I40" s="68"/>
      <c r="J40" s="68"/>
      <c r="M40" s="25"/>
    </row>
    <row r="41" spans="2:13" s="1" customFormat="1" ht="25.4" customHeight="1" x14ac:dyDescent="0.2">
      <c r="B41" s="25"/>
      <c r="C41" s="81"/>
      <c r="D41" s="82" t="s">
        <v>39</v>
      </c>
      <c r="E41" s="45"/>
      <c r="F41" s="45"/>
      <c r="G41" s="83" t="s">
        <v>40</v>
      </c>
      <c r="H41" s="84" t="s">
        <v>41</v>
      </c>
      <c r="I41" s="85"/>
      <c r="J41" s="85"/>
      <c r="K41" s="86">
        <f>SUM(K32:K39)</f>
        <v>0</v>
      </c>
      <c r="L41" s="87"/>
      <c r="M41" s="25"/>
    </row>
    <row r="42" spans="2:13" s="1" customFormat="1" ht="14.5" customHeight="1" x14ac:dyDescent="0.2">
      <c r="B42" s="25"/>
      <c r="I42" s="68"/>
      <c r="J42" s="68"/>
      <c r="M42" s="25"/>
    </row>
    <row r="43" spans="2:13" ht="14.5" customHeight="1" x14ac:dyDescent="0.2">
      <c r="B43" s="15"/>
      <c r="M43" s="15"/>
    </row>
    <row r="44" spans="2:13" ht="14.5" customHeight="1" x14ac:dyDescent="0.2">
      <c r="B44" s="15"/>
      <c r="M44" s="15"/>
    </row>
    <row r="45" spans="2:13" ht="14.5" customHeight="1" x14ac:dyDescent="0.2">
      <c r="B45" s="15"/>
      <c r="M45" s="15"/>
    </row>
    <row r="46" spans="2:13" ht="14.5" customHeight="1" x14ac:dyDescent="0.2">
      <c r="B46" s="15"/>
      <c r="M46" s="15"/>
    </row>
    <row r="47" spans="2:13" ht="14.5" customHeight="1" x14ac:dyDescent="0.2">
      <c r="B47" s="15"/>
      <c r="M47" s="15"/>
    </row>
    <row r="48" spans="2:13" ht="14.5" customHeight="1" x14ac:dyDescent="0.2">
      <c r="B48" s="15"/>
      <c r="M48" s="15"/>
    </row>
    <row r="49" spans="2:13" ht="14.5" customHeight="1" x14ac:dyDescent="0.2">
      <c r="B49" s="15"/>
      <c r="M49" s="15"/>
    </row>
    <row r="50" spans="2:13" s="1" customFormat="1" ht="14.5" customHeight="1" x14ac:dyDescent="0.2">
      <c r="B50" s="25"/>
      <c r="D50" s="33" t="s">
        <v>42</v>
      </c>
      <c r="E50" s="34"/>
      <c r="F50" s="34"/>
      <c r="G50" s="33" t="s">
        <v>43</v>
      </c>
      <c r="H50" s="34"/>
      <c r="I50" s="88"/>
      <c r="J50" s="88"/>
      <c r="K50" s="34"/>
      <c r="L50" s="34"/>
      <c r="M50" s="25"/>
    </row>
    <row r="51" spans="2:13" x14ac:dyDescent="0.2">
      <c r="B51" s="15"/>
      <c r="M51" s="15"/>
    </row>
    <row r="52" spans="2:13" x14ac:dyDescent="0.2">
      <c r="B52" s="15"/>
      <c r="M52" s="15"/>
    </row>
    <row r="53" spans="2:13" x14ac:dyDescent="0.2">
      <c r="B53" s="15"/>
      <c r="M53" s="15"/>
    </row>
    <row r="54" spans="2:13" x14ac:dyDescent="0.2">
      <c r="B54" s="15"/>
      <c r="M54" s="15"/>
    </row>
    <row r="55" spans="2:13" x14ac:dyDescent="0.2">
      <c r="B55" s="15"/>
      <c r="M55" s="15"/>
    </row>
    <row r="56" spans="2:13" x14ac:dyDescent="0.2">
      <c r="B56" s="15"/>
      <c r="M56" s="15"/>
    </row>
    <row r="57" spans="2:13" x14ac:dyDescent="0.2">
      <c r="B57" s="15"/>
      <c r="M57" s="15"/>
    </row>
    <row r="58" spans="2:13" x14ac:dyDescent="0.2">
      <c r="B58" s="15"/>
      <c r="M58" s="15"/>
    </row>
    <row r="59" spans="2:13" x14ac:dyDescent="0.2">
      <c r="B59" s="15"/>
      <c r="M59" s="15"/>
    </row>
    <row r="60" spans="2:13" x14ac:dyDescent="0.2">
      <c r="B60" s="15"/>
      <c r="M60" s="15"/>
    </row>
    <row r="61" spans="2:13" s="1" customFormat="1" ht="12.5" x14ac:dyDescent="0.2">
      <c r="B61" s="25"/>
      <c r="D61" s="35" t="s">
        <v>44</v>
      </c>
      <c r="E61" s="27"/>
      <c r="F61" s="89" t="s">
        <v>45</v>
      </c>
      <c r="G61" s="35" t="s">
        <v>44</v>
      </c>
      <c r="H61" s="27"/>
      <c r="I61" s="90"/>
      <c r="J61" s="91" t="s">
        <v>45</v>
      </c>
      <c r="K61" s="27"/>
      <c r="L61" s="27"/>
      <c r="M61" s="25"/>
    </row>
    <row r="62" spans="2:13" x14ac:dyDescent="0.2">
      <c r="B62" s="15"/>
      <c r="M62" s="15"/>
    </row>
    <row r="63" spans="2:13" x14ac:dyDescent="0.2">
      <c r="B63" s="15"/>
      <c r="M63" s="15"/>
    </row>
    <row r="64" spans="2:13" x14ac:dyDescent="0.2">
      <c r="B64" s="15"/>
      <c r="M64" s="15"/>
    </row>
    <row r="65" spans="2:13" s="1" customFormat="1" ht="13" x14ac:dyDescent="0.2">
      <c r="B65" s="25"/>
      <c r="D65" s="33" t="s">
        <v>46</v>
      </c>
      <c r="E65" s="34"/>
      <c r="F65" s="34"/>
      <c r="G65" s="33" t="s">
        <v>47</v>
      </c>
      <c r="H65" s="34"/>
      <c r="I65" s="88"/>
      <c r="J65" s="88"/>
      <c r="K65" s="34"/>
      <c r="L65" s="34"/>
      <c r="M65" s="25"/>
    </row>
    <row r="66" spans="2:13" x14ac:dyDescent="0.2">
      <c r="B66" s="15"/>
      <c r="M66" s="15"/>
    </row>
    <row r="67" spans="2:13" x14ac:dyDescent="0.2">
      <c r="B67" s="15"/>
      <c r="M67" s="15"/>
    </row>
    <row r="68" spans="2:13" x14ac:dyDescent="0.2">
      <c r="B68" s="15"/>
      <c r="M68" s="15"/>
    </row>
    <row r="69" spans="2:13" x14ac:dyDescent="0.2">
      <c r="B69" s="15"/>
      <c r="M69" s="15"/>
    </row>
    <row r="70" spans="2:13" x14ac:dyDescent="0.2">
      <c r="B70" s="15"/>
      <c r="M70" s="15"/>
    </row>
    <row r="71" spans="2:13" x14ac:dyDescent="0.2">
      <c r="B71" s="15"/>
      <c r="M71" s="15"/>
    </row>
    <row r="72" spans="2:13" x14ac:dyDescent="0.2">
      <c r="B72" s="15"/>
      <c r="M72" s="15"/>
    </row>
    <row r="73" spans="2:13" x14ac:dyDescent="0.2">
      <c r="B73" s="15"/>
      <c r="M73" s="15"/>
    </row>
    <row r="74" spans="2:13" x14ac:dyDescent="0.2">
      <c r="B74" s="15"/>
      <c r="M74" s="15"/>
    </row>
    <row r="75" spans="2:13" x14ac:dyDescent="0.2">
      <c r="B75" s="15"/>
      <c r="M75" s="15"/>
    </row>
    <row r="76" spans="2:13" s="1" customFormat="1" ht="12.5" x14ac:dyDescent="0.2">
      <c r="B76" s="25"/>
      <c r="D76" s="35" t="s">
        <v>44</v>
      </c>
      <c r="E76" s="27"/>
      <c r="F76" s="89" t="s">
        <v>45</v>
      </c>
      <c r="G76" s="35" t="s">
        <v>44</v>
      </c>
      <c r="H76" s="27"/>
      <c r="I76" s="90"/>
      <c r="J76" s="91" t="s">
        <v>45</v>
      </c>
      <c r="K76" s="27"/>
      <c r="L76" s="27"/>
      <c r="M76" s="25"/>
    </row>
    <row r="77" spans="2:13" s="1" customFormat="1" ht="14.5" customHeight="1" x14ac:dyDescent="0.2">
      <c r="B77" s="36"/>
      <c r="C77" s="37"/>
      <c r="D77" s="37"/>
      <c r="E77" s="37"/>
      <c r="F77" s="37"/>
      <c r="G77" s="37"/>
      <c r="H77" s="37"/>
      <c r="I77" s="92"/>
      <c r="J77" s="92"/>
      <c r="K77" s="37"/>
      <c r="L77" s="37"/>
      <c r="M77" s="25"/>
    </row>
    <row r="79" spans="2:13" hidden="1" x14ac:dyDescent="0.2"/>
    <row r="80" spans="2:13" hidden="1" x14ac:dyDescent="0.2"/>
    <row r="81" spans="2:47" s="1" customFormat="1" ht="7" hidden="1" customHeight="1" x14ac:dyDescent="0.2">
      <c r="B81" s="38"/>
      <c r="C81" s="39"/>
      <c r="D81" s="39"/>
      <c r="E81" s="39"/>
      <c r="F81" s="39"/>
      <c r="G81" s="39"/>
      <c r="H81" s="39"/>
      <c r="I81" s="93"/>
      <c r="J81" s="93"/>
      <c r="K81" s="39"/>
      <c r="L81" s="39"/>
      <c r="M81" s="25"/>
    </row>
    <row r="82" spans="2:47" s="1" customFormat="1" ht="25" hidden="1" customHeight="1" x14ac:dyDescent="0.2">
      <c r="B82" s="25"/>
      <c r="C82" s="16" t="s">
        <v>74</v>
      </c>
      <c r="I82" s="68"/>
      <c r="J82" s="68"/>
      <c r="M82" s="25"/>
    </row>
    <row r="83" spans="2:47" s="1" customFormat="1" ht="7" hidden="1" customHeight="1" x14ac:dyDescent="0.2">
      <c r="B83" s="25"/>
      <c r="I83" s="68"/>
      <c r="J83" s="68"/>
      <c r="M83" s="25"/>
    </row>
    <row r="84" spans="2:47" s="1" customFormat="1" ht="12" hidden="1" customHeight="1" x14ac:dyDescent="0.2">
      <c r="B84" s="25"/>
      <c r="C84" s="21" t="s">
        <v>14</v>
      </c>
      <c r="I84" s="68"/>
      <c r="J84" s="68"/>
      <c r="M84" s="25"/>
    </row>
    <row r="85" spans="2:47" s="1" customFormat="1" ht="16.5" hidden="1" customHeight="1" x14ac:dyDescent="0.2">
      <c r="B85" s="25"/>
      <c r="E85" s="197" t="str">
        <f>E7</f>
        <v>UJEP Kolej K3 EPS+ER+SCS</v>
      </c>
      <c r="F85" s="198"/>
      <c r="G85" s="198"/>
      <c r="H85" s="198"/>
      <c r="I85" s="68"/>
      <c r="J85" s="68"/>
      <c r="M85" s="25"/>
    </row>
    <row r="86" spans="2:47" s="1" customFormat="1" ht="12" hidden="1" customHeight="1" x14ac:dyDescent="0.2">
      <c r="B86" s="25"/>
      <c r="C86" s="21" t="s">
        <v>70</v>
      </c>
      <c r="I86" s="68"/>
      <c r="J86" s="68"/>
      <c r="M86" s="25"/>
    </row>
    <row r="87" spans="2:47" s="1" customFormat="1" ht="16.5" hidden="1" customHeight="1" x14ac:dyDescent="0.2">
      <c r="B87" s="25"/>
      <c r="E87" s="183" t="str">
        <f>E9</f>
        <v>PS02 - SCS WiFi Pointy</v>
      </c>
      <c r="F87" s="196"/>
      <c r="G87" s="196"/>
      <c r="H87" s="196"/>
      <c r="I87" s="68"/>
      <c r="J87" s="68"/>
      <c r="M87" s="25"/>
    </row>
    <row r="88" spans="2:47" s="1" customFormat="1" ht="7" hidden="1" customHeight="1" x14ac:dyDescent="0.2">
      <c r="B88" s="25"/>
      <c r="I88" s="68"/>
      <c r="J88" s="68"/>
      <c r="M88" s="25"/>
    </row>
    <row r="89" spans="2:47" s="1" customFormat="1" ht="12" hidden="1" customHeight="1" x14ac:dyDescent="0.2">
      <c r="B89" s="25"/>
      <c r="C89" s="21" t="s">
        <v>17</v>
      </c>
      <c r="F89" s="19" t="str">
        <f>F12</f>
        <v>Kolej K3 UJEP Ústí nad Labem</v>
      </c>
      <c r="I89" s="69" t="s">
        <v>18</v>
      </c>
      <c r="J89" s="71" t="str">
        <f>IF(J12="","",J12)</f>
        <v>30.6.2022</v>
      </c>
      <c r="M89" s="25"/>
    </row>
    <row r="90" spans="2:47" s="1" customFormat="1" ht="7" hidden="1" customHeight="1" x14ac:dyDescent="0.2">
      <c r="B90" s="25"/>
      <c r="I90" s="68"/>
      <c r="J90" s="68"/>
      <c r="M90" s="25"/>
    </row>
    <row r="91" spans="2:47" s="1" customFormat="1" ht="15.25" hidden="1" customHeight="1" x14ac:dyDescent="0.2">
      <c r="B91" s="25"/>
      <c r="C91" s="21" t="s">
        <v>19</v>
      </c>
      <c r="F91" s="19" t="str">
        <f>E15</f>
        <v>UJEP Ústí nad Labem</v>
      </c>
      <c r="I91" s="69" t="s">
        <v>25</v>
      </c>
      <c r="J91" s="94" t="str">
        <f>E21</f>
        <v>JIMI CZ a.s.</v>
      </c>
      <c r="M91" s="25"/>
    </row>
    <row r="92" spans="2:47" s="1" customFormat="1" ht="15.25" hidden="1" customHeight="1" x14ac:dyDescent="0.2">
      <c r="B92" s="25"/>
      <c r="C92" s="21" t="s">
        <v>23</v>
      </c>
      <c r="F92" s="19" t="str">
        <f>IF(E18="","",E18)</f>
        <v>Vyplň údaj</v>
      </c>
      <c r="I92" s="69" t="s">
        <v>26</v>
      </c>
      <c r="J92" s="94" t="str">
        <f>E24</f>
        <v>Josef Rejzek</v>
      </c>
      <c r="M92" s="25"/>
    </row>
    <row r="93" spans="2:47" s="1" customFormat="1" ht="10.4" hidden="1" customHeight="1" x14ac:dyDescent="0.2">
      <c r="B93" s="25"/>
      <c r="I93" s="68"/>
      <c r="J93" s="68"/>
      <c r="M93" s="25"/>
    </row>
    <row r="94" spans="2:47" s="1" customFormat="1" ht="29.25" hidden="1" customHeight="1" x14ac:dyDescent="0.2">
      <c r="B94" s="25"/>
      <c r="C94" s="95" t="s">
        <v>75</v>
      </c>
      <c r="D94" s="81"/>
      <c r="E94" s="81"/>
      <c r="F94" s="81"/>
      <c r="G94" s="81"/>
      <c r="H94" s="81"/>
      <c r="I94" s="96" t="s">
        <v>76</v>
      </c>
      <c r="J94" s="96" t="s">
        <v>77</v>
      </c>
      <c r="K94" s="97" t="s">
        <v>78</v>
      </c>
      <c r="L94" s="81"/>
      <c r="M94" s="25"/>
    </row>
    <row r="95" spans="2:47" s="1" customFormat="1" ht="10.4" hidden="1" customHeight="1" x14ac:dyDescent="0.2">
      <c r="B95" s="25"/>
      <c r="I95" s="68"/>
      <c r="J95" s="68"/>
      <c r="M95" s="25"/>
    </row>
    <row r="96" spans="2:47" s="1" customFormat="1" ht="22.9" hidden="1" customHeight="1" x14ac:dyDescent="0.2">
      <c r="B96" s="25"/>
      <c r="C96" s="98" t="s">
        <v>79</v>
      </c>
      <c r="I96" s="99">
        <f t="shared" ref="I96:J97" si="0">Q117</f>
        <v>0</v>
      </c>
      <c r="J96" s="99">
        <f t="shared" si="0"/>
        <v>0</v>
      </c>
      <c r="K96" s="55">
        <f>K117</f>
        <v>0</v>
      </c>
      <c r="M96" s="25"/>
      <c r="AU96" s="12" t="s">
        <v>80</v>
      </c>
    </row>
    <row r="97" spans="2:13" s="8" customFormat="1" ht="25" hidden="1" customHeight="1" x14ac:dyDescent="0.2">
      <c r="B97" s="100"/>
      <c r="D97" s="101" t="s">
        <v>167</v>
      </c>
      <c r="E97" s="102"/>
      <c r="F97" s="102"/>
      <c r="G97" s="102"/>
      <c r="H97" s="102"/>
      <c r="I97" s="103">
        <f t="shared" si="0"/>
        <v>0</v>
      </c>
      <c r="J97" s="103">
        <f t="shared" si="0"/>
        <v>0</v>
      </c>
      <c r="K97" s="104">
        <f>K118</f>
        <v>0</v>
      </c>
      <c r="M97" s="100"/>
    </row>
    <row r="98" spans="2:13" s="1" customFormat="1" ht="21.75" hidden="1" customHeight="1" x14ac:dyDescent="0.2">
      <c r="B98" s="25"/>
      <c r="I98" s="68"/>
      <c r="J98" s="68"/>
      <c r="M98" s="25"/>
    </row>
    <row r="99" spans="2:13" s="1" customFormat="1" ht="7" hidden="1" customHeight="1" x14ac:dyDescent="0.2">
      <c r="B99" s="36"/>
      <c r="C99" s="37"/>
      <c r="D99" s="37"/>
      <c r="E99" s="37"/>
      <c r="F99" s="37"/>
      <c r="G99" s="37"/>
      <c r="H99" s="37"/>
      <c r="I99" s="92"/>
      <c r="J99" s="92"/>
      <c r="K99" s="37"/>
      <c r="L99" s="37"/>
      <c r="M99" s="25"/>
    </row>
    <row r="100" spans="2:13" hidden="1" x14ac:dyDescent="0.2"/>
    <row r="101" spans="2:13" hidden="1" x14ac:dyDescent="0.2"/>
    <row r="103" spans="2:13" s="1" customFormat="1" ht="7" customHeight="1" x14ac:dyDescent="0.2">
      <c r="B103" s="38"/>
      <c r="C103" s="39"/>
      <c r="D103" s="39"/>
      <c r="E103" s="39"/>
      <c r="F103" s="39"/>
      <c r="G103" s="39"/>
      <c r="H103" s="39"/>
      <c r="I103" s="93"/>
      <c r="J103" s="93"/>
      <c r="K103" s="39"/>
      <c r="L103" s="39"/>
      <c r="M103" s="25"/>
    </row>
    <row r="104" spans="2:13" s="1" customFormat="1" ht="25" customHeight="1" x14ac:dyDescent="0.2">
      <c r="B104" s="25"/>
      <c r="C104" s="16" t="s">
        <v>82</v>
      </c>
      <c r="I104" s="68"/>
      <c r="J104" s="68"/>
      <c r="M104" s="25"/>
    </row>
    <row r="105" spans="2:13" s="1" customFormat="1" ht="7" customHeight="1" x14ac:dyDescent="0.2">
      <c r="B105" s="25"/>
      <c r="I105" s="68"/>
      <c r="J105" s="68"/>
      <c r="M105" s="25"/>
    </row>
    <row r="106" spans="2:13" s="1" customFormat="1" ht="12" customHeight="1" x14ac:dyDescent="0.2">
      <c r="B106" s="25"/>
      <c r="C106" s="21" t="s">
        <v>14</v>
      </c>
      <c r="I106" s="68"/>
      <c r="J106" s="68"/>
      <c r="M106" s="25"/>
    </row>
    <row r="107" spans="2:13" s="1" customFormat="1" ht="16.5" customHeight="1" x14ac:dyDescent="0.2">
      <c r="B107" s="25"/>
      <c r="E107" s="197" t="str">
        <f>E7</f>
        <v>UJEP Kolej K3 EPS+ER+SCS</v>
      </c>
      <c r="F107" s="198"/>
      <c r="G107" s="198"/>
      <c r="H107" s="198"/>
      <c r="I107" s="68"/>
      <c r="J107" s="68"/>
      <c r="M107" s="25"/>
    </row>
    <row r="108" spans="2:13" s="1" customFormat="1" ht="12" customHeight="1" x14ac:dyDescent="0.2">
      <c r="B108" s="25"/>
      <c r="C108" s="21" t="s">
        <v>70</v>
      </c>
      <c r="I108" s="68"/>
      <c r="J108" s="68"/>
      <c r="M108" s="25"/>
    </row>
    <row r="109" spans="2:13" s="1" customFormat="1" ht="16.5" customHeight="1" x14ac:dyDescent="0.2">
      <c r="B109" s="25"/>
      <c r="E109" s="183" t="str">
        <f>E9</f>
        <v>PS02 - SCS WiFi Pointy</v>
      </c>
      <c r="F109" s="196"/>
      <c r="G109" s="196"/>
      <c r="H109" s="196"/>
      <c r="I109" s="68"/>
      <c r="J109" s="68"/>
      <c r="M109" s="25"/>
    </row>
    <row r="110" spans="2:13" s="1" customFormat="1" ht="7" customHeight="1" x14ac:dyDescent="0.2">
      <c r="B110" s="25"/>
      <c r="I110" s="68"/>
      <c r="J110" s="68"/>
      <c r="M110" s="25"/>
    </row>
    <row r="111" spans="2:13" s="1" customFormat="1" ht="12" customHeight="1" x14ac:dyDescent="0.2">
      <c r="B111" s="25"/>
      <c r="C111" s="21" t="s">
        <v>17</v>
      </c>
      <c r="F111" s="19" t="str">
        <f>F12</f>
        <v>Kolej K3 UJEP Ústí nad Labem</v>
      </c>
      <c r="I111" s="69" t="s">
        <v>18</v>
      </c>
      <c r="J111" s="71" t="str">
        <f>IF(J12="","",J12)</f>
        <v>30.6.2022</v>
      </c>
      <c r="M111" s="25"/>
    </row>
    <row r="112" spans="2:13" s="1" customFormat="1" ht="7" customHeight="1" x14ac:dyDescent="0.2">
      <c r="B112" s="25"/>
      <c r="I112" s="68"/>
      <c r="J112" s="68"/>
      <c r="M112" s="25"/>
    </row>
    <row r="113" spans="2:65" s="1" customFormat="1" ht="15.25" customHeight="1" x14ac:dyDescent="0.2">
      <c r="B113" s="25"/>
      <c r="C113" s="21" t="s">
        <v>19</v>
      </c>
      <c r="F113" s="19" t="str">
        <f>E15</f>
        <v>UJEP Ústí nad Labem</v>
      </c>
      <c r="I113" s="69" t="s">
        <v>25</v>
      </c>
      <c r="J113" s="94" t="str">
        <f>E21</f>
        <v>JIMI CZ a.s.</v>
      </c>
      <c r="M113" s="25"/>
    </row>
    <row r="114" spans="2:65" s="1" customFormat="1" ht="15.25" customHeight="1" x14ac:dyDescent="0.2">
      <c r="B114" s="25"/>
      <c r="C114" s="21" t="s">
        <v>23</v>
      </c>
      <c r="F114" s="19" t="str">
        <f>IF(E18="","",E18)</f>
        <v>Vyplň údaj</v>
      </c>
      <c r="I114" s="69" t="s">
        <v>26</v>
      </c>
      <c r="J114" s="94" t="str">
        <f>E24</f>
        <v>Josef Rejzek</v>
      </c>
      <c r="M114" s="25"/>
    </row>
    <row r="115" spans="2:65" s="1" customFormat="1" ht="10.4" customHeight="1" x14ac:dyDescent="0.2">
      <c r="B115" s="25"/>
      <c r="I115" s="68"/>
      <c r="J115" s="68"/>
      <c r="M115" s="25"/>
    </row>
    <row r="116" spans="2:65" s="9" customFormat="1" ht="29.25" customHeight="1" x14ac:dyDescent="0.2">
      <c r="B116" s="105"/>
      <c r="C116" s="106" t="s">
        <v>83</v>
      </c>
      <c r="D116" s="107" t="s">
        <v>53</v>
      </c>
      <c r="E116" s="107" t="s">
        <v>49</v>
      </c>
      <c r="F116" s="107" t="s">
        <v>50</v>
      </c>
      <c r="G116" s="107" t="s">
        <v>84</v>
      </c>
      <c r="H116" s="107" t="s">
        <v>85</v>
      </c>
      <c r="I116" s="108" t="s">
        <v>86</v>
      </c>
      <c r="J116" s="108" t="s">
        <v>87</v>
      </c>
      <c r="K116" s="109" t="s">
        <v>78</v>
      </c>
      <c r="L116" s="110" t="s">
        <v>88</v>
      </c>
      <c r="M116" s="105"/>
      <c r="N116" s="47" t="s">
        <v>1</v>
      </c>
      <c r="O116" s="48" t="s">
        <v>33</v>
      </c>
      <c r="P116" s="48" t="s">
        <v>89</v>
      </c>
      <c r="Q116" s="48" t="s">
        <v>90</v>
      </c>
      <c r="R116" s="48" t="s">
        <v>91</v>
      </c>
      <c r="S116" s="48" t="s">
        <v>92</v>
      </c>
      <c r="T116" s="48" t="s">
        <v>93</v>
      </c>
      <c r="U116" s="48" t="s">
        <v>94</v>
      </c>
      <c r="V116" s="48" t="s">
        <v>95</v>
      </c>
      <c r="W116" s="48" t="s">
        <v>96</v>
      </c>
      <c r="X116" s="49" t="s">
        <v>97</v>
      </c>
    </row>
    <row r="117" spans="2:65" s="1" customFormat="1" ht="22.9" customHeight="1" x14ac:dyDescent="0.35">
      <c r="B117" s="25"/>
      <c r="C117" s="53" t="s">
        <v>98</v>
      </c>
      <c r="I117" s="68"/>
      <c r="J117" s="68"/>
      <c r="K117" s="111">
        <f>K118</f>
        <v>0</v>
      </c>
      <c r="M117" s="25"/>
      <c r="N117" s="50"/>
      <c r="O117" s="51"/>
      <c r="P117" s="51"/>
      <c r="Q117" s="112">
        <f>Q118</f>
        <v>0</v>
      </c>
      <c r="R117" s="112">
        <f>R118</f>
        <v>0</v>
      </c>
      <c r="S117" s="51"/>
      <c r="T117" s="113" t="e">
        <f>T118</f>
        <v>#REF!</v>
      </c>
      <c r="U117" s="51"/>
      <c r="V117" s="113" t="e">
        <f>V118</f>
        <v>#REF!</v>
      </c>
      <c r="W117" s="51"/>
      <c r="X117" s="114" t="e">
        <f>X118</f>
        <v>#REF!</v>
      </c>
      <c r="AT117" s="12" t="s">
        <v>55</v>
      </c>
      <c r="AU117" s="12" t="s">
        <v>80</v>
      </c>
      <c r="BK117" s="115" t="e">
        <f>BK118</f>
        <v>#REF!</v>
      </c>
    </row>
    <row r="118" spans="2:65" s="10" customFormat="1" ht="25.9" customHeight="1" x14ac:dyDescent="0.35">
      <c r="B118" s="116"/>
      <c r="D118" s="117" t="s">
        <v>55</v>
      </c>
      <c r="E118" s="148" t="s">
        <v>168</v>
      </c>
      <c r="F118" s="148" t="s">
        <v>169</v>
      </c>
      <c r="I118" s="119"/>
      <c r="J118" s="119"/>
      <c r="K118" s="120">
        <f>K119+K121+K123+K125+K127+K129+K131+K133+K135+K137+K139+K141+K157+K155+K159+K161+K163+K165+K167+K169+K171+K173+K143+K145+K149+K151+K153+K147</f>
        <v>0</v>
      </c>
      <c r="M118" s="116"/>
      <c r="N118" s="121"/>
      <c r="Q118" s="122">
        <f>SUM(Q119:Q174)</f>
        <v>0</v>
      </c>
      <c r="R118" s="122">
        <f>SUM(R119:R174)</f>
        <v>0</v>
      </c>
      <c r="T118" s="123" t="e">
        <f>#REF!+#REF!</f>
        <v>#REF!</v>
      </c>
      <c r="V118" s="123" t="e">
        <f>#REF!+#REF!</f>
        <v>#REF!</v>
      </c>
      <c r="X118" s="124" t="e">
        <f>#REF!+#REF!</f>
        <v>#REF!</v>
      </c>
      <c r="AR118" s="117" t="s">
        <v>65</v>
      </c>
      <c r="AT118" s="125" t="s">
        <v>55</v>
      </c>
      <c r="AU118" s="125" t="s">
        <v>56</v>
      </c>
      <c r="AY118" s="117" t="s">
        <v>101</v>
      </c>
      <c r="BK118" s="126" t="e">
        <f>#REF!+#REF!</f>
        <v>#REF!</v>
      </c>
    </row>
    <row r="119" spans="2:65" s="1" customFormat="1" ht="40.5" customHeight="1" x14ac:dyDescent="0.2">
      <c r="B119" s="25"/>
      <c r="C119" s="127">
        <v>0</v>
      </c>
      <c r="D119" s="127" t="s">
        <v>102</v>
      </c>
      <c r="E119" s="128" t="s">
        <v>198</v>
      </c>
      <c r="F119" s="129" t="s">
        <v>200</v>
      </c>
      <c r="G119" s="130" t="s">
        <v>105</v>
      </c>
      <c r="H119" s="131">
        <v>4</v>
      </c>
      <c r="I119" s="132"/>
      <c r="J119" s="132"/>
      <c r="K119" s="133">
        <f>H119*(I119+J119)</f>
        <v>0</v>
      </c>
      <c r="L119" s="134"/>
      <c r="M119" s="25"/>
      <c r="N119" s="135" t="s">
        <v>1</v>
      </c>
      <c r="O119" s="136" t="s">
        <v>34</v>
      </c>
      <c r="P119" s="137">
        <f>I119+J119</f>
        <v>0</v>
      </c>
      <c r="Q119" s="137">
        <f>ROUND(I119*H119,2)</f>
        <v>0</v>
      </c>
      <c r="R119" s="137">
        <f>ROUND(J119*H119,2)</f>
        <v>0</v>
      </c>
      <c r="T119" s="138">
        <f>S119*H119</f>
        <v>0</v>
      </c>
      <c r="U119" s="138">
        <v>0</v>
      </c>
      <c r="V119" s="138">
        <f>U119*H119</f>
        <v>0</v>
      </c>
      <c r="W119" s="138">
        <v>0</v>
      </c>
      <c r="X119" s="139">
        <f>W119*H119</f>
        <v>0</v>
      </c>
      <c r="AR119" s="140" t="s">
        <v>121</v>
      </c>
      <c r="AT119" s="140" t="s">
        <v>102</v>
      </c>
      <c r="AU119" s="140" t="s">
        <v>65</v>
      </c>
      <c r="AY119" s="12" t="s">
        <v>101</v>
      </c>
      <c r="BE119" s="141">
        <f>IF(O119="základní",K119,0)</f>
        <v>0</v>
      </c>
      <c r="BF119" s="141">
        <f>IF(O119="snížená",K119,0)</f>
        <v>0</v>
      </c>
      <c r="BG119" s="141">
        <f>IF(O119="zákl. přenesená",K119,0)</f>
        <v>0</v>
      </c>
      <c r="BH119" s="141">
        <f>IF(O119="sníž. přenesená",K119,0)</f>
        <v>0</v>
      </c>
      <c r="BI119" s="141">
        <f>IF(O119="nulová",K119,0)</f>
        <v>0</v>
      </c>
      <c r="BJ119" s="12" t="s">
        <v>63</v>
      </c>
      <c r="BK119" s="141">
        <f>ROUND(P119*H119,2)</f>
        <v>0</v>
      </c>
      <c r="BL119" s="12"/>
      <c r="BM119" s="140"/>
    </row>
    <row r="120" spans="2:65" s="1" customFormat="1" ht="27" x14ac:dyDescent="0.2">
      <c r="B120" s="25"/>
      <c r="D120" s="142" t="s">
        <v>107</v>
      </c>
      <c r="F120" s="143" t="s">
        <v>200</v>
      </c>
      <c r="I120" s="68"/>
      <c r="J120" s="68"/>
      <c r="K120" s="133"/>
      <c r="M120" s="25"/>
      <c r="N120" s="144"/>
      <c r="X120" s="44"/>
      <c r="AT120" s="12" t="s">
        <v>107</v>
      </c>
      <c r="AU120" s="12" t="s">
        <v>65</v>
      </c>
    </row>
    <row r="121" spans="2:65" s="1" customFormat="1" ht="24.75" customHeight="1" x14ac:dyDescent="0.2">
      <c r="B121" s="25"/>
      <c r="C121" s="152">
        <v>0</v>
      </c>
      <c r="D121" s="127" t="s">
        <v>102</v>
      </c>
      <c r="E121" s="153" t="s">
        <v>199</v>
      </c>
      <c r="F121" s="158" t="s">
        <v>201</v>
      </c>
      <c r="G121" s="159" t="s">
        <v>105</v>
      </c>
      <c r="H121" s="160">
        <v>8</v>
      </c>
      <c r="I121" s="132"/>
      <c r="J121" s="132"/>
      <c r="K121" s="133">
        <f t="shared" ref="K121:K173" si="1">H121*(I121+J121)</f>
        <v>0</v>
      </c>
      <c r="L121" s="149"/>
      <c r="M121" s="150"/>
      <c r="N121" s="151" t="s">
        <v>1</v>
      </c>
      <c r="O121" s="136" t="s">
        <v>34</v>
      </c>
      <c r="P121" s="137">
        <f>I121+J121</f>
        <v>0</v>
      </c>
      <c r="Q121" s="137">
        <f>ROUND(I121*H121,2)</f>
        <v>0</v>
      </c>
      <c r="R121" s="137">
        <f>ROUND(J121*H121,2)</f>
        <v>0</v>
      </c>
      <c r="T121" s="138">
        <f>S121*H121</f>
        <v>0</v>
      </c>
      <c r="U121" s="138">
        <v>0</v>
      </c>
      <c r="V121" s="138">
        <f>U121*H121</f>
        <v>0</v>
      </c>
      <c r="W121" s="138">
        <v>0</v>
      </c>
      <c r="X121" s="139">
        <f>W121*H121</f>
        <v>0</v>
      </c>
      <c r="AR121" s="140" t="s">
        <v>138</v>
      </c>
      <c r="AT121" s="140" t="s">
        <v>170</v>
      </c>
      <c r="AU121" s="140" t="s">
        <v>65</v>
      </c>
      <c r="AY121" s="12" t="s">
        <v>101</v>
      </c>
      <c r="BE121" s="141">
        <f>IF(O121="základní",K121,0)</f>
        <v>0</v>
      </c>
      <c r="BF121" s="141">
        <f>IF(O121="snížená",K121,0)</f>
        <v>0</v>
      </c>
      <c r="BG121" s="141">
        <f>IF(O121="zákl. přenesená",K121,0)</f>
        <v>0</v>
      </c>
      <c r="BH121" s="141">
        <f>IF(O121="sníž. přenesená",K121,0)</f>
        <v>0</v>
      </c>
      <c r="BI121" s="141">
        <f>IF(O121="nulová",K121,0)</f>
        <v>0</v>
      </c>
      <c r="BJ121" s="12" t="s">
        <v>63</v>
      </c>
      <c r="BK121" s="141">
        <f>ROUND(P121*H121,2)</f>
        <v>0</v>
      </c>
      <c r="BL121" s="12"/>
      <c r="BM121" s="140"/>
    </row>
    <row r="122" spans="2:65" s="1" customFormat="1" ht="17.25" customHeight="1" x14ac:dyDescent="0.2">
      <c r="B122" s="25"/>
      <c r="C122" s="156"/>
      <c r="D122" s="157" t="s">
        <v>107</v>
      </c>
      <c r="E122" s="156"/>
      <c r="F122" s="143" t="s">
        <v>201</v>
      </c>
      <c r="G122" s="156"/>
      <c r="H122" s="156"/>
      <c r="I122" s="68"/>
      <c r="J122" s="68"/>
      <c r="K122" s="133"/>
      <c r="M122" s="25"/>
      <c r="N122" s="144"/>
      <c r="X122" s="44"/>
      <c r="AT122" s="12" t="s">
        <v>107</v>
      </c>
      <c r="AU122" s="12" t="s">
        <v>65</v>
      </c>
    </row>
    <row r="123" spans="2:65" s="1" customFormat="1" ht="16.5" customHeight="1" x14ac:dyDescent="0.2">
      <c r="B123" s="25"/>
      <c r="C123" s="152">
        <v>0</v>
      </c>
      <c r="D123" s="152"/>
      <c r="E123" s="153" t="s">
        <v>203</v>
      </c>
      <c r="F123" s="158" t="s">
        <v>202</v>
      </c>
      <c r="G123" s="159" t="s">
        <v>105</v>
      </c>
      <c r="H123" s="160">
        <v>126</v>
      </c>
      <c r="I123" s="132"/>
      <c r="J123" s="132"/>
      <c r="K123" s="133">
        <f t="shared" si="1"/>
        <v>0</v>
      </c>
      <c r="L123" s="149"/>
      <c r="M123" s="150"/>
      <c r="N123" s="151" t="s">
        <v>1</v>
      </c>
      <c r="O123" s="136" t="s">
        <v>34</v>
      </c>
      <c r="P123" s="137">
        <f>I123+J123</f>
        <v>0</v>
      </c>
      <c r="Q123" s="137">
        <f>ROUND(I123*H123,2)</f>
        <v>0</v>
      </c>
      <c r="R123" s="137">
        <f>ROUND(J123*H123,2)</f>
        <v>0</v>
      </c>
      <c r="T123" s="138">
        <f>S123*H123</f>
        <v>0</v>
      </c>
      <c r="U123" s="138">
        <v>0</v>
      </c>
      <c r="V123" s="138">
        <f>U123*H123</f>
        <v>0</v>
      </c>
      <c r="W123" s="138">
        <v>0</v>
      </c>
      <c r="X123" s="139">
        <f>W123*H123</f>
        <v>0</v>
      </c>
      <c r="AR123" s="140" t="s">
        <v>138</v>
      </c>
      <c r="AT123" s="140" t="s">
        <v>170</v>
      </c>
      <c r="AU123" s="140" t="s">
        <v>65</v>
      </c>
      <c r="AY123" s="12" t="s">
        <v>101</v>
      </c>
      <c r="BE123" s="141">
        <f>IF(O123="základní",K123,0)</f>
        <v>0</v>
      </c>
      <c r="BF123" s="141">
        <f>IF(O123="snížená",K123,0)</f>
        <v>0</v>
      </c>
      <c r="BG123" s="141">
        <f>IF(O123="zákl. přenesená",K123,0)</f>
        <v>0</v>
      </c>
      <c r="BH123" s="141">
        <f>IF(O123="sníž. přenesená",K123,0)</f>
        <v>0</v>
      </c>
      <c r="BI123" s="141">
        <f>IF(O123="nulová",K123,0)</f>
        <v>0</v>
      </c>
      <c r="BJ123" s="12" t="s">
        <v>63</v>
      </c>
      <c r="BK123" s="141">
        <f>ROUND(P123*H123,2)</f>
        <v>0</v>
      </c>
      <c r="BL123" s="12"/>
      <c r="BM123" s="140"/>
    </row>
    <row r="124" spans="2:65" s="1" customFormat="1" ht="12" x14ac:dyDescent="0.2">
      <c r="B124" s="25"/>
      <c r="C124" s="156"/>
      <c r="D124" s="157" t="s">
        <v>107</v>
      </c>
      <c r="E124" s="156"/>
      <c r="F124" s="143" t="s">
        <v>202</v>
      </c>
      <c r="G124" s="156"/>
      <c r="H124" s="156"/>
      <c r="I124" s="68"/>
      <c r="J124" s="68"/>
      <c r="K124" s="133"/>
      <c r="M124" s="25"/>
      <c r="N124" s="161"/>
      <c r="O124" s="136"/>
      <c r="P124" s="137"/>
      <c r="Q124" s="137"/>
      <c r="R124" s="137"/>
      <c r="T124" s="138"/>
      <c r="U124" s="138"/>
      <c r="V124" s="138"/>
      <c r="W124" s="138"/>
      <c r="X124" s="139"/>
      <c r="AT124" s="12" t="s">
        <v>107</v>
      </c>
      <c r="AU124" s="12" t="s">
        <v>65</v>
      </c>
    </row>
    <row r="125" spans="2:65" s="1" customFormat="1" ht="23" x14ac:dyDescent="0.2">
      <c r="B125" s="25"/>
      <c r="C125" s="152">
        <v>0</v>
      </c>
      <c r="D125" s="127" t="s">
        <v>102</v>
      </c>
      <c r="E125" s="153" t="s">
        <v>204</v>
      </c>
      <c r="F125" s="158" t="s">
        <v>243</v>
      </c>
      <c r="G125" s="159" t="s">
        <v>105</v>
      </c>
      <c r="H125" s="160">
        <v>6</v>
      </c>
      <c r="I125" s="132"/>
      <c r="J125" s="132"/>
      <c r="K125" s="133">
        <f t="shared" si="1"/>
        <v>0</v>
      </c>
      <c r="M125" s="25"/>
      <c r="N125" s="151" t="s">
        <v>1</v>
      </c>
      <c r="O125" s="136" t="s">
        <v>34</v>
      </c>
      <c r="P125" s="137">
        <f>I125+J125</f>
        <v>0</v>
      </c>
      <c r="Q125" s="137">
        <f>ROUND(I125*H125,2)</f>
        <v>0</v>
      </c>
      <c r="R125" s="137">
        <f>ROUND(J125*H125,2)</f>
        <v>0</v>
      </c>
      <c r="T125" s="138">
        <f>S125*H125</f>
        <v>0</v>
      </c>
      <c r="U125" s="138">
        <v>0</v>
      </c>
      <c r="V125" s="138">
        <f>U125*H125</f>
        <v>0</v>
      </c>
      <c r="W125" s="138">
        <v>0</v>
      </c>
      <c r="X125" s="139">
        <f>W125*H125</f>
        <v>0</v>
      </c>
      <c r="AT125" s="12"/>
      <c r="AU125" s="12"/>
    </row>
    <row r="126" spans="2:65" s="1" customFormat="1" ht="18" x14ac:dyDescent="0.2">
      <c r="B126" s="25"/>
      <c r="C126" s="156"/>
      <c r="D126" s="157" t="s">
        <v>107</v>
      </c>
      <c r="E126" s="156"/>
      <c r="F126" s="143" t="s">
        <v>244</v>
      </c>
      <c r="G126" s="156"/>
      <c r="H126" s="156"/>
      <c r="I126" s="68"/>
      <c r="J126" s="68"/>
      <c r="K126" s="133"/>
      <c r="M126" s="25"/>
      <c r="N126" s="161"/>
      <c r="O126" s="136"/>
      <c r="P126" s="137"/>
      <c r="Q126" s="137"/>
      <c r="R126" s="137"/>
      <c r="T126" s="138"/>
      <c r="U126" s="138"/>
      <c r="V126" s="138"/>
      <c r="W126" s="138"/>
      <c r="X126" s="139"/>
      <c r="AT126" s="12"/>
      <c r="AU126" s="12"/>
    </row>
    <row r="127" spans="2:65" s="1" customFormat="1" ht="12" x14ac:dyDescent="0.2">
      <c r="B127" s="25"/>
      <c r="C127" s="152">
        <v>0</v>
      </c>
      <c r="D127" s="127" t="s">
        <v>102</v>
      </c>
      <c r="E127" s="153" t="s">
        <v>205</v>
      </c>
      <c r="F127" s="158" t="s">
        <v>206</v>
      </c>
      <c r="G127" s="159" t="s">
        <v>105</v>
      </c>
      <c r="H127" s="160">
        <v>2</v>
      </c>
      <c r="I127" s="132"/>
      <c r="J127" s="132"/>
      <c r="K127" s="133">
        <f t="shared" si="1"/>
        <v>0</v>
      </c>
      <c r="M127" s="25"/>
      <c r="N127" s="151" t="s">
        <v>1</v>
      </c>
      <c r="O127" s="136" t="s">
        <v>34</v>
      </c>
      <c r="P127" s="137">
        <f t="shared" ref="P127" si="2">I127+J127</f>
        <v>0</v>
      </c>
      <c r="Q127" s="137">
        <f t="shared" ref="Q127" si="3">ROUND(I127*H127,2)</f>
        <v>0</v>
      </c>
      <c r="R127" s="137">
        <f t="shared" ref="R127" si="4">ROUND(J127*H127,2)</f>
        <v>0</v>
      </c>
      <c r="T127" s="138">
        <f t="shared" ref="T127" si="5">S127*H127</f>
        <v>0</v>
      </c>
      <c r="U127" s="138">
        <v>0</v>
      </c>
      <c r="V127" s="138">
        <f t="shared" ref="V127" si="6">U127*H127</f>
        <v>0</v>
      </c>
      <c r="W127" s="138">
        <v>0</v>
      </c>
      <c r="X127" s="139">
        <f t="shared" ref="X127" si="7">W127*H127</f>
        <v>0</v>
      </c>
      <c r="AT127" s="12"/>
      <c r="AU127" s="12"/>
    </row>
    <row r="128" spans="2:65" s="1" customFormat="1" ht="11.5" x14ac:dyDescent="0.2">
      <c r="B128" s="25"/>
      <c r="C128" s="156"/>
      <c r="D128" s="157" t="s">
        <v>107</v>
      </c>
      <c r="E128" s="156"/>
      <c r="F128" s="143" t="s">
        <v>206</v>
      </c>
      <c r="G128" s="156"/>
      <c r="H128" s="156"/>
      <c r="I128" s="68"/>
      <c r="J128" s="68"/>
      <c r="K128" s="133"/>
      <c r="M128" s="25"/>
      <c r="N128" s="144"/>
      <c r="X128" s="44"/>
      <c r="AT128" s="12"/>
      <c r="AU128" s="12"/>
    </row>
    <row r="129" spans="2:65" s="1" customFormat="1" ht="12" x14ac:dyDescent="0.2">
      <c r="B129" s="25"/>
      <c r="C129" s="152">
        <v>0</v>
      </c>
      <c r="D129" s="127" t="s">
        <v>102</v>
      </c>
      <c r="E129" s="153" t="s">
        <v>207</v>
      </c>
      <c r="F129" s="154" t="s">
        <v>171</v>
      </c>
      <c r="G129" s="159" t="s">
        <v>142</v>
      </c>
      <c r="H129" s="160">
        <v>7010</v>
      </c>
      <c r="I129" s="132"/>
      <c r="J129" s="132"/>
      <c r="K129" s="133">
        <f t="shared" si="1"/>
        <v>0</v>
      </c>
      <c r="M129" s="25"/>
      <c r="N129" s="151" t="s">
        <v>1</v>
      </c>
      <c r="O129" s="136" t="s">
        <v>34</v>
      </c>
      <c r="P129" s="137">
        <f t="shared" ref="P129" si="8">I129+J129</f>
        <v>0</v>
      </c>
      <c r="Q129" s="137">
        <f t="shared" ref="Q129" si="9">ROUND(I129*H129,2)</f>
        <v>0</v>
      </c>
      <c r="R129" s="137">
        <f t="shared" ref="R129" si="10">ROUND(J129*H129,2)</f>
        <v>0</v>
      </c>
      <c r="T129" s="138">
        <f t="shared" ref="T129" si="11">S129*H129</f>
        <v>0</v>
      </c>
      <c r="U129" s="138">
        <v>0</v>
      </c>
      <c r="V129" s="138">
        <f t="shared" ref="V129" si="12">U129*H129</f>
        <v>0</v>
      </c>
      <c r="W129" s="138">
        <v>0</v>
      </c>
      <c r="X129" s="139">
        <f t="shared" ref="X129" si="13">W129*H129</f>
        <v>0</v>
      </c>
      <c r="AT129" s="12"/>
      <c r="AU129" s="12"/>
    </row>
    <row r="130" spans="2:65" s="1" customFormat="1" ht="12" x14ac:dyDescent="0.2">
      <c r="B130" s="25"/>
      <c r="C130" s="156"/>
      <c r="D130" s="157" t="s">
        <v>107</v>
      </c>
      <c r="E130" s="156"/>
      <c r="F130" s="143" t="s">
        <v>171</v>
      </c>
      <c r="G130" s="156"/>
      <c r="H130" s="156"/>
      <c r="I130" s="68"/>
      <c r="J130" s="68"/>
      <c r="K130" s="133"/>
      <c r="M130" s="25"/>
      <c r="N130" s="161"/>
      <c r="O130" s="136"/>
      <c r="P130" s="137"/>
      <c r="Q130" s="137"/>
      <c r="R130" s="137"/>
      <c r="T130" s="138"/>
      <c r="U130" s="138"/>
      <c r="V130" s="138"/>
      <c r="W130" s="138"/>
      <c r="X130" s="139"/>
      <c r="AT130" s="12"/>
      <c r="AU130" s="12"/>
    </row>
    <row r="131" spans="2:65" s="1" customFormat="1" ht="12" x14ac:dyDescent="0.2">
      <c r="B131" s="25"/>
      <c r="C131" s="152">
        <v>0</v>
      </c>
      <c r="D131" s="127" t="s">
        <v>102</v>
      </c>
      <c r="E131" s="153" t="s">
        <v>208</v>
      </c>
      <c r="F131" s="154" t="s">
        <v>209</v>
      </c>
      <c r="G131" s="155" t="s">
        <v>142</v>
      </c>
      <c r="H131" s="160">
        <v>180</v>
      </c>
      <c r="I131" s="132"/>
      <c r="J131" s="132"/>
      <c r="K131" s="133">
        <f t="shared" si="1"/>
        <v>0</v>
      </c>
      <c r="M131" s="25"/>
      <c r="N131" s="151" t="s">
        <v>1</v>
      </c>
      <c r="O131" s="136" t="s">
        <v>34</v>
      </c>
      <c r="P131" s="137">
        <f t="shared" ref="P131" si="14">I131+J131</f>
        <v>0</v>
      </c>
      <c r="Q131" s="137">
        <f t="shared" ref="Q131" si="15">ROUND(I131*H131,2)</f>
        <v>0</v>
      </c>
      <c r="R131" s="137">
        <f t="shared" ref="R131" si="16">ROUND(J131*H131,2)</f>
        <v>0</v>
      </c>
      <c r="X131" s="44"/>
      <c r="AT131" s="12"/>
      <c r="AU131" s="12"/>
    </row>
    <row r="132" spans="2:65" s="1" customFormat="1" ht="12" x14ac:dyDescent="0.2">
      <c r="B132" s="25"/>
      <c r="C132" s="156"/>
      <c r="D132" s="157" t="s">
        <v>107</v>
      </c>
      <c r="E132" s="156"/>
      <c r="F132" s="143" t="s">
        <v>209</v>
      </c>
      <c r="G132" s="156"/>
      <c r="H132" s="156"/>
      <c r="I132" s="68"/>
      <c r="J132" s="68"/>
      <c r="K132" s="133"/>
      <c r="M132" s="25"/>
      <c r="N132" s="161"/>
      <c r="O132" s="136"/>
      <c r="P132" s="137"/>
      <c r="Q132" s="137"/>
      <c r="R132" s="137"/>
      <c r="T132" s="138"/>
      <c r="U132" s="138"/>
      <c r="V132" s="138"/>
      <c r="W132" s="138"/>
      <c r="X132" s="139"/>
      <c r="AT132" s="12"/>
      <c r="AU132" s="12"/>
    </row>
    <row r="133" spans="2:65" s="1" customFormat="1" ht="16.5" customHeight="1" x14ac:dyDescent="0.2">
      <c r="B133" s="25"/>
      <c r="C133" s="152">
        <v>0</v>
      </c>
      <c r="D133" s="127" t="s">
        <v>102</v>
      </c>
      <c r="E133" s="153" t="s">
        <v>210</v>
      </c>
      <c r="F133" s="129" t="s">
        <v>188</v>
      </c>
      <c r="G133" s="155" t="s">
        <v>142</v>
      </c>
      <c r="H133" s="160">
        <v>240</v>
      </c>
      <c r="I133" s="132"/>
      <c r="J133" s="132"/>
      <c r="K133" s="133">
        <f t="shared" si="1"/>
        <v>0</v>
      </c>
      <c r="L133" s="134"/>
      <c r="M133" s="25"/>
      <c r="N133" s="151" t="s">
        <v>1</v>
      </c>
      <c r="O133" s="136" t="s">
        <v>34</v>
      </c>
      <c r="P133" s="137">
        <f t="shared" ref="P133" si="17">I133+J133</f>
        <v>0</v>
      </c>
      <c r="Q133" s="137">
        <f t="shared" ref="Q133" si="18">ROUND(I133*H133,2)</f>
        <v>0</v>
      </c>
      <c r="R133" s="137">
        <f t="shared" ref="R133" si="19">ROUND(J133*H133,2)</f>
        <v>0</v>
      </c>
      <c r="T133" s="138">
        <f t="shared" ref="T133" si="20">S133*H133</f>
        <v>0</v>
      </c>
      <c r="U133" s="138">
        <v>0</v>
      </c>
      <c r="V133" s="138">
        <f t="shared" ref="V133" si="21">U133*H133</f>
        <v>0</v>
      </c>
      <c r="W133" s="138">
        <v>0</v>
      </c>
      <c r="X133" s="139">
        <f t="shared" ref="X133" si="22">W133*H133</f>
        <v>0</v>
      </c>
      <c r="AR133" s="140" t="s">
        <v>121</v>
      </c>
      <c r="AT133" s="140" t="s">
        <v>102</v>
      </c>
      <c r="AU133" s="140" t="s">
        <v>65</v>
      </c>
      <c r="AY133" s="12" t="s">
        <v>101</v>
      </c>
      <c r="BE133" s="141">
        <f>IF(O133="základní",K133,0)</f>
        <v>0</v>
      </c>
      <c r="BF133" s="141">
        <f>IF(O133="snížená",K133,0)</f>
        <v>0</v>
      </c>
      <c r="BG133" s="141">
        <f>IF(O133="zákl. přenesená",K133,0)</f>
        <v>0</v>
      </c>
      <c r="BH133" s="141">
        <f>IF(O133="sníž. přenesená",K133,0)</f>
        <v>0</v>
      </c>
      <c r="BI133" s="141">
        <f>IF(O133="nulová",K133,0)</f>
        <v>0</v>
      </c>
      <c r="BJ133" s="12" t="s">
        <v>63</v>
      </c>
      <c r="BK133" s="141">
        <f>ROUND(P133*H133,2)</f>
        <v>0</v>
      </c>
      <c r="BL133" s="12"/>
      <c r="BM133" s="140"/>
    </row>
    <row r="134" spans="2:65" s="1" customFormat="1" ht="11.5" x14ac:dyDescent="0.2">
      <c r="B134" s="25"/>
      <c r="C134" s="156"/>
      <c r="D134" s="157" t="s">
        <v>107</v>
      </c>
      <c r="E134" s="156"/>
      <c r="F134" s="143" t="s">
        <v>188</v>
      </c>
      <c r="G134" s="156"/>
      <c r="H134" s="156"/>
      <c r="I134" s="68"/>
      <c r="J134" s="68"/>
      <c r="K134" s="133"/>
      <c r="M134" s="25"/>
      <c r="N134" s="144"/>
      <c r="X134" s="44"/>
      <c r="AT134" s="12" t="s">
        <v>107</v>
      </c>
      <c r="AU134" s="12" t="s">
        <v>65</v>
      </c>
    </row>
    <row r="135" spans="2:65" s="1" customFormat="1" ht="16.5" customHeight="1" x14ac:dyDescent="0.2">
      <c r="B135" s="25"/>
      <c r="C135" s="152">
        <v>0</v>
      </c>
      <c r="D135" s="127" t="s">
        <v>102</v>
      </c>
      <c r="E135" s="153" t="s">
        <v>211</v>
      </c>
      <c r="F135" s="129" t="s">
        <v>212</v>
      </c>
      <c r="G135" s="155" t="s">
        <v>142</v>
      </c>
      <c r="H135" s="160">
        <v>240</v>
      </c>
      <c r="I135" s="132"/>
      <c r="J135" s="132"/>
      <c r="K135" s="133">
        <f t="shared" si="1"/>
        <v>0</v>
      </c>
      <c r="L135" s="149"/>
      <c r="M135" s="150"/>
      <c r="N135" s="151" t="s">
        <v>1</v>
      </c>
      <c r="O135" s="136" t="s">
        <v>34</v>
      </c>
      <c r="P135" s="137">
        <f>I135+J135</f>
        <v>0</v>
      </c>
      <c r="Q135" s="137">
        <f>ROUND(I135*H135,2)</f>
        <v>0</v>
      </c>
      <c r="R135" s="137">
        <f>ROUND(J135*H135,2)</f>
        <v>0</v>
      </c>
      <c r="T135" s="138">
        <f>S135*H135</f>
        <v>0</v>
      </c>
      <c r="U135" s="138">
        <v>0</v>
      </c>
      <c r="V135" s="138">
        <f>U135*H135</f>
        <v>0</v>
      </c>
      <c r="W135" s="138">
        <v>0</v>
      </c>
      <c r="X135" s="139">
        <f>W135*H135</f>
        <v>0</v>
      </c>
      <c r="AR135" s="140" t="s">
        <v>138</v>
      </c>
      <c r="AT135" s="140" t="s">
        <v>170</v>
      </c>
      <c r="AU135" s="140" t="s">
        <v>65</v>
      </c>
      <c r="AY135" s="12" t="s">
        <v>101</v>
      </c>
      <c r="BE135" s="141">
        <f>IF(O135="základní",K135,0)</f>
        <v>0</v>
      </c>
      <c r="BF135" s="141">
        <f>IF(O135="snížená",K135,0)</f>
        <v>0</v>
      </c>
      <c r="BG135" s="141">
        <f>IF(O135="zákl. přenesená",K135,0)</f>
        <v>0</v>
      </c>
      <c r="BH135" s="141">
        <f>IF(O135="sníž. přenesená",K135,0)</f>
        <v>0</v>
      </c>
      <c r="BI135" s="141">
        <f>IF(O135="nulová",K135,0)</f>
        <v>0</v>
      </c>
      <c r="BJ135" s="12" t="s">
        <v>63</v>
      </c>
      <c r="BK135" s="141">
        <f>ROUND(P135*H135,2)</f>
        <v>0</v>
      </c>
      <c r="BL135" s="12"/>
      <c r="BM135" s="140"/>
    </row>
    <row r="136" spans="2:65" s="1" customFormat="1" ht="11.5" x14ac:dyDescent="0.2">
      <c r="B136" s="25"/>
      <c r="C136" s="156"/>
      <c r="D136" s="157" t="s">
        <v>107</v>
      </c>
      <c r="E136" s="156"/>
      <c r="F136" s="143" t="s">
        <v>212</v>
      </c>
      <c r="G136" s="156"/>
      <c r="H136" s="156"/>
      <c r="I136" s="68"/>
      <c r="J136" s="68"/>
      <c r="K136" s="133"/>
      <c r="M136" s="25"/>
      <c r="N136" s="144"/>
      <c r="X136" s="44"/>
      <c r="AT136" s="12" t="s">
        <v>107</v>
      </c>
      <c r="AU136" s="12" t="s">
        <v>65</v>
      </c>
    </row>
    <row r="137" spans="2:65" s="1" customFormat="1" ht="16.5" customHeight="1" x14ac:dyDescent="0.2">
      <c r="B137" s="25"/>
      <c r="C137" s="152">
        <v>0</v>
      </c>
      <c r="D137" s="127" t="s">
        <v>102</v>
      </c>
      <c r="E137" s="153" t="s">
        <v>213</v>
      </c>
      <c r="F137" s="129" t="s">
        <v>242</v>
      </c>
      <c r="G137" s="130" t="s">
        <v>105</v>
      </c>
      <c r="H137" s="131">
        <v>10</v>
      </c>
      <c r="I137" s="132"/>
      <c r="J137" s="132"/>
      <c r="K137" s="133">
        <f t="shared" si="1"/>
        <v>0</v>
      </c>
      <c r="L137" s="134"/>
      <c r="M137" s="25"/>
      <c r="N137" s="135" t="s">
        <v>1</v>
      </c>
      <c r="O137" s="136" t="s">
        <v>34</v>
      </c>
      <c r="P137" s="137">
        <f>I137+J137</f>
        <v>0</v>
      </c>
      <c r="Q137" s="137">
        <f>ROUND(I137*H137,2)</f>
        <v>0</v>
      </c>
      <c r="R137" s="137">
        <f>ROUND(J137*H137,2)</f>
        <v>0</v>
      </c>
      <c r="T137" s="138">
        <f>S137*H137</f>
        <v>0</v>
      </c>
      <c r="U137" s="138">
        <v>0</v>
      </c>
      <c r="V137" s="138">
        <f>U137*H137</f>
        <v>0</v>
      </c>
      <c r="W137" s="138">
        <v>0</v>
      </c>
      <c r="X137" s="139">
        <f>W137*H137</f>
        <v>0</v>
      </c>
      <c r="AR137" s="140" t="s">
        <v>121</v>
      </c>
      <c r="AT137" s="140" t="s">
        <v>102</v>
      </c>
      <c r="AU137" s="140" t="s">
        <v>65</v>
      </c>
      <c r="AY137" s="12" t="s">
        <v>101</v>
      </c>
      <c r="BE137" s="141">
        <f>IF(O137="základní",K137,0)</f>
        <v>0</v>
      </c>
      <c r="BF137" s="141">
        <f>IF(O137="snížená",K137,0)</f>
        <v>0</v>
      </c>
      <c r="BG137" s="141">
        <f>IF(O137="zákl. přenesená",K137,0)</f>
        <v>0</v>
      </c>
      <c r="BH137" s="141">
        <f>IF(O137="sníž. přenesená",K137,0)</f>
        <v>0</v>
      </c>
      <c r="BI137" s="141">
        <f>IF(O137="nulová",K137,0)</f>
        <v>0</v>
      </c>
      <c r="BJ137" s="12" t="s">
        <v>63</v>
      </c>
      <c r="BK137" s="141">
        <f>ROUND(P137*H137,2)</f>
        <v>0</v>
      </c>
      <c r="BL137" s="12"/>
      <c r="BM137" s="140"/>
    </row>
    <row r="138" spans="2:65" s="1" customFormat="1" ht="11.5" x14ac:dyDescent="0.2">
      <c r="B138" s="25"/>
      <c r="C138" s="156"/>
      <c r="D138" s="157" t="s">
        <v>107</v>
      </c>
      <c r="E138" s="156"/>
      <c r="F138" s="143" t="s">
        <v>242</v>
      </c>
      <c r="G138" s="156"/>
      <c r="H138" s="156"/>
      <c r="I138" s="68"/>
      <c r="J138" s="68"/>
      <c r="K138" s="133"/>
      <c r="M138" s="25"/>
      <c r="N138" s="144"/>
      <c r="X138" s="44"/>
      <c r="AT138" s="12" t="s">
        <v>107</v>
      </c>
      <c r="AU138" s="12" t="s">
        <v>65</v>
      </c>
    </row>
    <row r="139" spans="2:65" s="1" customFormat="1" ht="16.5" customHeight="1" x14ac:dyDescent="0.2">
      <c r="B139" s="25"/>
      <c r="C139" s="152">
        <v>0</v>
      </c>
      <c r="D139" s="127" t="s">
        <v>102</v>
      </c>
      <c r="E139" s="153" t="s">
        <v>214</v>
      </c>
      <c r="F139" s="129" t="s">
        <v>215</v>
      </c>
      <c r="G139" s="130" t="s">
        <v>146</v>
      </c>
      <c r="H139" s="131">
        <v>1</v>
      </c>
      <c r="I139" s="132"/>
      <c r="J139" s="132"/>
      <c r="K139" s="133">
        <f t="shared" si="1"/>
        <v>0</v>
      </c>
      <c r="L139" s="134"/>
      <c r="M139" s="25"/>
      <c r="N139" s="135" t="s">
        <v>1</v>
      </c>
      <c r="O139" s="136" t="s">
        <v>34</v>
      </c>
      <c r="P139" s="137">
        <f>I139+J139</f>
        <v>0</v>
      </c>
      <c r="Q139" s="137">
        <f>ROUND(I139*H139,2)</f>
        <v>0</v>
      </c>
      <c r="R139" s="137">
        <f>ROUND(J139*H139,2)</f>
        <v>0</v>
      </c>
      <c r="T139" s="138">
        <f>S139*H139</f>
        <v>0</v>
      </c>
      <c r="U139" s="138">
        <v>0</v>
      </c>
      <c r="V139" s="138">
        <f>U139*H139</f>
        <v>0</v>
      </c>
      <c r="W139" s="138">
        <v>0</v>
      </c>
      <c r="X139" s="139">
        <f>W139*H139</f>
        <v>0</v>
      </c>
      <c r="AR139" s="140" t="s">
        <v>121</v>
      </c>
      <c r="AT139" s="140" t="s">
        <v>102</v>
      </c>
      <c r="AU139" s="140" t="s">
        <v>65</v>
      </c>
      <c r="AY139" s="12" t="s">
        <v>101</v>
      </c>
      <c r="BE139" s="141">
        <f>IF(O139="základní",K139,0)</f>
        <v>0</v>
      </c>
      <c r="BF139" s="141">
        <f>IF(O139="snížená",K139,0)</f>
        <v>0</v>
      </c>
      <c r="BG139" s="141">
        <f>IF(O139="zákl. přenesená",K139,0)</f>
        <v>0</v>
      </c>
      <c r="BH139" s="141">
        <f>IF(O139="sníž. přenesená",K139,0)</f>
        <v>0</v>
      </c>
      <c r="BI139" s="141">
        <f>IF(O139="nulová",K139,0)</f>
        <v>0</v>
      </c>
      <c r="BJ139" s="12" t="s">
        <v>63</v>
      </c>
      <c r="BK139" s="141">
        <f>ROUND(P139*H139,2)</f>
        <v>0</v>
      </c>
      <c r="BL139" s="12"/>
      <c r="BM139" s="140"/>
    </row>
    <row r="140" spans="2:65" s="1" customFormat="1" ht="11.5" x14ac:dyDescent="0.2">
      <c r="B140" s="25"/>
      <c r="C140" s="156"/>
      <c r="D140" s="157" t="s">
        <v>107</v>
      </c>
      <c r="E140" s="156"/>
      <c r="F140" s="143" t="s">
        <v>215</v>
      </c>
      <c r="G140" s="156"/>
      <c r="H140" s="156"/>
      <c r="I140" s="68"/>
      <c r="J140" s="68"/>
      <c r="K140" s="133"/>
      <c r="M140" s="25"/>
      <c r="N140" s="144"/>
      <c r="X140" s="44"/>
      <c r="AT140" s="12" t="s">
        <v>107</v>
      </c>
      <c r="AU140" s="12" t="s">
        <v>65</v>
      </c>
    </row>
    <row r="141" spans="2:65" s="1" customFormat="1" ht="27.75" customHeight="1" x14ac:dyDescent="0.2">
      <c r="B141" s="25"/>
      <c r="C141" s="152">
        <v>0</v>
      </c>
      <c r="D141" s="127" t="s">
        <v>102</v>
      </c>
      <c r="E141" s="153" t="s">
        <v>216</v>
      </c>
      <c r="F141" s="129" t="s">
        <v>217</v>
      </c>
      <c r="G141" s="130" t="s">
        <v>105</v>
      </c>
      <c r="H141" s="131">
        <v>126</v>
      </c>
      <c r="I141" s="132"/>
      <c r="J141" s="132"/>
      <c r="K141" s="133">
        <f t="shared" si="1"/>
        <v>0</v>
      </c>
      <c r="L141" s="149"/>
      <c r="M141" s="150"/>
      <c r="N141" s="151" t="s">
        <v>1</v>
      </c>
      <c r="O141" s="136" t="s">
        <v>34</v>
      </c>
      <c r="P141" s="137">
        <f>I141+J141</f>
        <v>0</v>
      </c>
      <c r="Q141" s="137">
        <f>ROUND(I141*H141,2)</f>
        <v>0</v>
      </c>
      <c r="R141" s="137">
        <f>ROUND(J141*H141,2)</f>
        <v>0</v>
      </c>
      <c r="T141" s="138">
        <f>S141*H141</f>
        <v>0</v>
      </c>
      <c r="U141" s="138">
        <v>0</v>
      </c>
      <c r="V141" s="138">
        <f>U141*H141</f>
        <v>0</v>
      </c>
      <c r="W141" s="138">
        <v>0</v>
      </c>
      <c r="X141" s="139">
        <f>W141*H141</f>
        <v>0</v>
      </c>
      <c r="AR141" s="140" t="s">
        <v>138</v>
      </c>
      <c r="AT141" s="140" t="s">
        <v>170</v>
      </c>
      <c r="AU141" s="140" t="s">
        <v>65</v>
      </c>
      <c r="AY141" s="12" t="s">
        <v>101</v>
      </c>
      <c r="BE141" s="141">
        <f>IF(O141="základní",K141,0)</f>
        <v>0</v>
      </c>
      <c r="BF141" s="141">
        <f>IF(O141="snížená",K141,0)</f>
        <v>0</v>
      </c>
      <c r="BG141" s="141">
        <f>IF(O141="zákl. přenesená",K141,0)</f>
        <v>0</v>
      </c>
      <c r="BH141" s="141">
        <f>IF(O141="sníž. přenesená",K141,0)</f>
        <v>0</v>
      </c>
      <c r="BI141" s="141">
        <f>IF(O141="nulová",K141,0)</f>
        <v>0</v>
      </c>
      <c r="BJ141" s="12" t="s">
        <v>63</v>
      </c>
      <c r="BK141" s="141">
        <f>ROUND(P141*H141,2)</f>
        <v>0</v>
      </c>
      <c r="BL141" s="12"/>
      <c r="BM141" s="140"/>
    </row>
    <row r="142" spans="2:65" s="1" customFormat="1" ht="18" x14ac:dyDescent="0.2">
      <c r="B142" s="25"/>
      <c r="C142" s="156"/>
      <c r="D142" s="157" t="s">
        <v>107</v>
      </c>
      <c r="E142" s="156"/>
      <c r="F142" s="143" t="s">
        <v>217</v>
      </c>
      <c r="G142" s="156"/>
      <c r="H142" s="156"/>
      <c r="I142" s="68"/>
      <c r="J142" s="68"/>
      <c r="K142" s="133"/>
      <c r="M142" s="25"/>
      <c r="N142" s="144"/>
      <c r="X142" s="44"/>
      <c r="AT142" s="12" t="s">
        <v>107</v>
      </c>
      <c r="AU142" s="12" t="s">
        <v>65</v>
      </c>
    </row>
    <row r="143" spans="2:65" s="1" customFormat="1" ht="34.5" x14ac:dyDescent="0.2">
      <c r="B143" s="25"/>
      <c r="C143" s="152">
        <v>0</v>
      </c>
      <c r="D143" s="127" t="s">
        <v>102</v>
      </c>
      <c r="E143" s="153" t="s">
        <v>218</v>
      </c>
      <c r="F143" s="129" t="s">
        <v>245</v>
      </c>
      <c r="G143" s="130" t="s">
        <v>105</v>
      </c>
      <c r="H143" s="131">
        <v>126</v>
      </c>
      <c r="I143" s="132"/>
      <c r="J143" s="132"/>
      <c r="K143" s="133">
        <f t="shared" ref="K143" si="23">H143*(I143+J143)</f>
        <v>0</v>
      </c>
      <c r="M143" s="25"/>
      <c r="N143" s="151" t="s">
        <v>1</v>
      </c>
      <c r="O143" s="136" t="s">
        <v>34</v>
      </c>
      <c r="P143" s="137">
        <f>I143+J143</f>
        <v>0</v>
      </c>
      <c r="Q143" s="137">
        <f>ROUND(I143*H143,2)</f>
        <v>0</v>
      </c>
      <c r="R143" s="137">
        <f>ROUND(J143*H143,2)</f>
        <v>0</v>
      </c>
      <c r="T143" s="138">
        <f>S143*H143</f>
        <v>0</v>
      </c>
      <c r="U143" s="138">
        <v>0</v>
      </c>
      <c r="V143" s="138">
        <f>U143*H143</f>
        <v>0</v>
      </c>
      <c r="W143" s="138">
        <v>0</v>
      </c>
      <c r="X143" s="139">
        <f>W143*H143</f>
        <v>0</v>
      </c>
      <c r="AT143" s="12"/>
      <c r="AU143" s="12"/>
    </row>
    <row r="144" spans="2:65" s="1" customFormat="1" ht="18" x14ac:dyDescent="0.2">
      <c r="B144" s="25"/>
      <c r="C144" s="156"/>
      <c r="D144" s="157" t="s">
        <v>107</v>
      </c>
      <c r="E144" s="156"/>
      <c r="F144" s="143" t="s">
        <v>245</v>
      </c>
      <c r="G144" s="156"/>
      <c r="H144" s="156"/>
      <c r="I144" s="68"/>
      <c r="J144" s="68"/>
      <c r="K144" s="133"/>
      <c r="M144" s="25"/>
      <c r="N144" s="144"/>
      <c r="X144" s="44"/>
      <c r="AT144" s="12"/>
      <c r="AU144" s="12"/>
    </row>
    <row r="145" spans="2:65" s="1" customFormat="1" ht="12" x14ac:dyDescent="0.2">
      <c r="B145" s="25"/>
      <c r="C145" s="152">
        <v>0</v>
      </c>
      <c r="D145" s="127" t="s">
        <v>102</v>
      </c>
      <c r="E145" s="153" t="s">
        <v>219</v>
      </c>
      <c r="F145" s="129" t="s">
        <v>236</v>
      </c>
      <c r="G145" s="130" t="s">
        <v>105</v>
      </c>
      <c r="H145" s="131">
        <v>4</v>
      </c>
      <c r="I145" s="132"/>
      <c r="J145" s="132"/>
      <c r="K145" s="133">
        <f t="shared" ref="K145" si="24">H145*(I145+J145)</f>
        <v>0</v>
      </c>
      <c r="M145" s="25"/>
      <c r="N145" s="151" t="s">
        <v>1</v>
      </c>
      <c r="O145" s="136" t="s">
        <v>34</v>
      </c>
      <c r="P145" s="137">
        <f>I145+J145</f>
        <v>0</v>
      </c>
      <c r="Q145" s="137">
        <f>ROUND(I145*H145,2)</f>
        <v>0</v>
      </c>
      <c r="R145" s="137">
        <f>ROUND(J145*H145,2)</f>
        <v>0</v>
      </c>
      <c r="T145" s="138">
        <f>S145*H145</f>
        <v>0</v>
      </c>
      <c r="U145" s="138">
        <v>0</v>
      </c>
      <c r="V145" s="138">
        <f>U145*H145</f>
        <v>0</v>
      </c>
      <c r="W145" s="138">
        <v>0</v>
      </c>
      <c r="X145" s="139">
        <f>W145*H145</f>
        <v>0</v>
      </c>
      <c r="AT145" s="12"/>
      <c r="AU145" s="12"/>
    </row>
    <row r="146" spans="2:65" s="1" customFormat="1" ht="11.5" x14ac:dyDescent="0.2">
      <c r="B146" s="25"/>
      <c r="C146" s="156"/>
      <c r="D146" s="157" t="s">
        <v>107</v>
      </c>
      <c r="E146" s="156"/>
      <c r="F146" s="143" t="s">
        <v>236</v>
      </c>
      <c r="G146" s="156"/>
      <c r="H146" s="156"/>
      <c r="I146" s="68"/>
      <c r="J146" s="68"/>
      <c r="K146" s="133"/>
      <c r="M146" s="25"/>
      <c r="N146" s="144"/>
      <c r="X146" s="44"/>
      <c r="AT146" s="12"/>
      <c r="AU146" s="12"/>
    </row>
    <row r="147" spans="2:65" s="1" customFormat="1" ht="12" x14ac:dyDescent="0.2">
      <c r="B147" s="25"/>
      <c r="C147" s="152">
        <v>0</v>
      </c>
      <c r="D147" s="127" t="s">
        <v>102</v>
      </c>
      <c r="E147" s="153" t="s">
        <v>220</v>
      </c>
      <c r="F147" s="129" t="s">
        <v>237</v>
      </c>
      <c r="G147" s="130" t="s">
        <v>105</v>
      </c>
      <c r="H147" s="131">
        <v>1</v>
      </c>
      <c r="I147" s="132"/>
      <c r="J147" s="132"/>
      <c r="K147" s="133">
        <f t="shared" ref="K147" si="25">H147*(I147+J147)</f>
        <v>0</v>
      </c>
      <c r="M147" s="25"/>
      <c r="N147" s="151" t="s">
        <v>1</v>
      </c>
      <c r="O147" s="136" t="s">
        <v>34</v>
      </c>
      <c r="P147" s="137">
        <f>I147+J147</f>
        <v>0</v>
      </c>
      <c r="Q147" s="137">
        <f>ROUND(I147*H147,2)</f>
        <v>0</v>
      </c>
      <c r="R147" s="137">
        <f>ROUND(J147*H147,2)</f>
        <v>0</v>
      </c>
      <c r="T147" s="138">
        <f>S147*H147</f>
        <v>0</v>
      </c>
      <c r="U147" s="138">
        <v>0</v>
      </c>
      <c r="V147" s="138">
        <f>U147*H147</f>
        <v>0</v>
      </c>
      <c r="W147" s="138">
        <v>0</v>
      </c>
      <c r="X147" s="139">
        <f>W147*H147</f>
        <v>0</v>
      </c>
      <c r="AT147" s="12"/>
      <c r="AU147" s="12"/>
    </row>
    <row r="148" spans="2:65" s="1" customFormat="1" ht="11.5" x14ac:dyDescent="0.2">
      <c r="B148" s="25"/>
      <c r="C148" s="156"/>
      <c r="D148" s="157" t="s">
        <v>107</v>
      </c>
      <c r="E148" s="156"/>
      <c r="F148" s="143" t="s">
        <v>237</v>
      </c>
      <c r="G148" s="156"/>
      <c r="H148" s="156"/>
      <c r="I148" s="68"/>
      <c r="J148" s="68"/>
      <c r="K148" s="133"/>
      <c r="M148" s="25"/>
      <c r="N148" s="144"/>
      <c r="X148" s="44"/>
      <c r="AT148" s="12"/>
      <c r="AU148" s="12"/>
    </row>
    <row r="149" spans="2:65" s="1" customFormat="1" ht="23" x14ac:dyDescent="0.2">
      <c r="B149" s="25"/>
      <c r="C149" s="152">
        <v>0</v>
      </c>
      <c r="D149" s="127" t="s">
        <v>102</v>
      </c>
      <c r="E149" s="153" t="s">
        <v>222</v>
      </c>
      <c r="F149" s="129" t="s">
        <v>238</v>
      </c>
      <c r="G149" s="130" t="s">
        <v>105</v>
      </c>
      <c r="H149" s="131">
        <v>10</v>
      </c>
      <c r="I149" s="132"/>
      <c r="J149" s="132"/>
      <c r="K149" s="133">
        <f t="shared" ref="K149" si="26">H149*(I149+J149)</f>
        <v>0</v>
      </c>
      <c r="M149" s="25"/>
      <c r="N149" s="151" t="s">
        <v>1</v>
      </c>
      <c r="O149" s="136" t="s">
        <v>34</v>
      </c>
      <c r="P149" s="137">
        <f>I149+J149</f>
        <v>0</v>
      </c>
      <c r="Q149" s="137">
        <f>ROUND(I149*H149,2)</f>
        <v>0</v>
      </c>
      <c r="R149" s="137">
        <f>ROUND(J149*H149,2)</f>
        <v>0</v>
      </c>
      <c r="T149" s="138">
        <f>S149*H149</f>
        <v>0</v>
      </c>
      <c r="U149" s="138">
        <v>0</v>
      </c>
      <c r="V149" s="138">
        <f>U149*H149</f>
        <v>0</v>
      </c>
      <c r="W149" s="138">
        <v>0</v>
      </c>
      <c r="X149" s="139">
        <f>W149*H149</f>
        <v>0</v>
      </c>
      <c r="AT149" s="12"/>
      <c r="AU149" s="12"/>
    </row>
    <row r="150" spans="2:65" s="1" customFormat="1" ht="18" x14ac:dyDescent="0.2">
      <c r="B150" s="25"/>
      <c r="C150" s="156"/>
      <c r="D150" s="157" t="s">
        <v>107</v>
      </c>
      <c r="E150" s="156"/>
      <c r="F150" s="143" t="s">
        <v>238</v>
      </c>
      <c r="G150" s="156"/>
      <c r="H150" s="156"/>
      <c r="I150" s="68"/>
      <c r="J150" s="68"/>
      <c r="K150" s="133"/>
      <c r="M150" s="25"/>
      <c r="N150" s="144"/>
      <c r="X150" s="44"/>
      <c r="AT150" s="12"/>
      <c r="AU150" s="12"/>
    </row>
    <row r="151" spans="2:65" s="1" customFormat="1" ht="12" x14ac:dyDescent="0.2">
      <c r="B151" s="25"/>
      <c r="C151" s="152">
        <v>0</v>
      </c>
      <c r="D151" s="127" t="s">
        <v>102</v>
      </c>
      <c r="E151" s="153" t="s">
        <v>223</v>
      </c>
      <c r="F151" s="129" t="s">
        <v>240</v>
      </c>
      <c r="G151" s="130" t="s">
        <v>105</v>
      </c>
      <c r="H151" s="131">
        <v>8</v>
      </c>
      <c r="I151" s="132"/>
      <c r="J151" s="132"/>
      <c r="K151" s="133">
        <f t="shared" ref="K151" si="27">H151*(I151+J151)</f>
        <v>0</v>
      </c>
      <c r="M151" s="25"/>
      <c r="N151" s="151" t="s">
        <v>1</v>
      </c>
      <c r="O151" s="136" t="s">
        <v>34</v>
      </c>
      <c r="P151" s="137">
        <f>I151+J151</f>
        <v>0</v>
      </c>
      <c r="Q151" s="137">
        <f>ROUND(I151*H151,2)</f>
        <v>0</v>
      </c>
      <c r="R151" s="137">
        <f>ROUND(J151*H151,2)</f>
        <v>0</v>
      </c>
      <c r="T151" s="138">
        <f>S151*H151</f>
        <v>0</v>
      </c>
      <c r="U151" s="138">
        <v>0</v>
      </c>
      <c r="V151" s="138">
        <f>U151*H151</f>
        <v>0</v>
      </c>
      <c r="W151" s="138">
        <v>0</v>
      </c>
      <c r="X151" s="139">
        <f>W151*H151</f>
        <v>0</v>
      </c>
      <c r="AT151" s="12"/>
      <c r="AU151" s="12"/>
    </row>
    <row r="152" spans="2:65" s="1" customFormat="1" ht="11.5" x14ac:dyDescent="0.2">
      <c r="B152" s="25"/>
      <c r="C152" s="156"/>
      <c r="D152" s="157" t="s">
        <v>107</v>
      </c>
      <c r="E152" s="156"/>
      <c r="F152" s="143" t="s">
        <v>240</v>
      </c>
      <c r="G152" s="156"/>
      <c r="H152" s="156"/>
      <c r="I152" s="68"/>
      <c r="J152" s="68"/>
      <c r="K152" s="133"/>
      <c r="M152" s="25"/>
      <c r="N152" s="144"/>
      <c r="X152" s="44"/>
      <c r="AT152" s="12"/>
      <c r="AU152" s="12"/>
    </row>
    <row r="153" spans="2:65" s="1" customFormat="1" ht="12" x14ac:dyDescent="0.2">
      <c r="B153" s="25"/>
      <c r="C153" s="152">
        <v>0</v>
      </c>
      <c r="D153" s="127" t="s">
        <v>102</v>
      </c>
      <c r="E153" s="153" t="s">
        <v>226</v>
      </c>
      <c r="F153" s="129" t="s">
        <v>241</v>
      </c>
      <c r="G153" s="130" t="s">
        <v>105</v>
      </c>
      <c r="H153" s="131">
        <v>2</v>
      </c>
      <c r="I153" s="132"/>
      <c r="J153" s="132"/>
      <c r="K153" s="133">
        <f t="shared" ref="K153" si="28">H153*(I153+J153)</f>
        <v>0</v>
      </c>
      <c r="M153" s="25"/>
      <c r="N153" s="151" t="s">
        <v>1</v>
      </c>
      <c r="O153" s="136" t="s">
        <v>34</v>
      </c>
      <c r="P153" s="137">
        <f>I153+J153</f>
        <v>0</v>
      </c>
      <c r="Q153" s="137">
        <f>ROUND(I153*H153,2)</f>
        <v>0</v>
      </c>
      <c r="R153" s="137">
        <f>ROUND(J153*H153,2)</f>
        <v>0</v>
      </c>
      <c r="T153" s="138">
        <f>S153*H153</f>
        <v>0</v>
      </c>
      <c r="U153" s="138">
        <v>0</v>
      </c>
      <c r="V153" s="138">
        <f>U153*H153</f>
        <v>0</v>
      </c>
      <c r="W153" s="138">
        <v>0</v>
      </c>
      <c r="X153" s="139">
        <f>W153*H153</f>
        <v>0</v>
      </c>
      <c r="AT153" s="12"/>
      <c r="AU153" s="12"/>
    </row>
    <row r="154" spans="2:65" s="1" customFormat="1" ht="11.5" x14ac:dyDescent="0.2">
      <c r="B154" s="25"/>
      <c r="C154" s="156"/>
      <c r="D154" s="157" t="s">
        <v>107</v>
      </c>
      <c r="E154" s="156"/>
      <c r="F154" s="143" t="s">
        <v>241</v>
      </c>
      <c r="G154" s="156"/>
      <c r="H154" s="156"/>
      <c r="I154" s="68"/>
      <c r="J154" s="68"/>
      <c r="K154" s="133"/>
      <c r="M154" s="25"/>
      <c r="N154" s="144"/>
      <c r="X154" s="44"/>
      <c r="AT154" s="12"/>
      <c r="AU154" s="12"/>
    </row>
    <row r="155" spans="2:65" s="1" customFormat="1" ht="16.5" customHeight="1" x14ac:dyDescent="0.2">
      <c r="B155" s="25"/>
      <c r="C155" s="152">
        <v>0</v>
      </c>
      <c r="D155" s="127" t="s">
        <v>102</v>
      </c>
      <c r="E155" s="153" t="s">
        <v>227</v>
      </c>
      <c r="F155" s="129" t="s">
        <v>224</v>
      </c>
      <c r="G155" s="130" t="s">
        <v>142</v>
      </c>
      <c r="H155" s="131">
        <v>280</v>
      </c>
      <c r="I155" s="132"/>
      <c r="J155" s="132"/>
      <c r="K155" s="133">
        <f t="shared" si="1"/>
        <v>0</v>
      </c>
      <c r="L155" s="134"/>
      <c r="M155" s="25"/>
      <c r="N155" s="135" t="s">
        <v>1</v>
      </c>
      <c r="O155" s="136" t="s">
        <v>34</v>
      </c>
      <c r="P155" s="137">
        <f>I155+J155</f>
        <v>0</v>
      </c>
      <c r="Q155" s="137">
        <f>ROUND(I155*H155,2)</f>
        <v>0</v>
      </c>
      <c r="R155" s="137">
        <f>ROUND(J155*H155,2)</f>
        <v>0</v>
      </c>
      <c r="T155" s="138">
        <f>S155*H155</f>
        <v>0</v>
      </c>
      <c r="U155" s="138">
        <v>0</v>
      </c>
      <c r="V155" s="138">
        <f>U155*H155</f>
        <v>0</v>
      </c>
      <c r="W155" s="138">
        <v>0</v>
      </c>
      <c r="X155" s="139">
        <f>W155*H155</f>
        <v>0</v>
      </c>
      <c r="AR155" s="140" t="s">
        <v>121</v>
      </c>
      <c r="AT155" s="140" t="s">
        <v>102</v>
      </c>
      <c r="AU155" s="140" t="s">
        <v>65</v>
      </c>
      <c r="AY155" s="12" t="s">
        <v>101</v>
      </c>
      <c r="BE155" s="141">
        <f>IF(O155="základní",K155,0)</f>
        <v>0</v>
      </c>
      <c r="BF155" s="141">
        <f>IF(O155="snížená",K155,0)</f>
        <v>0</v>
      </c>
      <c r="BG155" s="141">
        <f>IF(O155="zákl. přenesená",K155,0)</f>
        <v>0</v>
      </c>
      <c r="BH155" s="141">
        <f>IF(O155="sníž. přenesená",K155,0)</f>
        <v>0</v>
      </c>
      <c r="BI155" s="141">
        <f>IF(O155="nulová",K155,0)</f>
        <v>0</v>
      </c>
      <c r="BJ155" s="12" t="s">
        <v>63</v>
      </c>
      <c r="BK155" s="141">
        <f>ROUND(P155*H155,2)</f>
        <v>0</v>
      </c>
      <c r="BL155" s="12"/>
      <c r="BM155" s="140"/>
    </row>
    <row r="156" spans="2:65" s="1" customFormat="1" ht="11.5" x14ac:dyDescent="0.2">
      <c r="B156" s="25"/>
      <c r="C156" s="156"/>
      <c r="D156" s="157" t="s">
        <v>107</v>
      </c>
      <c r="E156" s="156"/>
      <c r="F156" s="143" t="s">
        <v>224</v>
      </c>
      <c r="G156" s="156"/>
      <c r="H156" s="156"/>
      <c r="I156" s="68"/>
      <c r="J156" s="68"/>
      <c r="K156" s="133"/>
      <c r="M156" s="25"/>
      <c r="N156" s="144"/>
      <c r="X156" s="44"/>
      <c r="AT156" s="12" t="s">
        <v>107</v>
      </c>
      <c r="AU156" s="12" t="s">
        <v>65</v>
      </c>
    </row>
    <row r="157" spans="2:65" s="1" customFormat="1" ht="16.5" customHeight="1" x14ac:dyDescent="0.2">
      <c r="B157" s="25"/>
      <c r="C157" s="152">
        <v>0</v>
      </c>
      <c r="D157" s="127" t="s">
        <v>102</v>
      </c>
      <c r="E157" s="153" t="s">
        <v>228</v>
      </c>
      <c r="F157" s="129" t="s">
        <v>225</v>
      </c>
      <c r="G157" s="130" t="s">
        <v>142</v>
      </c>
      <c r="H157" s="131">
        <v>910</v>
      </c>
      <c r="I157" s="132"/>
      <c r="J157" s="132"/>
      <c r="K157" s="133">
        <f t="shared" si="1"/>
        <v>0</v>
      </c>
      <c r="L157" s="149"/>
      <c r="M157" s="150"/>
      <c r="N157" s="151" t="s">
        <v>1</v>
      </c>
      <c r="O157" s="136" t="s">
        <v>34</v>
      </c>
      <c r="P157" s="137">
        <f>I157+J157</f>
        <v>0</v>
      </c>
      <c r="Q157" s="137">
        <f>ROUND(I157*H157,2)</f>
        <v>0</v>
      </c>
      <c r="R157" s="137">
        <f>ROUND(J157*H157,2)</f>
        <v>0</v>
      </c>
      <c r="T157" s="138">
        <f>S157*H157</f>
        <v>0</v>
      </c>
      <c r="U157" s="138">
        <v>0</v>
      </c>
      <c r="V157" s="138">
        <f>U157*H157</f>
        <v>0</v>
      </c>
      <c r="W157" s="138">
        <v>0</v>
      </c>
      <c r="X157" s="139">
        <f>W157*H157</f>
        <v>0</v>
      </c>
      <c r="AR157" s="140" t="s">
        <v>138</v>
      </c>
      <c r="AT157" s="140" t="s">
        <v>170</v>
      </c>
      <c r="AU157" s="140" t="s">
        <v>65</v>
      </c>
      <c r="AY157" s="12" t="s">
        <v>101</v>
      </c>
      <c r="BE157" s="141">
        <f>IF(O157="základní",K157,0)</f>
        <v>0</v>
      </c>
      <c r="BF157" s="141">
        <f>IF(O157="snížená",K157,0)</f>
        <v>0</v>
      </c>
      <c r="BG157" s="141">
        <f>IF(O157="zákl. přenesená",K157,0)</f>
        <v>0</v>
      </c>
      <c r="BH157" s="141">
        <f>IF(O157="sníž. přenesená",K157,0)</f>
        <v>0</v>
      </c>
      <c r="BI157" s="141">
        <f>IF(O157="nulová",K157,0)</f>
        <v>0</v>
      </c>
      <c r="BJ157" s="12" t="s">
        <v>63</v>
      </c>
      <c r="BK157" s="141">
        <f>ROUND(P157*H157,2)</f>
        <v>0</v>
      </c>
      <c r="BL157" s="12"/>
      <c r="BM157" s="140"/>
    </row>
    <row r="158" spans="2:65" s="1" customFormat="1" ht="11.5" x14ac:dyDescent="0.2">
      <c r="B158" s="25"/>
      <c r="C158" s="156"/>
      <c r="D158" s="157" t="s">
        <v>107</v>
      </c>
      <c r="E158" s="156"/>
      <c r="F158" s="143" t="s">
        <v>225</v>
      </c>
      <c r="G158" s="156"/>
      <c r="H158" s="156"/>
      <c r="I158" s="68"/>
      <c r="J158" s="68"/>
      <c r="K158" s="133"/>
      <c r="M158" s="25"/>
      <c r="N158" s="144"/>
      <c r="X158" s="44"/>
      <c r="AT158" s="12" t="s">
        <v>107</v>
      </c>
      <c r="AU158" s="12" t="s">
        <v>65</v>
      </c>
    </row>
    <row r="159" spans="2:65" s="1" customFormat="1" ht="26.25" customHeight="1" x14ac:dyDescent="0.2">
      <c r="B159" s="25"/>
      <c r="C159" s="152">
        <v>0</v>
      </c>
      <c r="D159" s="127" t="s">
        <v>102</v>
      </c>
      <c r="E159" s="153" t="s">
        <v>231</v>
      </c>
      <c r="F159" s="129" t="s">
        <v>221</v>
      </c>
      <c r="G159" s="130" t="s">
        <v>105</v>
      </c>
      <c r="H159" s="131">
        <v>1</v>
      </c>
      <c r="I159" s="132"/>
      <c r="J159" s="132"/>
      <c r="K159" s="133">
        <f t="shared" si="1"/>
        <v>0</v>
      </c>
      <c r="L159" s="149"/>
      <c r="M159" s="150"/>
      <c r="N159" s="151" t="s">
        <v>1</v>
      </c>
      <c r="O159" s="136" t="s">
        <v>34</v>
      </c>
      <c r="P159" s="137">
        <f>I159+J159</f>
        <v>0</v>
      </c>
      <c r="Q159" s="137">
        <f>ROUND(I159*H159,2)</f>
        <v>0</v>
      </c>
      <c r="R159" s="137">
        <f>ROUND(J159*H159,2)</f>
        <v>0</v>
      </c>
      <c r="T159" s="138">
        <f>S159*H159</f>
        <v>0</v>
      </c>
      <c r="U159" s="138">
        <v>0</v>
      </c>
      <c r="V159" s="138">
        <f>U159*H159</f>
        <v>0</v>
      </c>
      <c r="W159" s="138">
        <v>0</v>
      </c>
      <c r="X159" s="139">
        <f>W159*H159</f>
        <v>0</v>
      </c>
      <c r="AR159" s="140" t="s">
        <v>138</v>
      </c>
      <c r="AT159" s="140" t="s">
        <v>170</v>
      </c>
      <c r="AU159" s="140" t="s">
        <v>65</v>
      </c>
      <c r="AY159" s="12" t="s">
        <v>101</v>
      </c>
      <c r="BE159" s="141">
        <f>IF(O159="základní",K159,0)</f>
        <v>0</v>
      </c>
      <c r="BF159" s="141">
        <f>IF(O159="snížená",K159,0)</f>
        <v>0</v>
      </c>
      <c r="BG159" s="141">
        <f>IF(O159="zákl. přenesená",K159,0)</f>
        <v>0</v>
      </c>
      <c r="BH159" s="141">
        <f>IF(O159="sníž. přenesená",K159,0)</f>
        <v>0</v>
      </c>
      <c r="BI159" s="141">
        <f>IF(O159="nulová",K159,0)</f>
        <v>0</v>
      </c>
      <c r="BJ159" s="12" t="s">
        <v>63</v>
      </c>
      <c r="BK159" s="141">
        <f>ROUND(P159*H159,2)</f>
        <v>0</v>
      </c>
      <c r="BL159" s="12"/>
      <c r="BM159" s="140"/>
    </row>
    <row r="160" spans="2:65" s="1" customFormat="1" ht="18" x14ac:dyDescent="0.2">
      <c r="B160" s="25"/>
      <c r="C160" s="156"/>
      <c r="D160" s="157" t="s">
        <v>107</v>
      </c>
      <c r="E160" s="156"/>
      <c r="F160" s="143" t="s">
        <v>221</v>
      </c>
      <c r="G160" s="156"/>
      <c r="H160" s="156"/>
      <c r="I160" s="68"/>
      <c r="J160" s="68"/>
      <c r="K160" s="133"/>
      <c r="M160" s="25"/>
      <c r="N160" s="144"/>
      <c r="X160" s="44"/>
      <c r="AT160" s="12" t="s">
        <v>107</v>
      </c>
      <c r="AU160" s="12" t="s">
        <v>65</v>
      </c>
    </row>
    <row r="161" spans="2:65" s="1" customFormat="1" ht="16.5" customHeight="1" x14ac:dyDescent="0.2">
      <c r="B161" s="25"/>
      <c r="C161" s="152">
        <v>0</v>
      </c>
      <c r="D161" s="127" t="s">
        <v>102</v>
      </c>
      <c r="E161" s="153" t="s">
        <v>232</v>
      </c>
      <c r="F161" s="129" t="s">
        <v>192</v>
      </c>
      <c r="G161" s="130" t="s">
        <v>105</v>
      </c>
      <c r="H161" s="131">
        <v>126</v>
      </c>
      <c r="I161" s="132"/>
      <c r="J161" s="132"/>
      <c r="K161" s="133">
        <f t="shared" si="1"/>
        <v>0</v>
      </c>
      <c r="L161" s="149"/>
      <c r="M161" s="150"/>
      <c r="N161" s="151" t="s">
        <v>1</v>
      </c>
      <c r="O161" s="136" t="s">
        <v>34</v>
      </c>
      <c r="P161" s="137">
        <f>I161+J161</f>
        <v>0</v>
      </c>
      <c r="Q161" s="137">
        <f>ROUND(I161*H161,2)</f>
        <v>0</v>
      </c>
      <c r="R161" s="137">
        <f>ROUND(J161*H161,2)</f>
        <v>0</v>
      </c>
      <c r="T161" s="138">
        <f>S161*H161</f>
        <v>0</v>
      </c>
      <c r="U161" s="138">
        <v>0</v>
      </c>
      <c r="V161" s="138">
        <f>U161*H161</f>
        <v>0</v>
      </c>
      <c r="W161" s="138">
        <v>0</v>
      </c>
      <c r="X161" s="139">
        <f>W161*H161</f>
        <v>0</v>
      </c>
      <c r="AR161" s="140" t="s">
        <v>138</v>
      </c>
      <c r="AT161" s="140" t="s">
        <v>170</v>
      </c>
      <c r="AU161" s="140" t="s">
        <v>65</v>
      </c>
      <c r="AY161" s="12" t="s">
        <v>101</v>
      </c>
      <c r="BE161" s="141">
        <f>IF(O161="základní",K161,0)</f>
        <v>0</v>
      </c>
      <c r="BF161" s="141">
        <f>IF(O161="snížená",K161,0)</f>
        <v>0</v>
      </c>
      <c r="BG161" s="141">
        <f>IF(O161="zákl. přenesená",K161,0)</f>
        <v>0</v>
      </c>
      <c r="BH161" s="141">
        <f>IF(O161="sníž. přenesená",K161,0)</f>
        <v>0</v>
      </c>
      <c r="BI161" s="141">
        <f>IF(O161="nulová",K161,0)</f>
        <v>0</v>
      </c>
      <c r="BJ161" s="12" t="s">
        <v>63</v>
      </c>
      <c r="BK161" s="141">
        <f>ROUND(P161*H161,2)</f>
        <v>0</v>
      </c>
      <c r="BL161" s="12"/>
      <c r="BM161" s="140"/>
    </row>
    <row r="162" spans="2:65" s="1" customFormat="1" ht="11.5" x14ac:dyDescent="0.2">
      <c r="B162" s="25"/>
      <c r="C162" s="156"/>
      <c r="D162" s="157" t="s">
        <v>107</v>
      </c>
      <c r="E162" s="156"/>
      <c r="F162" s="143" t="s">
        <v>193</v>
      </c>
      <c r="G162" s="156"/>
      <c r="H162" s="156"/>
      <c r="I162" s="68"/>
      <c r="J162" s="68"/>
      <c r="K162" s="133"/>
      <c r="M162" s="25"/>
      <c r="N162" s="144"/>
      <c r="X162" s="44"/>
      <c r="AT162" s="12" t="s">
        <v>107</v>
      </c>
      <c r="AU162" s="12" t="s">
        <v>65</v>
      </c>
    </row>
    <row r="163" spans="2:65" s="1" customFormat="1" ht="16.5" customHeight="1" x14ac:dyDescent="0.2">
      <c r="B163" s="25"/>
      <c r="C163" s="152">
        <v>0</v>
      </c>
      <c r="D163" s="127" t="s">
        <v>102</v>
      </c>
      <c r="E163" s="153" t="s">
        <v>233</v>
      </c>
      <c r="F163" s="129" t="s">
        <v>190</v>
      </c>
      <c r="G163" s="130" t="s">
        <v>191</v>
      </c>
      <c r="H163" s="131">
        <v>5</v>
      </c>
      <c r="I163" s="132"/>
      <c r="J163" s="132"/>
      <c r="K163" s="133">
        <f t="shared" si="1"/>
        <v>0</v>
      </c>
      <c r="L163" s="134"/>
      <c r="M163" s="25"/>
      <c r="N163" s="135" t="s">
        <v>1</v>
      </c>
      <c r="O163" s="136" t="s">
        <v>34</v>
      </c>
      <c r="P163" s="137">
        <f>I163+J163</f>
        <v>0</v>
      </c>
      <c r="Q163" s="137">
        <f>ROUND(I163*H163,2)</f>
        <v>0</v>
      </c>
      <c r="R163" s="137">
        <f>ROUND(J163*H163,2)</f>
        <v>0</v>
      </c>
      <c r="T163" s="138">
        <f>S163*H163</f>
        <v>0</v>
      </c>
      <c r="U163" s="138">
        <v>0</v>
      </c>
      <c r="V163" s="138">
        <f>U163*H163</f>
        <v>0</v>
      </c>
      <c r="W163" s="138">
        <v>0</v>
      </c>
      <c r="X163" s="139">
        <f>W163*H163</f>
        <v>0</v>
      </c>
      <c r="AR163" s="140" t="s">
        <v>121</v>
      </c>
      <c r="AT163" s="140" t="s">
        <v>102</v>
      </c>
      <c r="AU163" s="140" t="s">
        <v>65</v>
      </c>
      <c r="AY163" s="12" t="s">
        <v>101</v>
      </c>
      <c r="BE163" s="141">
        <f>IF(O163="základní",K163,0)</f>
        <v>0</v>
      </c>
      <c r="BF163" s="141">
        <f>IF(O163="snížená",K163,0)</f>
        <v>0</v>
      </c>
      <c r="BG163" s="141">
        <f>IF(O163="zákl. přenesená",K163,0)</f>
        <v>0</v>
      </c>
      <c r="BH163" s="141">
        <f>IF(O163="sníž. přenesená",K163,0)</f>
        <v>0</v>
      </c>
      <c r="BI163" s="141">
        <f>IF(O163="nulová",K163,0)</f>
        <v>0</v>
      </c>
      <c r="BJ163" s="12" t="s">
        <v>63</v>
      </c>
      <c r="BK163" s="141">
        <f>ROUND(P163*H163,2)</f>
        <v>0</v>
      </c>
      <c r="BL163" s="12"/>
      <c r="BM163" s="140"/>
    </row>
    <row r="164" spans="2:65" s="1" customFormat="1" ht="11.5" x14ac:dyDescent="0.2">
      <c r="B164" s="25"/>
      <c r="C164" s="156"/>
      <c r="D164" s="157" t="s">
        <v>107</v>
      </c>
      <c r="E164" s="156"/>
      <c r="F164" s="143" t="s">
        <v>190</v>
      </c>
      <c r="I164" s="68"/>
      <c r="J164" s="68"/>
      <c r="K164" s="133"/>
      <c r="M164" s="25"/>
      <c r="N164" s="144"/>
      <c r="X164" s="44"/>
      <c r="AT164" s="12" t="s">
        <v>107</v>
      </c>
      <c r="AU164" s="12" t="s">
        <v>65</v>
      </c>
    </row>
    <row r="165" spans="2:65" s="1" customFormat="1" ht="21.75" customHeight="1" x14ac:dyDescent="0.2">
      <c r="B165" s="25"/>
      <c r="C165" s="152">
        <v>0</v>
      </c>
      <c r="D165" s="127" t="s">
        <v>102</v>
      </c>
      <c r="E165" s="153" t="s">
        <v>234</v>
      </c>
      <c r="F165" s="129" t="s">
        <v>145</v>
      </c>
      <c r="G165" s="130" t="s">
        <v>146</v>
      </c>
      <c r="H165" s="131">
        <v>1</v>
      </c>
      <c r="I165" s="132"/>
      <c r="J165" s="132"/>
      <c r="K165" s="133">
        <f t="shared" si="1"/>
        <v>0</v>
      </c>
      <c r="L165" s="134"/>
      <c r="M165" s="25"/>
      <c r="N165" s="135" t="s">
        <v>1</v>
      </c>
      <c r="O165" s="136" t="s">
        <v>34</v>
      </c>
      <c r="P165" s="137">
        <f>I165+J165</f>
        <v>0</v>
      </c>
      <c r="Q165" s="137">
        <f>ROUND(I165*H165,2)</f>
        <v>0</v>
      </c>
      <c r="R165" s="137">
        <f>ROUND(J165*H165,2)</f>
        <v>0</v>
      </c>
      <c r="T165" s="138">
        <f>S165*H165</f>
        <v>0</v>
      </c>
      <c r="U165" s="138">
        <v>0</v>
      </c>
      <c r="V165" s="138">
        <f>U165*H165</f>
        <v>0</v>
      </c>
      <c r="W165" s="138">
        <v>0</v>
      </c>
      <c r="X165" s="139">
        <f>W165*H165</f>
        <v>0</v>
      </c>
      <c r="AR165" s="140" t="s">
        <v>121</v>
      </c>
      <c r="AT165" s="140" t="s">
        <v>102</v>
      </c>
      <c r="AU165" s="140" t="s">
        <v>65</v>
      </c>
      <c r="AY165" s="12" t="s">
        <v>101</v>
      </c>
      <c r="BE165" s="141">
        <f>IF(O165="základní",K165,0)</f>
        <v>0</v>
      </c>
      <c r="BF165" s="141">
        <f>IF(O165="snížená",K165,0)</f>
        <v>0</v>
      </c>
      <c r="BG165" s="141">
        <f>IF(O165="zákl. přenesená",K165,0)</f>
        <v>0</v>
      </c>
      <c r="BH165" s="141">
        <f>IF(O165="sníž. přenesená",K165,0)</f>
        <v>0</v>
      </c>
      <c r="BI165" s="141">
        <f>IF(O165="nulová",K165,0)</f>
        <v>0</v>
      </c>
      <c r="BJ165" s="12" t="s">
        <v>63</v>
      </c>
      <c r="BK165" s="141">
        <f>ROUND(P165*H165,2)</f>
        <v>0</v>
      </c>
      <c r="BL165" s="12"/>
      <c r="BM165" s="140"/>
    </row>
    <row r="166" spans="2:65" s="1" customFormat="1" ht="11.5" x14ac:dyDescent="0.2">
      <c r="B166" s="25"/>
      <c r="C166" s="156"/>
      <c r="D166" s="157" t="s">
        <v>107</v>
      </c>
      <c r="E166" s="156"/>
      <c r="F166" s="143" t="s">
        <v>145</v>
      </c>
      <c r="I166" s="68"/>
      <c r="J166" s="68"/>
      <c r="K166" s="133"/>
      <c r="M166" s="25"/>
      <c r="N166" s="144"/>
      <c r="X166" s="44"/>
      <c r="AT166" s="12" t="s">
        <v>107</v>
      </c>
      <c r="AU166" s="12" t="s">
        <v>65</v>
      </c>
    </row>
    <row r="167" spans="2:65" s="1" customFormat="1" ht="16.5" customHeight="1" x14ac:dyDescent="0.2">
      <c r="B167" s="25"/>
      <c r="C167" s="152">
        <v>0</v>
      </c>
      <c r="D167" s="127" t="s">
        <v>102</v>
      </c>
      <c r="E167" s="153" t="s">
        <v>235</v>
      </c>
      <c r="F167" s="129" t="s">
        <v>196</v>
      </c>
      <c r="G167" s="130" t="s">
        <v>105</v>
      </c>
      <c r="H167" s="131">
        <v>1</v>
      </c>
      <c r="I167" s="132"/>
      <c r="J167" s="132"/>
      <c r="K167" s="133">
        <f t="shared" si="1"/>
        <v>0</v>
      </c>
      <c r="L167" s="134"/>
      <c r="M167" s="25"/>
      <c r="N167" s="135" t="s">
        <v>1</v>
      </c>
      <c r="O167" s="136" t="s">
        <v>34</v>
      </c>
      <c r="P167" s="137">
        <f>I167+J167</f>
        <v>0</v>
      </c>
      <c r="Q167" s="137">
        <f>ROUND(I167*H167,2)</f>
        <v>0</v>
      </c>
      <c r="R167" s="137">
        <f>ROUND(J167*H167,2)</f>
        <v>0</v>
      </c>
      <c r="T167" s="138">
        <f>S167*H167</f>
        <v>0</v>
      </c>
      <c r="U167" s="138">
        <v>0</v>
      </c>
      <c r="V167" s="138">
        <f>U167*H167</f>
        <v>0</v>
      </c>
      <c r="W167" s="138">
        <v>0</v>
      </c>
      <c r="X167" s="139">
        <f>W167*H167</f>
        <v>0</v>
      </c>
      <c r="AR167" s="140" t="s">
        <v>121</v>
      </c>
      <c r="AT167" s="140" t="s">
        <v>102</v>
      </c>
      <c r="AU167" s="140" t="s">
        <v>65</v>
      </c>
      <c r="AY167" s="12" t="s">
        <v>101</v>
      </c>
      <c r="BE167" s="141">
        <f>IF(O167="základní",K167,0)</f>
        <v>0</v>
      </c>
      <c r="BF167" s="141">
        <f>IF(O167="snížená",K167,0)</f>
        <v>0</v>
      </c>
      <c r="BG167" s="141">
        <f>IF(O167="zákl. přenesená",K167,0)</f>
        <v>0</v>
      </c>
      <c r="BH167" s="141">
        <f>IF(O167="sníž. přenesená",K167,0)</f>
        <v>0</v>
      </c>
      <c r="BI167" s="141">
        <f>IF(O167="nulová",K167,0)</f>
        <v>0</v>
      </c>
      <c r="BJ167" s="12" t="s">
        <v>63</v>
      </c>
      <c r="BK167" s="141">
        <f>ROUND(P167*H167,2)</f>
        <v>0</v>
      </c>
      <c r="BL167" s="12"/>
      <c r="BM167" s="140"/>
    </row>
    <row r="168" spans="2:65" s="1" customFormat="1" ht="11.5" x14ac:dyDescent="0.2">
      <c r="B168" s="25"/>
      <c r="C168" s="156"/>
      <c r="D168" s="157" t="s">
        <v>107</v>
      </c>
      <c r="E168" s="156"/>
      <c r="F168" s="143" t="s">
        <v>195</v>
      </c>
      <c r="I168" s="68"/>
      <c r="J168" s="68"/>
      <c r="K168" s="133"/>
      <c r="M168" s="25"/>
      <c r="N168" s="144"/>
      <c r="X168" s="44"/>
      <c r="AT168" s="12" t="s">
        <v>107</v>
      </c>
      <c r="AU168" s="12" t="s">
        <v>65</v>
      </c>
    </row>
    <row r="169" spans="2:65" s="1" customFormat="1" ht="21" customHeight="1" x14ac:dyDescent="0.2">
      <c r="B169" s="25"/>
      <c r="C169" s="152">
        <v>0</v>
      </c>
      <c r="D169" s="127" t="s">
        <v>102</v>
      </c>
      <c r="E169" s="153" t="s">
        <v>239</v>
      </c>
      <c r="F169" s="129" t="s">
        <v>172</v>
      </c>
      <c r="G169" s="130" t="s">
        <v>105</v>
      </c>
      <c r="H169" s="131">
        <v>1</v>
      </c>
      <c r="I169" s="132"/>
      <c r="J169" s="132"/>
      <c r="K169" s="133">
        <f t="shared" si="1"/>
        <v>0</v>
      </c>
      <c r="L169" s="134"/>
      <c r="M169" s="25"/>
      <c r="N169" s="135" t="s">
        <v>1</v>
      </c>
      <c r="O169" s="136" t="s">
        <v>34</v>
      </c>
      <c r="P169" s="137">
        <f>I169+J169</f>
        <v>0</v>
      </c>
      <c r="Q169" s="137">
        <f>ROUND(I169*H169,2)</f>
        <v>0</v>
      </c>
      <c r="R169" s="137">
        <f>ROUND(J169*H169,2)</f>
        <v>0</v>
      </c>
      <c r="T169" s="138">
        <f>S169*H169</f>
        <v>0</v>
      </c>
      <c r="U169" s="138">
        <v>0</v>
      </c>
      <c r="V169" s="138">
        <f>U169*H169</f>
        <v>0</v>
      </c>
      <c r="W169" s="138">
        <v>0</v>
      </c>
      <c r="X169" s="139">
        <f>W169*H169</f>
        <v>0</v>
      </c>
      <c r="AR169" s="140" t="s">
        <v>121</v>
      </c>
      <c r="AT169" s="140" t="s">
        <v>102</v>
      </c>
      <c r="AU169" s="140" t="s">
        <v>65</v>
      </c>
      <c r="AY169" s="12" t="s">
        <v>101</v>
      </c>
      <c r="BE169" s="141">
        <f>IF(O169="základní",K169,0)</f>
        <v>0</v>
      </c>
      <c r="BF169" s="141">
        <f>IF(O169="snížená",K169,0)</f>
        <v>0</v>
      </c>
      <c r="BG169" s="141">
        <f>IF(O169="zákl. přenesená",K169,0)</f>
        <v>0</v>
      </c>
      <c r="BH169" s="141">
        <f>IF(O169="sníž. přenesená",K169,0)</f>
        <v>0</v>
      </c>
      <c r="BI169" s="141">
        <f>IF(O169="nulová",K169,0)</f>
        <v>0</v>
      </c>
      <c r="BJ169" s="12" t="s">
        <v>63</v>
      </c>
      <c r="BK169" s="141">
        <f>ROUND(P169*H169,2)</f>
        <v>0</v>
      </c>
      <c r="BL169" s="12"/>
      <c r="BM169" s="140"/>
    </row>
    <row r="170" spans="2:65" s="1" customFormat="1" ht="18" x14ac:dyDescent="0.2">
      <c r="B170" s="25"/>
      <c r="C170" s="156"/>
      <c r="D170" s="157" t="s">
        <v>107</v>
      </c>
      <c r="E170" s="156"/>
      <c r="F170" s="143" t="s">
        <v>172</v>
      </c>
      <c r="I170" s="68"/>
      <c r="J170" s="68"/>
      <c r="K170" s="133"/>
      <c r="M170" s="25"/>
      <c r="N170" s="144"/>
      <c r="X170" s="44"/>
      <c r="AT170" s="12" t="s">
        <v>107</v>
      </c>
      <c r="AU170" s="12" t="s">
        <v>65</v>
      </c>
    </row>
    <row r="171" spans="2:65" s="1" customFormat="1" ht="16.5" customHeight="1" x14ac:dyDescent="0.2">
      <c r="B171" s="25"/>
      <c r="C171" s="127" t="s">
        <v>56</v>
      </c>
      <c r="D171" s="127" t="s">
        <v>102</v>
      </c>
      <c r="E171" s="128" t="s">
        <v>157</v>
      </c>
      <c r="F171" s="129" t="s">
        <v>230</v>
      </c>
      <c r="G171" s="130" t="s">
        <v>189</v>
      </c>
      <c r="H171" s="131">
        <v>16</v>
      </c>
      <c r="I171" s="132"/>
      <c r="J171" s="132"/>
      <c r="K171" s="133">
        <f t="shared" si="1"/>
        <v>0</v>
      </c>
      <c r="L171" s="134"/>
      <c r="M171" s="25"/>
      <c r="N171" s="135" t="s">
        <v>1</v>
      </c>
      <c r="O171" s="136" t="s">
        <v>34</v>
      </c>
      <c r="P171" s="137">
        <f>I171+J171</f>
        <v>0</v>
      </c>
      <c r="Q171" s="137">
        <f>ROUND(I171*H171,2)</f>
        <v>0</v>
      </c>
      <c r="R171" s="137">
        <f>ROUND(J171*H171,2)</f>
        <v>0</v>
      </c>
      <c r="T171" s="138">
        <f>S171*H171</f>
        <v>0</v>
      </c>
      <c r="U171" s="138">
        <v>0</v>
      </c>
      <c r="V171" s="138">
        <f>U171*H171</f>
        <v>0</v>
      </c>
      <c r="W171" s="138">
        <v>0</v>
      </c>
      <c r="X171" s="139">
        <f>W171*H171</f>
        <v>0</v>
      </c>
      <c r="AR171" s="140" t="s">
        <v>121</v>
      </c>
      <c r="AT171" s="140" t="s">
        <v>102</v>
      </c>
      <c r="AU171" s="140" t="s">
        <v>65</v>
      </c>
      <c r="AY171" s="12" t="s">
        <v>101</v>
      </c>
      <c r="BE171" s="141">
        <f>IF(O171="základní",K171,0)</f>
        <v>0</v>
      </c>
      <c r="BF171" s="141">
        <f>IF(O171="snížená",K171,0)</f>
        <v>0</v>
      </c>
      <c r="BG171" s="141">
        <f>IF(O171="zákl. přenesená",K171,0)</f>
        <v>0</v>
      </c>
      <c r="BH171" s="141">
        <f>IF(O171="sníž. přenesená",K171,0)</f>
        <v>0</v>
      </c>
      <c r="BI171" s="141">
        <f>IF(O171="nulová",K171,0)</f>
        <v>0</v>
      </c>
      <c r="BJ171" s="12" t="s">
        <v>63</v>
      </c>
      <c r="BK171" s="141">
        <f>ROUND(P171*H171,2)</f>
        <v>0</v>
      </c>
      <c r="BL171" s="12"/>
      <c r="BM171" s="140"/>
    </row>
    <row r="172" spans="2:65" s="1" customFormat="1" ht="11.5" x14ac:dyDescent="0.2">
      <c r="B172" s="25"/>
      <c r="D172" s="142" t="s">
        <v>107</v>
      </c>
      <c r="F172" s="143" t="s">
        <v>229</v>
      </c>
      <c r="I172" s="68"/>
      <c r="J172" s="68"/>
      <c r="K172" s="133"/>
      <c r="M172" s="25"/>
      <c r="N172" s="144"/>
      <c r="X172" s="44"/>
      <c r="AT172" s="12" t="s">
        <v>107</v>
      </c>
      <c r="AU172" s="12" t="s">
        <v>65</v>
      </c>
    </row>
    <row r="173" spans="2:65" s="1" customFormat="1" ht="16.5" customHeight="1" x14ac:dyDescent="0.2">
      <c r="B173" s="25"/>
      <c r="C173" s="127" t="s">
        <v>56</v>
      </c>
      <c r="D173" s="127" t="s">
        <v>102</v>
      </c>
      <c r="E173" s="128" t="s">
        <v>158</v>
      </c>
      <c r="F173" s="129" t="s">
        <v>154</v>
      </c>
      <c r="G173" s="130" t="s">
        <v>189</v>
      </c>
      <c r="H173" s="131">
        <v>4</v>
      </c>
      <c r="I173" s="132"/>
      <c r="J173" s="132"/>
      <c r="K173" s="133">
        <f t="shared" si="1"/>
        <v>0</v>
      </c>
      <c r="L173" s="134"/>
      <c r="M173" s="25"/>
      <c r="N173" s="135" t="s">
        <v>1</v>
      </c>
      <c r="O173" s="136" t="s">
        <v>34</v>
      </c>
      <c r="P173" s="137">
        <f>I173+J173</f>
        <v>0</v>
      </c>
      <c r="Q173" s="137">
        <f>ROUND(I173*H173,2)</f>
        <v>0</v>
      </c>
      <c r="R173" s="137">
        <f>ROUND(J173*H173,2)</f>
        <v>0</v>
      </c>
      <c r="T173" s="138">
        <f>S173*H173</f>
        <v>0</v>
      </c>
      <c r="U173" s="138">
        <v>0</v>
      </c>
      <c r="V173" s="138">
        <f>U173*H173</f>
        <v>0</v>
      </c>
      <c r="W173" s="138">
        <v>0</v>
      </c>
      <c r="X173" s="139">
        <f>W173*H173</f>
        <v>0</v>
      </c>
      <c r="AR173" s="140" t="s">
        <v>121</v>
      </c>
      <c r="AT173" s="140" t="s">
        <v>102</v>
      </c>
      <c r="AU173" s="140" t="s">
        <v>65</v>
      </c>
      <c r="AY173" s="12" t="s">
        <v>101</v>
      </c>
      <c r="BE173" s="141">
        <f>IF(O173="základní",K173,0)</f>
        <v>0</v>
      </c>
      <c r="BF173" s="141">
        <f>IF(O173="snížená",K173,0)</f>
        <v>0</v>
      </c>
      <c r="BG173" s="141">
        <f>IF(O173="zákl. přenesená",K173,0)</f>
        <v>0</v>
      </c>
      <c r="BH173" s="141">
        <f>IF(O173="sníž. přenesená",K173,0)</f>
        <v>0</v>
      </c>
      <c r="BI173" s="141">
        <f>IF(O173="nulová",K173,0)</f>
        <v>0</v>
      </c>
      <c r="BJ173" s="12" t="s">
        <v>63</v>
      </c>
      <c r="BK173" s="141">
        <f>ROUND(P173*H173,2)</f>
        <v>0</v>
      </c>
      <c r="BL173" s="12"/>
      <c r="BM173" s="140"/>
    </row>
    <row r="174" spans="2:65" s="1" customFormat="1" x14ac:dyDescent="0.2">
      <c r="B174" s="25"/>
      <c r="D174" s="142" t="s">
        <v>107</v>
      </c>
      <c r="F174" s="143" t="s">
        <v>154</v>
      </c>
      <c r="I174" s="68"/>
      <c r="J174" s="68"/>
      <c r="K174" s="156"/>
      <c r="M174" s="25"/>
      <c r="N174" s="144"/>
      <c r="X174" s="44"/>
      <c r="AT174" s="12" t="s">
        <v>107</v>
      </c>
      <c r="AU174" s="12" t="s">
        <v>65</v>
      </c>
    </row>
    <row r="175" spans="2:65" s="1" customFormat="1" x14ac:dyDescent="0.2">
      <c r="B175" s="25"/>
      <c r="C175" s="156"/>
      <c r="D175" s="157"/>
      <c r="E175" s="156"/>
      <c r="F175" s="143"/>
      <c r="G175" s="156"/>
      <c r="H175" s="156"/>
      <c r="I175" s="68"/>
      <c r="J175" s="68"/>
      <c r="M175" s="25"/>
      <c r="N175" s="145"/>
      <c r="O175" s="146"/>
      <c r="P175" s="146"/>
      <c r="Q175" s="146"/>
      <c r="R175" s="146"/>
      <c r="S175" s="146"/>
      <c r="T175" s="146"/>
      <c r="U175" s="146"/>
      <c r="V175" s="146"/>
      <c r="W175" s="146"/>
      <c r="X175" s="147"/>
      <c r="AT175" s="12" t="s">
        <v>107</v>
      </c>
      <c r="AU175" s="12" t="s">
        <v>65</v>
      </c>
    </row>
    <row r="176" spans="2:65" s="1" customFormat="1" ht="7" customHeight="1" x14ac:dyDescent="0.2">
      <c r="B176" s="36"/>
      <c r="C176" s="37"/>
      <c r="D176" s="37"/>
      <c r="E176" s="37"/>
      <c r="F176" s="37"/>
      <c r="G176" s="37"/>
      <c r="H176" s="37"/>
      <c r="I176" s="92"/>
      <c r="J176" s="92"/>
      <c r="K176" s="37"/>
      <c r="L176" s="37"/>
      <c r="M176" s="25"/>
    </row>
  </sheetData>
  <sheetProtection formatColumns="0" formatRows="0" autoFilter="0"/>
  <autoFilter ref="C116:L175"/>
  <mergeCells count="9">
    <mergeCell ref="E87:H87"/>
    <mergeCell ref="E107:H107"/>
    <mergeCell ref="E109:H10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PS01 - EPS+ER</vt:lpstr>
      <vt:lpstr>PS02 - SCS WiFi Pointy</vt:lpstr>
      <vt:lpstr>'PS01 - EPS+ER'!Názvy_tisku</vt:lpstr>
      <vt:lpstr>'PS02 - SCS WiFi Pointy'!Názvy_tisku</vt:lpstr>
      <vt:lpstr>'Rekapitulace stavby'!Názvy_tisku</vt:lpstr>
      <vt:lpstr>'PS01 - EPS+ER'!Oblast_tisku</vt:lpstr>
      <vt:lpstr>'PS02 - SCS WiFi Pointy'!Oblast_tisku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klapalekp</cp:lastModifiedBy>
  <dcterms:created xsi:type="dcterms:W3CDTF">2020-06-02T05:21:54Z</dcterms:created>
  <dcterms:modified xsi:type="dcterms:W3CDTF">2023-02-09T12:36:09Z</dcterms:modified>
</cp:coreProperties>
</file>