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38400" windowHeight="11730" activeTab="1"/>
  </bookViews>
  <sheets>
    <sheet name="Rekapitulace stavby" sheetId="1" r:id="rId1"/>
    <sheet name="1 - Adaptace výukových pr..." sheetId="2" r:id="rId2"/>
    <sheet name="1-1 - Elektroinstalace" sheetId="3" r:id="rId3"/>
    <sheet name="1-2 - Mobiliár  -  Vybave..." sheetId="4" r:id="rId4"/>
    <sheet name="1-3 - Audiovizuální technika" sheetId="5" r:id="rId5"/>
  </sheets>
  <definedNames>
    <definedName name="_xlnm._FilterDatabase" localSheetId="1" hidden="1">'1 - Adaptace výukových pr...'!$C$136:$K$648</definedName>
    <definedName name="_xlnm._FilterDatabase" localSheetId="2" hidden="1">'1-1 - Elektroinstalace'!$C$117:$K$121</definedName>
    <definedName name="_xlnm._FilterDatabase" localSheetId="3" hidden="1">'1-2 - Mobiliár  -  Vybave...'!$C$117:$K$132</definedName>
    <definedName name="_xlnm._FilterDatabase" localSheetId="4" hidden="1">'1-3 - Audiovizuální technika'!$C$124:$K$225</definedName>
    <definedName name="_xlnm.Print_Area" localSheetId="1">'1 - Adaptace výukových pr...'!$C$4:$J$39,'1 - Adaptace výukových pr...'!$C$50:$J$76,'1 - Adaptace výukových pr...'!$C$82:$J$118,'1 - Adaptace výukových pr...'!$C$124:$K$648</definedName>
    <definedName name="_xlnm.Print_Area" localSheetId="2">'1-1 - Elektroinstalace'!$C$4:$J$39,'1-1 - Elektroinstalace'!$C$50:$J$76,'1-1 - Elektroinstalace'!$C$82:$J$99,'1-1 - Elektroinstalace'!$C$105:$K$121</definedName>
    <definedName name="_xlnm.Print_Area" localSheetId="3">'1-2 - Mobiliár  -  Vybave...'!$C$4:$J$39,'1-2 - Mobiliár  -  Vybave...'!$C$50:$J$76,'1-2 - Mobiliár  -  Vybave...'!$C$82:$J$99,'1-2 - Mobiliár  -  Vybave...'!$C$105:$K$132</definedName>
    <definedName name="_xlnm.Print_Area" localSheetId="4">'1-3 - Audiovizuální technika'!$C$4:$J$39,'1-3 - Audiovizuální technika'!$C$50:$J$76,'1-3 - Audiovizuální technika'!$C$82:$J$106,'1-3 - Audiovizuální technika'!$C$112:$K$225</definedName>
    <definedName name="_xlnm.Print_Area" localSheetId="0">'Rekapitulace stavby'!$D$4:$AO$76,'Rekapitulace stavby'!$C$82:$AQ$102</definedName>
    <definedName name="_xlnm.Print_Titles" localSheetId="0">'Rekapitulace stavby'!$92:$92</definedName>
    <definedName name="_xlnm.Print_Titles" localSheetId="1">'1 - Adaptace výukových pr...'!$136:$136</definedName>
    <definedName name="_xlnm.Print_Titles" localSheetId="2">'1-1 - Elektroinstalace'!$117:$117</definedName>
    <definedName name="_xlnm.Print_Titles" localSheetId="3">'1-2 - Mobiliár  -  Vybave...'!$117:$117</definedName>
    <definedName name="_xlnm.Print_Titles" localSheetId="4">'1-3 - Audiovizuální technika'!$124:$124</definedName>
  </definedNames>
  <calcPr calcId="162913"/>
</workbook>
</file>

<file path=xl/sharedStrings.xml><?xml version="1.0" encoding="utf-8"?>
<sst xmlns="http://schemas.openxmlformats.org/spreadsheetml/2006/main" count="7896" uniqueCount="1424">
  <si>
    <t>Export Komplet</t>
  </si>
  <si>
    <t/>
  </si>
  <si>
    <t>2.0</t>
  </si>
  <si>
    <t>False</t>
  </si>
  <si>
    <t>{592c8dc5-000d-4cd8-b20a-4c7497b26953}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</si>
  <si>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</si>
  <si>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</si>
  <si>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</si>
  <si>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</si>
  <si>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</si>
  <si>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</si>
  <si>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</si>
  <si>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</si>
  <si>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11</t>
  </si>
  <si>
    <t>Stavba:</t>
  </si>
  <si>
    <t>OBJEKT VIKS - Aula  -  ADAPTACE VÝUKOVÝCH PROSTOR</t>
  </si>
  <si>
    <t>KSO:</t>
  </si>
  <si>
    <t>CC-CZ:</t>
  </si>
  <si>
    <t>Místo:</t>
  </si>
  <si>
    <t>Ústí nad Labem</t>
  </si>
  <si>
    <t>Datum:</t>
  </si>
  <si>
    <t>11. 3. 2020</t>
  </si>
  <si>
    <t>Zadavatel:</t>
  </si>
  <si>
    <t>IČ:</t>
  </si>
  <si>
    <t>44555601</t>
  </si>
  <si>
    <t>Univerzita J. E. Purkyně v Ústí nad Labem</t>
  </si>
  <si>
    <t>DIČ:</t>
  </si>
  <si>
    <t>CZ44555601</t>
  </si>
  <si>
    <t>Zhotovitel:</t>
  </si>
  <si>
    <t xml:space="preserve"> 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</si>
  <si>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</si>
  <si>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</si>
  <si>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</si>
  <si>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</si>
  <si>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</si>
  <si>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</si>
  <si>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</si>
  <si>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</si>
  <si>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</si>
  <si>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</si>
  <si>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</si>
  <si>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</si>
  <si>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</si>
  <si>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</si>
  <si>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</si>
  <si>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</si>
  <si>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</si>
  <si>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</si>
  <si>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</si>
  <si>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</si>
  <si>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</si>
  <si>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</si>
  <si>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</si>
  <si>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</si>
  <si>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</si>
  <si>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</si>
  <si>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</si>
  <si>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</si>
  <si>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</si>
  <si>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</si>
  <si>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</si>
  <si>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</si>
  <si>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</si>
  <si>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</si>
  <si>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</si>
  <si>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</si>
  <si>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</si>
  <si>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</si>
  <si>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</si>
  <si>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</si>
  <si>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</si>
  <si>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</si>
  <si>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</si>
  <si>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</si>
  <si>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</si>
  <si>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</si>
  <si>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</si>
  <si>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</si>
  <si>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</si>
  <si>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</si>
  <si>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</si>
  <si>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</si>
  <si>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Adaptace výukových prostor   -  STAVEBNÍ ČÁST</t>
  </si>
  <si>
    <t>STA</t>
  </si>
  <si>
    <t>{69553ed3-eeee-4b08-b525-9fee7fd253ec}</t>
  </si>
  <si>
    <t>2</t>
  </si>
  <si>
    <t>1-1</t>
  </si>
  <si>
    <t>Elektroinstalace</t>
  </si>
  <si>
    <t>{25d173d2-8c8a-4e62-94df-0d004d57b0a9}</t>
  </si>
  <si>
    <t>1-2</t>
  </si>
  <si>
    <t>Mobiliár  -  Vybavení nábytkem</t>
  </si>
  <si>
    <t>{029ecdff-f466-47b1-873e-935349ad782e}</t>
  </si>
  <si>
    <t>1-3</t>
  </si>
  <si>
    <t>Audiovizuální technika</t>
  </si>
  <si>
    <t>{9835a436-878b-459c-97c3-d31f8084c1db}</t>
  </si>
  <si>
    <t>2) Ostatní náklady ze souhrnného listu</t>
  </si>
  <si>
    <t>Procent. zadání
[% nákladů rozpočtu]</t>
  </si>
  <si>
    <t>Zařazení nákladů</t>
  </si>
  <si>
    <t>Celkové náklady za stavbu 1) + 2)</t>
  </si>
  <si>
    <t>KRYCÍ LIST SOUPISU PRACÍ</t>
  </si>
  <si>
    <t>Objekt:</t>
  </si>
  <si>
    <t>1 - Adaptace výukových prostor   - 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</si>
  <si>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</si>
  <si>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</si>
  <si>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</si>
  <si>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</si>
  <si>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</si>
  <si>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 Práce a dodávky HSV</t>
  </si>
  <si>
    <t xml:space="preserve">    3 -  Svislé a kompletní konstrukce</t>
  </si>
  <si>
    <t xml:space="preserve">    4 -  Vodorovné konstrukce</t>
  </si>
  <si>
    <t xml:space="preserve">    6 -  Úpravy povrchů, podlahy a osazování výplní</t>
  </si>
  <si>
    <t xml:space="preserve">    9 -  Ostatní konstrukce a práce, bourání</t>
  </si>
  <si>
    <t xml:space="preserve">    997 -  Přesun sutě</t>
  </si>
  <si>
    <t xml:space="preserve">    998 -  Přesun hmot</t>
  </si>
  <si>
    <t>PSV - 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</si>
  <si>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</si>
  <si>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</si>
  <si>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</si>
  <si>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</si>
  <si>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</si>
  <si>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</si>
  <si>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</si>
  <si>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</si>
  <si>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</si>
  <si>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</si>
  <si>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 Dokončovací práce - nátěry</t>
  </si>
  <si>
    <t xml:space="preserve">    784 -  Dokončovací práce - malby a tapety</t>
  </si>
  <si>
    <t>VRN - 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</si>
  <si>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</si>
  <si>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</si>
  <si>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</si>
  <si>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</si>
  <si>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</si>
  <si>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</si>
  <si>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</si>
  <si>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</si>
  <si>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</si>
  <si>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</si>
  <si>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</si>
  <si>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</si>
  <si>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</si>
  <si>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</si>
  <si>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 Práce a dodávky HSV</t>
  </si>
  <si>
    <t>ROZPOCET</t>
  </si>
  <si>
    <t>3</t>
  </si>
  <si>
    <t xml:space="preserve"> Svislé a kompletní konstrukce</t>
  </si>
  <si>
    <t>K</t>
  </si>
  <si>
    <t>311272111</t>
  </si>
  <si>
    <t>Zdivo z pórobetonových tvárnic na tenké maltové lože, tl. zdiva 250 mm pevnost tvárnic do P2, objemová hmotnost do 450 kg/m3 hladkých</t>
  </si>
  <si>
    <t>m2</t>
  </si>
  <si>
    <t>CS ÚRS 2020 01</t>
  </si>
  <si>
    <t>4</t>
  </si>
  <si>
    <t>-85068021</t>
  </si>
  <si>
    <t>VV</t>
  </si>
  <si>
    <t>2,132*0,4</t>
  </si>
  <si>
    <t>0,673*0,4</t>
  </si>
  <si>
    <t>Součet</t>
  </si>
  <si>
    <t>342272225</t>
  </si>
  <si>
    <t>Příčky z pórobetonových tvárnic hladkých na tenké maltové lože objemová hmotnost do 500 kg/m3, tloušťka příčky 100 mm</t>
  </si>
  <si>
    <t>-119904231</t>
  </si>
  <si>
    <t>(1,2*0,76)*2</t>
  </si>
  <si>
    <t xml:space="preserve"> Vodorovné konstrukce</t>
  </si>
  <si>
    <t>430321515</t>
  </si>
  <si>
    <t>Schodišťové konstrukce a rampy z betonu železového (bez výztuže)  stupně, schodnice, ramena, podesty s nosníky tř. C 20/25</t>
  </si>
  <si>
    <t>m3</t>
  </si>
  <si>
    <t>877338924</t>
  </si>
  <si>
    <t>1,2*2,6*((0,05+(0,1+0,4))/2)</t>
  </si>
  <si>
    <t>430321515.1</t>
  </si>
  <si>
    <t>Schodišťová konstrukce a rampa ze ŽB - příplatek za omezený prostor</t>
  </si>
  <si>
    <t>1321474604</t>
  </si>
  <si>
    <t>5</t>
  </si>
  <si>
    <t>430362021</t>
  </si>
  <si>
    <t>Výztuž schodišťových konstrukcí a ramp  stupňů, schodnic, ramen, podest s nosníky ze svařovaných sítí z drátů typu KARI</t>
  </si>
  <si>
    <t>t</t>
  </si>
  <si>
    <t>-1569244719</t>
  </si>
  <si>
    <t>((2,6*1,2)*18,2/(2*3)*2)/1000</t>
  </si>
  <si>
    <t>6</t>
  </si>
  <si>
    <t>431351121</t>
  </si>
  <si>
    <t>Bednění podest, podstupňových desek a ramp včetně podpěrné konstrukce  výšky do 4 m půdorysně přímočarých zřízení</t>
  </si>
  <si>
    <t>-1408718596</t>
  </si>
  <si>
    <t>1,2*0,4+2,6*0,4</t>
  </si>
  <si>
    <t>7</t>
  </si>
  <si>
    <t>431351122</t>
  </si>
  <si>
    <t>Bednění podest, podstupňových desek a ramp včetně podpěrné konstrukce  výšky do 4 m půdorysně přímočarých odstranění</t>
  </si>
  <si>
    <t>831258408</t>
  </si>
  <si>
    <t>8</t>
  </si>
  <si>
    <t>434311115.1</t>
  </si>
  <si>
    <t>Nové schodišťové stupně z betonu tř. C 20/25 bez potěru do 2m</t>
  </si>
  <si>
    <t>ks</t>
  </si>
  <si>
    <t>-1020765728</t>
  </si>
  <si>
    <t>"1,8m"3</t>
  </si>
  <si>
    <t>"1,2223"10*2</t>
  </si>
  <si>
    <t>9</t>
  </si>
  <si>
    <t>434311115.2</t>
  </si>
  <si>
    <t>Doplnění schodišťových stupňů z betonu tř. C 20/25 bez potěru do 2m do 0,5m3</t>
  </si>
  <si>
    <t>302611857</t>
  </si>
  <si>
    <t>"pod okny"7*2</t>
  </si>
  <si>
    <t>"schodiště 1 -4 stupeň"4*2</t>
  </si>
  <si>
    <t>10</t>
  </si>
  <si>
    <t>434311116.1</t>
  </si>
  <si>
    <t>Nové schodišťové stupně - výztužení KARI sítí</t>
  </si>
  <si>
    <t>774289486</t>
  </si>
  <si>
    <t>434311116.2</t>
  </si>
  <si>
    <t>Doplnění schodišťových stupňů - výztužení KARI sítí</t>
  </si>
  <si>
    <t>-212208557</t>
  </si>
  <si>
    <t>12</t>
  </si>
  <si>
    <t>434351141.1</t>
  </si>
  <si>
    <t>Zřízení bednění stupňů přímočarých schodišť do 2m</t>
  </si>
  <si>
    <t>563606617</t>
  </si>
  <si>
    <t>13</t>
  </si>
  <si>
    <t>434351141.2</t>
  </si>
  <si>
    <t>Zřízení bednění stupňů - doplnění schodišťových stupňů do 2m do 0,5m3</t>
  </si>
  <si>
    <t>304095141</t>
  </si>
  <si>
    <t>14</t>
  </si>
  <si>
    <t>434351142.1</t>
  </si>
  <si>
    <t>Odstranění bednění stupňů přímočarých schodišť do 2m</t>
  </si>
  <si>
    <t>233726913</t>
  </si>
  <si>
    <t>434351142.2</t>
  </si>
  <si>
    <t>Odstranění bednění stupňů - doplnění schodišťových stupňů do 2m do 0,5m3</t>
  </si>
  <si>
    <t>-1569945119</t>
  </si>
  <si>
    <t>16</t>
  </si>
  <si>
    <t>985564214.1</t>
  </si>
  <si>
    <t>Kotvičky pro dobetonávky a nové stupně z oceli D 16 mm do chemické malty</t>
  </si>
  <si>
    <t>kus</t>
  </si>
  <si>
    <t>1607477152</t>
  </si>
  <si>
    <t>"Dobetonávka původních schodů"</t>
  </si>
  <si>
    <t>6*(7*2+4*2)</t>
  </si>
  <si>
    <t>"nové stupně"</t>
  </si>
  <si>
    <t>4*(10*2)+4*3</t>
  </si>
  <si>
    <t xml:space="preserve"> Úpravy povrchů, podlahy a osazování výplní</t>
  </si>
  <si>
    <t>17</t>
  </si>
  <si>
    <t>612135011</t>
  </si>
  <si>
    <t>Vyrovnání nerovností podkladu vnitřních omítaných ploch  tmelem, tloušťky do 2 mm stěn</t>
  </si>
  <si>
    <t>-136000119</t>
  </si>
  <si>
    <t>"přetmelení svislých ploch stupňů"14,58*3,7</t>
  </si>
  <si>
    <t>18</t>
  </si>
  <si>
    <t>612135011.1</t>
  </si>
  <si>
    <t>Vyrovnání podkladu vnitřních stěn tmelem tl do 2 mm - příplatek za špatně přístupné plochy</t>
  </si>
  <si>
    <t>304153309</t>
  </si>
  <si>
    <t>19</t>
  </si>
  <si>
    <t>612135101</t>
  </si>
  <si>
    <t>Hrubá výplň rýh maltou  jakékoli šířky rýhy ve stěnách</t>
  </si>
  <si>
    <t>-832517142</t>
  </si>
  <si>
    <t>480*0,03</t>
  </si>
  <si>
    <t>210*0,07</t>
  </si>
  <si>
    <t>40*0,15</t>
  </si>
  <si>
    <t>20</t>
  </si>
  <si>
    <t>612321141</t>
  </si>
  <si>
    <t>Omítka vápenocementová vnitřních ploch  nanášená ručně dvouvrstvá, tloušťky jádrové omítky do 10 mm a tloušťky štuku do 3 mm štuková svislých konstrukcí stěn</t>
  </si>
  <si>
    <t>1248147705</t>
  </si>
  <si>
    <t>"Nové vyzdívky"</t>
  </si>
  <si>
    <t>1,824*2</t>
  </si>
  <si>
    <t>1,122*2</t>
  </si>
  <si>
    <t>"Na zazdívkách původního schodiště"</t>
  </si>
  <si>
    <t>(1,2*0,76*2+0,12*0,76+1,2*0,12)*2</t>
  </si>
  <si>
    <t>612325111</t>
  </si>
  <si>
    <t>Vápenocementová omítka rýh hladká ve stěnách, šířky rýhy do 150 mm</t>
  </si>
  <si>
    <t>-1411761198</t>
  </si>
  <si>
    <t xml:space="preserve"> Ostatní konstrukce a práce, bourání</t>
  </si>
  <si>
    <t>22</t>
  </si>
  <si>
    <t>119003217.1</t>
  </si>
  <si>
    <t>Mobilní plotová zábrana vyplněná dráty výšky do 1,5 m zřízení</t>
  </si>
  <si>
    <t>m</t>
  </si>
  <si>
    <t>478961098</t>
  </si>
  <si>
    <t>"zařízení staveniště"15</t>
  </si>
  <si>
    <t>23</t>
  </si>
  <si>
    <t>119003217.2</t>
  </si>
  <si>
    <t>Mobilní plotová zábrana vyplněná dráty výšky do 1,5 m Příplatek ZKD 1 den pronájmu</t>
  </si>
  <si>
    <t>-1276050054</t>
  </si>
  <si>
    <t>15*60 "Přepočtené koeficientem množství</t>
  </si>
  <si>
    <t>24</t>
  </si>
  <si>
    <t>119003218</t>
  </si>
  <si>
    <t>Pomocné konstrukce při zabezpečení výkopu svislé ocelové mobilní oplocení, výšky do 1,5 m panely vyplněné dráty odstranění</t>
  </si>
  <si>
    <t>-1208396590</t>
  </si>
  <si>
    <t>25</t>
  </si>
  <si>
    <t>943211111</t>
  </si>
  <si>
    <t>Montáž lešení prostorového rámového lehkého pracovního s podlahami  s provozním zatížením tř. 3 do 200 kg/m2, výšky do 10 m</t>
  </si>
  <si>
    <t>-1985552370</t>
  </si>
  <si>
    <t>(6,67+3,05)/2*14,932*14,58</t>
  </si>
  <si>
    <t>26</t>
  </si>
  <si>
    <t>943211211</t>
  </si>
  <si>
    <t>Montáž lešení prostorového rámového lehkého pracovního s podlahami  Příplatek za první a každý další den použití lešení k ceně -1111</t>
  </si>
  <si>
    <t>-1365434353</t>
  </si>
  <si>
    <t>1058,064*60 "Přepočtené koeficientem množství</t>
  </si>
  <si>
    <t>27</t>
  </si>
  <si>
    <t>943211811</t>
  </si>
  <si>
    <t>Demontáž lešení prostorového rámového lehkého pracovního s podlahami  s provozním zatížením tř. 3 do 200 kg/m2, výšky do 10 m</t>
  </si>
  <si>
    <t>355308830</t>
  </si>
  <si>
    <t>28</t>
  </si>
  <si>
    <t>96068057.1</t>
  </si>
  <si>
    <t>Vysekání rýh pro montáž trubek a kabelů v betonových podlahách a mazaninách hl do 7 cm a š do 7 cm</t>
  </si>
  <si>
    <t>64</t>
  </si>
  <si>
    <t>1354969492</t>
  </si>
  <si>
    <t>3,963*2+5,14</t>
  </si>
  <si>
    <t>4,138*2+5,632</t>
  </si>
  <si>
    <t>4,313*3+6,250</t>
  </si>
  <si>
    <t>4,572*2+6,868</t>
  </si>
  <si>
    <t>4,206*2+7,485</t>
  </si>
  <si>
    <t>29</t>
  </si>
  <si>
    <t>962031132</t>
  </si>
  <si>
    <t>Bourání příček z cihel, tvárnic nebo příčkovek  z cihel pálených, plných nebo dutých na maltu vápennou nebo vápenocementovou, tl. do 100 mm</t>
  </si>
  <si>
    <t>1314057513</t>
  </si>
  <si>
    <t>"pro WC"</t>
  </si>
  <si>
    <t>0,9*2,75</t>
  </si>
  <si>
    <t>"průchody ke schodištím"</t>
  </si>
  <si>
    <t>(1,22*0,76)*2</t>
  </si>
  <si>
    <t>30</t>
  </si>
  <si>
    <t>963042819.1</t>
  </si>
  <si>
    <t>Bourání schodišťových stupňů a pódia zhotovených dodatečně na místě - OSB desky a ocelová kosntrukce</t>
  </si>
  <si>
    <t>-1279278970</t>
  </si>
  <si>
    <t>"odměřeno z DWG"</t>
  </si>
  <si>
    <t>13,651</t>
  </si>
  <si>
    <t>31</t>
  </si>
  <si>
    <t>965042131</t>
  </si>
  <si>
    <t>Bourání mazanin betonových nebo z litého asfaltu tl. do 100 mm, plochy do 4 m2</t>
  </si>
  <si>
    <t>-427703005</t>
  </si>
  <si>
    <t>"pro osazení rampy"</t>
  </si>
  <si>
    <t>2,6*1,2*0,05</t>
  </si>
  <si>
    <t>"Nahoře u schodů"</t>
  </si>
  <si>
    <t>0,365*0,98*0,08+0,36*0,98*0,08</t>
  </si>
  <si>
    <t>32</t>
  </si>
  <si>
    <t>965042221</t>
  </si>
  <si>
    <t>Bourání mazanin betonových nebo z litého asfaltu tl. přes 100 mm, plochy do 1 m2</t>
  </si>
  <si>
    <t>-1160055586</t>
  </si>
  <si>
    <t>"Rohy původních prvních schodů"</t>
  </si>
  <si>
    <t>0,255*((0,25+0,15)/2)*0,2</t>
  </si>
  <si>
    <t>(0,255/(0,15+0,25)*0,15)*((0,25+0,15)/2)*0,2</t>
  </si>
  <si>
    <t>0,254*((0,25+0,15)/2)*0,2</t>
  </si>
  <si>
    <t>(0,254/(0,15+0,25)*0,15)*((0,25+0,15)/2)*0,2</t>
  </si>
  <si>
    <t>33</t>
  </si>
  <si>
    <t>968072455</t>
  </si>
  <si>
    <t>Vybourání kovových rámů oken s křídly, dveřních zárubní, vrat, stěn, ostění nebo obkladů  dveřních zárubní, plochy do 2 m2</t>
  </si>
  <si>
    <t>2093361303</t>
  </si>
  <si>
    <t>"původní zárubně v místě nových 3/T"2*0,8*1,97</t>
  </si>
  <si>
    <t>34</t>
  </si>
  <si>
    <t>968072456</t>
  </si>
  <si>
    <t>Vybourání kovových rámů oken s křídly, dveřních zárubní, vrat, stěn, ostění nebo obkladů  dveřních zárubní, plochy přes 2 m2</t>
  </si>
  <si>
    <t>-1866368773</t>
  </si>
  <si>
    <t>"původní zárubně v místě nových 4/T"2*1,25*1,97</t>
  </si>
  <si>
    <t>35</t>
  </si>
  <si>
    <t>-1490087278</t>
  </si>
  <si>
    <t>997</t>
  </si>
  <si>
    <t xml:space="preserve"> Přesun sutě</t>
  </si>
  <si>
    <t>36</t>
  </si>
  <si>
    <t>997013213</t>
  </si>
  <si>
    <t>Vnitrostaveništní doprava suti a vybouraných hmot  vodorovně do 50 m svisle ručně pro budovy a haly výšky přes 9 do 12 m</t>
  </si>
  <si>
    <t>-1111170091</t>
  </si>
  <si>
    <t>37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</si>
  <si>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</si>
  <si>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</si>
  <si>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467299624</t>
  </si>
  <si>
    <t xml:space="preserve">25,168*5 </t>
  </si>
  <si>
    <t>38</t>
  </si>
  <si>
    <t>997013501</t>
  </si>
  <si>
    <t>Odvoz suti a vybouraných hmot na skládku nebo meziskládku  se složením, na vzdálenost do 1 km</t>
  </si>
  <si>
    <t>-1613900050</t>
  </si>
  <si>
    <t>39</t>
  </si>
  <si>
    <t>997013509</t>
  </si>
  <si>
    <t>Odvoz suti a vybouraných hmot na skládku nebo meziskládku  se složením, na vzdálenost Příplatek k ceně za každý další i započatý 1 km přes 1 km</t>
  </si>
  <si>
    <t>-653076983</t>
  </si>
  <si>
    <t>25,168*10 "Přepočtené koeficientem množství</t>
  </si>
  <si>
    <t>40</t>
  </si>
  <si>
    <t>997013831</t>
  </si>
  <si>
    <t>-249134519</t>
  </si>
  <si>
    <t>41</t>
  </si>
  <si>
    <t>997013631</t>
  </si>
  <si>
    <t>Poplatek za uložení stavebního odpadu na skládce (skládkovné) směsného stavebního a demoličního zatříděného do Katalogu odpadů pod kódem 17 09 04</t>
  </si>
  <si>
    <t>-1019760508</t>
  </si>
  <si>
    <t>PSC</t>
  </si>
  <si>
    <t xml:space="preserve">Poznámka k souboru cen:
1. Ceny uvedené v souboru cen je doporučeno upravit podle aktuálních cen místně příslušné skládky odpadů. 2. Uložení odpadů neuvedených v souboru cen se oceňuje individuálně. 3. V cenách je započítán poplatek za ukládaní odpadu dle zákona 185/2001 Sb. 4. Případné drcení stavebního odpadu lze ocenit souborem cen 997 00-60 Drcení stavebního odpadu z katalogu 800-6 Demolice objektů. </t>
  </si>
  <si>
    <t>998</t>
  </si>
  <si>
    <t xml:space="preserve"> Přesun hmot</t>
  </si>
  <si>
    <t>42</t>
  </si>
  <si>
    <t>998018002</t>
  </si>
  <si>
    <t>Přesun hmot pro budovy občanské výstavby, bydlení, výrobu a služby  ruční - bez užití mechanizace vodorovná dopravní vzdálenost do 100 m pro budovy s jakoukoliv nosnou konstrukcí výšky přes 6 do 12 m</t>
  </si>
  <si>
    <t>-857952733</t>
  </si>
  <si>
    <t>PSV</t>
  </si>
  <si>
    <t xml:space="preserve"> Práce a dodávky PSV</t>
  </si>
  <si>
    <t>721</t>
  </si>
  <si>
    <t>Zdravotechnika - vnitřní kanalizace</t>
  </si>
  <si>
    <t>43</t>
  </si>
  <si>
    <t>721140905</t>
  </si>
  <si>
    <t>Opravy odpadního potrubí litinového  vsazení odbočky do potrubí DN 100</t>
  </si>
  <si>
    <t>114253526</t>
  </si>
  <si>
    <t>44</t>
  </si>
  <si>
    <t>721152015.1</t>
  </si>
  <si>
    <t>Montáž a demontáž odpadního potrubí s tvarovkami pro všechny druhy potrubí a způsoby uložení při snižování hladiny podzemní vody soustavou čerpacích jehel demontáž potrubí jmenovité světlosti DN 150</t>
  </si>
  <si>
    <t>-1021810935</t>
  </si>
  <si>
    <t>45</t>
  </si>
  <si>
    <t>721174042</t>
  </si>
  <si>
    <t>Potrubí z trub polypropylenových připojovací DN 40</t>
  </si>
  <si>
    <t>-731344025</t>
  </si>
  <si>
    <t>46</t>
  </si>
  <si>
    <t>721174044</t>
  </si>
  <si>
    <t>Potrubí z trub polypropylenových připojovací DN 75</t>
  </si>
  <si>
    <t>-1036035938</t>
  </si>
  <si>
    <t>47</t>
  </si>
  <si>
    <t>721174045</t>
  </si>
  <si>
    <t>Potrubí z trub polypropylenových připojovací DN 110</t>
  </si>
  <si>
    <t>-1825387880</t>
  </si>
  <si>
    <t>48</t>
  </si>
  <si>
    <t>722179191</t>
  </si>
  <si>
    <t>Příplatek k ceně rozvody vody z plastů  za práce malého rozsahu na zakázce do 20 m rozvodu</t>
  </si>
  <si>
    <t>soubor</t>
  </si>
  <si>
    <t>799909614</t>
  </si>
  <si>
    <t>49</t>
  </si>
  <si>
    <t>721194104</t>
  </si>
  <si>
    <t>Vyměření přípojek na potrubí vyvedení a upevnění odpadních výpustek DN 40</t>
  </si>
  <si>
    <t>1822537136</t>
  </si>
  <si>
    <t>50</t>
  </si>
  <si>
    <t>998721102</t>
  </si>
  <si>
    <t>Přesun hmot pro vnitřní kanalizace  stanovený z hmotnosti přesunovaného materiálu vodorovná dopravní vzdálenost do 50 m v objektech výšky přes 6 do 12 m</t>
  </si>
  <si>
    <t>-1814636797</t>
  </si>
  <si>
    <t>51</t>
  </si>
  <si>
    <t>998721199</t>
  </si>
  <si>
    <t>Přesun hmot pro vnitřní kanalizace  stanovený z hmotnosti přesunovaného materiálu Příplatek k ceně za zvětšený přesun přes vymezenou největší dopravní vzdálenost za každých dalších i započatých 1000 m</t>
  </si>
  <si>
    <t>-646695377</t>
  </si>
  <si>
    <t>0,036*5 "Přepočtené koeficientem množství</t>
  </si>
  <si>
    <t>722</t>
  </si>
  <si>
    <t>Zdravotechnika - vnitřní vodovod</t>
  </si>
  <si>
    <t>52</t>
  </si>
  <si>
    <t>722174002</t>
  </si>
  <si>
    <t>Potrubí z plastových trubek z polypropylenu (PPR) svařovaných polyfuzně PN 16 (SDR 7,4) D 20 x 2,8</t>
  </si>
  <si>
    <t>-358126045</t>
  </si>
  <si>
    <t>3,4*2</t>
  </si>
  <si>
    <t>2,8*2</t>
  </si>
  <si>
    <t>0,5*2</t>
  </si>
  <si>
    <t>0,5</t>
  </si>
  <si>
    <t>53</t>
  </si>
  <si>
    <t>-572804809</t>
  </si>
  <si>
    <t>54</t>
  </si>
  <si>
    <t>722179192</t>
  </si>
  <si>
    <t>Příplatek k ceně rozvody vody z plastů  za práce malého rozsahu na zakázce při průměru trubek do 32 mm, do 15 svarů</t>
  </si>
  <si>
    <t>1963964866</t>
  </si>
  <si>
    <t>55</t>
  </si>
  <si>
    <t>722181221</t>
  </si>
  <si>
    <t>Ochrana potrubí  termoizolačními trubicemi z pěnového polyetylenu PE přilepenými v příčných a podélných spojích, tloušťky izolace přes 6 do 9 mm, vnitřního průměru izolace DN do 22 mm</t>
  </si>
  <si>
    <t>1305172070</t>
  </si>
  <si>
    <t>56</t>
  </si>
  <si>
    <t>722190401</t>
  </si>
  <si>
    <t>Zřízení přípojek na potrubí  vyvedení a upevnění výpustek do DN 25</t>
  </si>
  <si>
    <t>-827078186</t>
  </si>
  <si>
    <t>57</t>
  </si>
  <si>
    <t>722290226</t>
  </si>
  <si>
    <t>Zkoušky, proplach a desinfekce vodovodního potrubí  zkoušky těsnosti vodovodního potrubí závitového do DN 50</t>
  </si>
  <si>
    <t>-1490255521</t>
  </si>
  <si>
    <t>58</t>
  </si>
  <si>
    <t>722290234</t>
  </si>
  <si>
    <t>Zkoušky, proplach a desinfekce vodovodního potrubí  proplach a desinfekce vodovodního potrubí do DN 80</t>
  </si>
  <si>
    <t>-1612785988</t>
  </si>
  <si>
    <t>59</t>
  </si>
  <si>
    <t>998722102</t>
  </si>
  <si>
    <t>Přesun hmot pro vnitřní vodovod  stanovený z hmotnosti přesunovaného materiálu vodorovná dopravní vzdálenost do 50 m v objektech výšky přes 6 do 12 m</t>
  </si>
  <si>
    <t>822937229</t>
  </si>
  <si>
    <t>60</t>
  </si>
  <si>
    <t>998722199</t>
  </si>
  <si>
    <t>Přesun hmot pro vnitřní vodovod  stanovený z hmotnosti přesunovaného materiálu Příplatek k ceně za zvětšený přesun přes vymezenou největší dopravní vzdálenost za každých dalších i započatých 1000 m</t>
  </si>
  <si>
    <t>1307305649</t>
  </si>
  <si>
    <t>0,013*10 "Přepočtené koeficientem množství</t>
  </si>
  <si>
    <t>725</t>
  </si>
  <si>
    <t>Zdravotechnika - zařizovací předměty</t>
  </si>
  <si>
    <t>61</t>
  </si>
  <si>
    <t>725112022</t>
  </si>
  <si>
    <t>Zařízení záchodů klozety keramické závěsné na nosné stěny s hlubokým splachováním odpad vodorovný</t>
  </si>
  <si>
    <t>-1177490715</t>
  </si>
  <si>
    <t>62</t>
  </si>
  <si>
    <t>725211621</t>
  </si>
  <si>
    <t>Umyvadla keramická bílá bez výtokových armatur připevněná na stěnu šrouby se sloupem 500 mm</t>
  </si>
  <si>
    <t>442171712</t>
  </si>
  <si>
    <t>63</t>
  </si>
  <si>
    <t>725330840</t>
  </si>
  <si>
    <t>Demontáž výlevek  bez výtokových armatur a bez nádrže a splachovacího potrubí ocelových nebo litinových</t>
  </si>
  <si>
    <t>326534898</t>
  </si>
  <si>
    <t>725331221</t>
  </si>
  <si>
    <t>931952369</t>
  </si>
  <si>
    <t>65</t>
  </si>
  <si>
    <t>725532101</t>
  </si>
  <si>
    <t>Elektrické ohřívače zásobníkové beztlakové přepadové akumulační s pojistným ventilem závěsné svislé objem nádrže (příkon) 10 l (2,0 kW)</t>
  </si>
  <si>
    <t>-144996102</t>
  </si>
  <si>
    <t>66</t>
  </si>
  <si>
    <t>725813111</t>
  </si>
  <si>
    <t>Ventily rohové bez připojovací trubičky nebo flexi hadičky G 1/2</t>
  </si>
  <si>
    <t>-1651376693</t>
  </si>
  <si>
    <t>67</t>
  </si>
  <si>
    <t>725820801</t>
  </si>
  <si>
    <t>Demontáž baterií  nástěnných do G 3/4</t>
  </si>
  <si>
    <t>-1589737965</t>
  </si>
  <si>
    <t>68</t>
  </si>
  <si>
    <t>725821311</t>
  </si>
  <si>
    <t>Baterie dřezové nástěnné pákové s otáčivým kulatým ústím a délkou ramínka 200 mm</t>
  </si>
  <si>
    <t>-967451156</t>
  </si>
  <si>
    <t>69</t>
  </si>
  <si>
    <t>725822612</t>
  </si>
  <si>
    <t>Baterie umyvadlové stojánkové pákové s výpustí</t>
  </si>
  <si>
    <t>149710890</t>
  </si>
  <si>
    <t>70</t>
  </si>
  <si>
    <t>725851325</t>
  </si>
  <si>
    <t>Ventily odpadní pro zařizovací předměty umyvadlové bez přepadu G 5/4</t>
  </si>
  <si>
    <t>344159661</t>
  </si>
  <si>
    <t>71</t>
  </si>
  <si>
    <t>725860811</t>
  </si>
  <si>
    <t>Demontáž zápachových uzávěrek pro zařizovací předměty  jednoduchých</t>
  </si>
  <si>
    <t>31086700</t>
  </si>
  <si>
    <t>72</t>
  </si>
  <si>
    <t>725861101</t>
  </si>
  <si>
    <t>Zápachové uzávěrky zařizovacích předmětů pro umyvadla DN 32</t>
  </si>
  <si>
    <t>454967401</t>
  </si>
  <si>
    <t>73</t>
  </si>
  <si>
    <t>998725102</t>
  </si>
  <si>
    <t>Přesun hmot pro zařizovací předměty  stanovený z hmotnosti přesunovaného materiálu vodorovná dopravní vzdálenost do 50 m v objektech výšky přes 6 do 12 m</t>
  </si>
  <si>
    <t>-955561499</t>
  </si>
  <si>
    <t>74</t>
  </si>
  <si>
    <t>998725199</t>
  </si>
  <si>
    <t>Přesun hmot pro zařizovací předměty  stanovený z hmotnosti přesunovaného materiálu Příplatek k cenám za zvětšený přesun přes vymezenou největší dopravní vzdálenost za každých dalších i započatých 1000 m</t>
  </si>
  <si>
    <t>-1131199683</t>
  </si>
  <si>
    <t>0,079*10 "Přepočtené koeficientem množství</t>
  </si>
  <si>
    <t>726</t>
  </si>
  <si>
    <t>Zdravotechnika - předstěnové instalace</t>
  </si>
  <si>
    <t>75</t>
  </si>
  <si>
    <t>726131041</t>
  </si>
  <si>
    <t>Předstěnové instalační systémy do lehkých stěn s kovovou konstrukcí pro závěsné klozety ovládání zepředu, stavební výšky 1120 mm</t>
  </si>
  <si>
    <t>-2115091277</t>
  </si>
  <si>
    <t>76</t>
  </si>
  <si>
    <t>726191001</t>
  </si>
  <si>
    <t>Ostatní příslušenství instalačních systémů  zvukoizolační souprava pro WC a bidet</t>
  </si>
  <si>
    <t>-719912486</t>
  </si>
  <si>
    <t>77</t>
  </si>
  <si>
    <t>726191002</t>
  </si>
  <si>
    <t>Ostatní příslušenství instalačních systémů  souprava pro předstěnovou montáž</t>
  </si>
  <si>
    <t>1652981838</t>
  </si>
  <si>
    <t>78</t>
  </si>
  <si>
    <t>998726112</t>
  </si>
  <si>
    <t>Přesun hmot pro instalační prefabrikáty  stanovený z hmotnosti přesunovaného materiálu vodorovná dopravní vzdálenost do 50 m v objektech výšky přes 6 m do 12 m</t>
  </si>
  <si>
    <t>-843682936</t>
  </si>
  <si>
    <t>79</t>
  </si>
  <si>
    <t>998726199</t>
  </si>
  <si>
    <t>Přesun hmot pro instalační prefabrikáty  stanovený z hmotnosti přesunovaného materiálu Příplatek k cenám za zvětšený přesun přes vymezenou největší dopravní vzdálenost za každých dalších i započatých 1000 m</t>
  </si>
  <si>
    <t>1382971514</t>
  </si>
  <si>
    <t>0,019*10 "Přepočtené koeficientem množství</t>
  </si>
  <si>
    <t>80</t>
  </si>
  <si>
    <t>81</t>
  </si>
  <si>
    <t>82</t>
  </si>
  <si>
    <t>83</t>
  </si>
  <si>
    <t>84</t>
  </si>
  <si>
    <t>85</t>
  </si>
  <si>
    <t>763</t>
  </si>
  <si>
    <t>Konstrukce suché výstavby</t>
  </si>
  <si>
    <t>86</t>
  </si>
  <si>
    <t>763111431</t>
  </si>
  <si>
    <t>Příčka ze sádrokartonových desek  s nosnou konstrukcí z jednoduchých ocelových profilů UW, CW dvojitě opláštěná deskami impregnovanými H2 tl. 2 x 12,5 mm EI 60, příčka tl. 100 mm, profil 50, s izolací, Rw do 51 dB</t>
  </si>
  <si>
    <t>1673698189</t>
  </si>
  <si>
    <t>(1,0+1,43+0,1+1,27-0,1+0,9)*2,75</t>
  </si>
  <si>
    <t>-(0,7*1,97)*2</t>
  </si>
  <si>
    <t>87</t>
  </si>
  <si>
    <t>763111718</t>
  </si>
  <si>
    <t>Příčka ze sádrokartonových desek  ostatní konstrukce a práce na příčkách ze sádrokartonových desek úprava styku příčky a podhledu (oboustranně) separační páskou s akrylátem</t>
  </si>
  <si>
    <t>1299224652</t>
  </si>
  <si>
    <t>2*(1+1,43+0,1+1,27+0,9)+0,9</t>
  </si>
  <si>
    <t>88</t>
  </si>
  <si>
    <t>763111751</t>
  </si>
  <si>
    <t>Příčka ze sádrokartonových desek  Příplatek k cenám za plochu do 6 m2 jednotlivě</t>
  </si>
  <si>
    <t>2003240342</t>
  </si>
  <si>
    <t>89</t>
  </si>
  <si>
    <t>763111772</t>
  </si>
  <si>
    <t>Příčka ze sádrokartonových desek  Příplatek k cenám za rovinnost celoplošné tmelení kvality Q4</t>
  </si>
  <si>
    <t>-289087083</t>
  </si>
  <si>
    <t>90</t>
  </si>
  <si>
    <t>-2097174388</t>
  </si>
  <si>
    <t>91</t>
  </si>
  <si>
    <t>763181311</t>
  </si>
  <si>
    <t>Výplně otvorů konstrukcí ze sádrokartonových desek  montáž zárubně kovové s konstrukcí jednokřídlové</t>
  </si>
  <si>
    <t>246783871</t>
  </si>
  <si>
    <t>92</t>
  </si>
  <si>
    <t>M</t>
  </si>
  <si>
    <t>55331521.1</t>
  </si>
  <si>
    <t>-372960834</t>
  </si>
  <si>
    <t>93</t>
  </si>
  <si>
    <t>55331521</t>
  </si>
  <si>
    <t>-183906755</t>
  </si>
  <si>
    <t>94</t>
  </si>
  <si>
    <t>-907263510</t>
  </si>
  <si>
    <t>95</t>
  </si>
  <si>
    <t>998763302</t>
  </si>
  <si>
    <t>Přesun hmot pro konstrukce montované z desek  sádrokartonových, sádrovláknitých, cementovláknitých nebo cementových stanovený z hmotnosti přesunovaného materiálu vodorovná dopravní vzdálenost do 50 m v objektech výšky přes 6 do 12 m</t>
  </si>
  <si>
    <t>-1572207982</t>
  </si>
  <si>
    <t>96</t>
  </si>
  <si>
    <t>998763399</t>
  </si>
  <si>
    <t>Přesun hmot pro konstrukce montované z desek  sádrokartonových, sádrovláknitých, cementovláknitých nebo cementových Příplatek k cenám za zvětšený přesun přes vymezenou dopravní vzdálenost za každých dalších i započatých 1 000 m</t>
  </si>
  <si>
    <t>-529764391</t>
  </si>
  <si>
    <t xml:space="preserve">0,621*10 </t>
  </si>
  <si>
    <t>766</t>
  </si>
  <si>
    <t>Konstrukce truhlářské</t>
  </si>
  <si>
    <t>97</t>
  </si>
  <si>
    <t>-562533718</t>
  </si>
  <si>
    <t>98</t>
  </si>
  <si>
    <t>766660001</t>
  </si>
  <si>
    <t>Montáž dveřních křídel dřevěných nebo plastových otevíravých do ocelové zárubně povrchově upravených jednokřídlových, šířky do 800 mm</t>
  </si>
  <si>
    <t>1419999632</t>
  </si>
  <si>
    <t>99</t>
  </si>
  <si>
    <t>SPL.0012826.URS</t>
  </si>
  <si>
    <t>-731447414</t>
  </si>
  <si>
    <t>100</t>
  </si>
  <si>
    <t>SPL.0012828.URS</t>
  </si>
  <si>
    <t>2025272133</t>
  </si>
  <si>
    <t>101</t>
  </si>
  <si>
    <t>SPL.0012828.URS.1</t>
  </si>
  <si>
    <t>145030566</t>
  </si>
  <si>
    <t>102</t>
  </si>
  <si>
    <t>766660171</t>
  </si>
  <si>
    <t>Montáž dveřních křídel dřevěných nebo plastových otevíravých do obložkové zárubně povrchově upravených jednokřídlových, šířky do 800 mm</t>
  </si>
  <si>
    <t>785817950</t>
  </si>
  <si>
    <t>103</t>
  </si>
  <si>
    <t>61160188.1</t>
  </si>
  <si>
    <t>-447200053</t>
  </si>
  <si>
    <t>104</t>
  </si>
  <si>
    <t>766660173</t>
  </si>
  <si>
    <t>Montáž dveřních křídel dřevěných nebo plastových otevíravých do obložkové zárubně povrchově upravených dvoukřídlových, šířky do 1450 mm</t>
  </si>
  <si>
    <t>-401223746</t>
  </si>
  <si>
    <t>61160280.1</t>
  </si>
  <si>
    <t>1072694793</t>
  </si>
  <si>
    <t>106</t>
  </si>
  <si>
    <t>766682111</t>
  </si>
  <si>
    <t>Montáž zárubní dřevěných, plastových nebo z lamina  obložkových, pro dveře jednokřídlové, tloušťky stěny do 170 mm</t>
  </si>
  <si>
    <t>-2055922016</t>
  </si>
  <si>
    <t>107</t>
  </si>
  <si>
    <t>61182258.1</t>
  </si>
  <si>
    <t>-23472653</t>
  </si>
  <si>
    <t>108</t>
  </si>
  <si>
    <t>766682121</t>
  </si>
  <si>
    <t>Montáž zárubní dřevěných, plastových nebo z lamina  obložkových, pro dveře dvoukřídlové, tloušťky stěny do 170 mm</t>
  </si>
  <si>
    <t>1054379528</t>
  </si>
  <si>
    <t>109</t>
  </si>
  <si>
    <t>61182275.1</t>
  </si>
  <si>
    <t>1367879837</t>
  </si>
  <si>
    <t>110</t>
  </si>
  <si>
    <t>SPL.0011739.URS</t>
  </si>
  <si>
    <t>2106649079</t>
  </si>
  <si>
    <t>111</t>
  </si>
  <si>
    <t>766691914</t>
  </si>
  <si>
    <t>Ostatní práce  vyvěšení nebo zavěšení křídel s případným uložením a opětovným zavěšením po provedení stavebních změn dřevěných dveřních, plochy do 2 m2</t>
  </si>
  <si>
    <t>1841531225</t>
  </si>
  <si>
    <t>1047932843</t>
  </si>
  <si>
    <t>113</t>
  </si>
  <si>
    <t>998766102</t>
  </si>
  <si>
    <t>Přesun hmot pro konstrukce truhlářské stanovený z hmotnosti přesunovaného materiálu vodorovná dopravní vzdálenost do 50 m v objektech výšky přes 6 do 12 m</t>
  </si>
  <si>
    <t>-1965037192</t>
  </si>
  <si>
    <t>114</t>
  </si>
  <si>
    <t>998766199</t>
  </si>
  <si>
    <t>Přesun hmot pro konstrukce truhlářské stanovený z hmotnosti přesunovaného materiálu Příplatek k ceně za zvětšený přesun přes vymezenou největší dopravní vzdálenost za každých dalších i započatých 1000 m</t>
  </si>
  <si>
    <t>2031572976</t>
  </si>
  <si>
    <t>0,207*10 "Přepočtené koeficientem množství</t>
  </si>
  <si>
    <t>767</t>
  </si>
  <si>
    <t>Konstrukce zámečnické</t>
  </si>
  <si>
    <t>115</t>
  </si>
  <si>
    <t>767161211</t>
  </si>
  <si>
    <t>Montáž zábradlí rovného  z profilové oceli do zdiva, hmotnosti 1 m zábradlí do 20 kg</t>
  </si>
  <si>
    <t>-886100682</t>
  </si>
  <si>
    <t>116</t>
  </si>
  <si>
    <t>Z1</t>
  </si>
  <si>
    <t>168879827</t>
  </si>
  <si>
    <t>"Odměřeno z výkresu ve formátu DWG"</t>
  </si>
  <si>
    <t>(0,287+2,91)*2</t>
  </si>
  <si>
    <t>117</t>
  </si>
  <si>
    <t>Z2</t>
  </si>
  <si>
    <t>952222504</t>
  </si>
  <si>
    <t>2,6*2</t>
  </si>
  <si>
    <t>118</t>
  </si>
  <si>
    <t>767161813</t>
  </si>
  <si>
    <t>Demontáž zábradlí do suti rovného nerozebíratelný spoj hmotnosti 1 m zábradlí do 20 kg</t>
  </si>
  <si>
    <t>-1989481365</t>
  </si>
  <si>
    <t>(0,287+2,186)*2</t>
  </si>
  <si>
    <t>119</t>
  </si>
  <si>
    <t>767590000</t>
  </si>
  <si>
    <t>1216614941</t>
  </si>
  <si>
    <t>28,690</t>
  </si>
  <si>
    <t>120</t>
  </si>
  <si>
    <t>998767102</t>
  </si>
  <si>
    <t>250461040</t>
  </si>
  <si>
    <t>121</t>
  </si>
  <si>
    <t>-1980604949</t>
  </si>
  <si>
    <t>0,95*10 "Přepočtené koeficientem množství</t>
  </si>
  <si>
    <t>771</t>
  </si>
  <si>
    <t>Podlahy z dlaždic</t>
  </si>
  <si>
    <t>122</t>
  </si>
  <si>
    <t>771151012</t>
  </si>
  <si>
    <t>Příprava podkladu před provedením dlažby samonivelační stěrka min.pevnosti 20 MPa, tloušťky přes 3 do 5 mm</t>
  </si>
  <si>
    <t>-725536619</t>
  </si>
  <si>
    <t>3,485</t>
  </si>
  <si>
    <t>123</t>
  </si>
  <si>
    <t>771474111</t>
  </si>
  <si>
    <t>Montáž soklů z dlaždic keramických lepených flexibilním lepidlem rovných, výšky do 65 mm</t>
  </si>
  <si>
    <t>-996608311</t>
  </si>
  <si>
    <t>2*(0,9+1,43)</t>
  </si>
  <si>
    <t>2*((1,27-0,15)+0,9)</t>
  </si>
  <si>
    <t>2*(1,1+0,9)</t>
  </si>
  <si>
    <t>124</t>
  </si>
  <si>
    <t>59761276</t>
  </si>
  <si>
    <t>sokl-dlažba keramická slinutá hladká do interiéru i exteriéru 330x72mm</t>
  </si>
  <si>
    <t>1340314244</t>
  </si>
  <si>
    <t>125</t>
  </si>
  <si>
    <t>771573810</t>
  </si>
  <si>
    <t>Demontáž podlah z dlaždic keramických lepených</t>
  </si>
  <si>
    <t>825394657</t>
  </si>
  <si>
    <t>2,1*0,9</t>
  </si>
  <si>
    <t>126</t>
  </si>
  <si>
    <t>771574113</t>
  </si>
  <si>
    <t>Montáž podlah z dlaždic keramických lepených flexibilním lepidlem maloformátových hladkých přes 12 do 19 ks/m2</t>
  </si>
  <si>
    <t>1215308605</t>
  </si>
  <si>
    <t>0,9*1,43+0,7*0,1</t>
  </si>
  <si>
    <t>(1,27-0,15)*0,9+0,7*0,1</t>
  </si>
  <si>
    <t>1,1*0,9+0,6*0,1</t>
  </si>
  <si>
    <t>127</t>
  </si>
  <si>
    <t>59761409.R</t>
  </si>
  <si>
    <t>dlaždice tl. 9mm do 12ks/m2 dle výběru investora</t>
  </si>
  <si>
    <t>1602737609</t>
  </si>
  <si>
    <t>3,485*1,05 "Přepočtené koeficientem množství</t>
  </si>
  <si>
    <t>128</t>
  </si>
  <si>
    <t>771577111</t>
  </si>
  <si>
    <t>Montáž podlah z dlaždic keramických lepených flexibilním lepidlem Příplatek k cenám za plochu do 5 m2 jednotlivě</t>
  </si>
  <si>
    <t>467320922</t>
  </si>
  <si>
    <t>129</t>
  </si>
  <si>
    <t>771577112</t>
  </si>
  <si>
    <t>Montáž podlah z dlaždic keramických lepených flexibilním lepidlem Příplatek k cenám za podlahy v omezeném prostoru</t>
  </si>
  <si>
    <t>1979245724</t>
  </si>
  <si>
    <t>130</t>
  </si>
  <si>
    <t>771577114</t>
  </si>
  <si>
    <t>Montáž podlah z dlaždic keramických lepených flexibilním lepidlem Příplatek k cenám za dvousložkový spárovací tmel</t>
  </si>
  <si>
    <t>1715262666</t>
  </si>
  <si>
    <t>131</t>
  </si>
  <si>
    <t>771591185</t>
  </si>
  <si>
    <t>Podlahy - dokončovací práce pracnější řezání dlaždic keramických rovné</t>
  </si>
  <si>
    <t>1569295373</t>
  </si>
  <si>
    <t>132</t>
  </si>
  <si>
    <t>998771102</t>
  </si>
  <si>
    <t>Přesun hmot pro podlahy z dlaždic stanovený z hmotnosti přesunovaného materiálu vodorovná dopravní vzdálenost do 50 m v objektech výšky přes 6 do 12 m</t>
  </si>
  <si>
    <t>1295161153</t>
  </si>
  <si>
    <t>133</t>
  </si>
  <si>
    <t>998771199</t>
  </si>
  <si>
    <t>Přesun hmot pro podlahy z dlaždic stanovený z hmotnosti přesunovaného materiálu Příplatek k ceně za zvětšený přesun přes vymezenou největší dopravní vzdálenost za každých dalších i započatých 1000 m</t>
  </si>
  <si>
    <t>-390729208</t>
  </si>
  <si>
    <t>0,119*10 "Přepočtené koeficientem množství</t>
  </si>
  <si>
    <t>776</t>
  </si>
  <si>
    <t>Podlahy povlakové</t>
  </si>
  <si>
    <t>134</t>
  </si>
  <si>
    <t>776111115</t>
  </si>
  <si>
    <t>Příprava podkladu broušení podlah stávajícího podkladu před litím stěrky</t>
  </si>
  <si>
    <t>-1718979523</t>
  </si>
  <si>
    <t>293,96</t>
  </si>
  <si>
    <t>135</t>
  </si>
  <si>
    <t>776111115.1</t>
  </si>
  <si>
    <t>Broušení podkladu povlakových podlah před litím stěrky Příplatek za provádění na schodišti.</t>
  </si>
  <si>
    <t>-927256663</t>
  </si>
  <si>
    <t>"Aula - odměřeno z výkresu DWG"</t>
  </si>
  <si>
    <t>44,503+141,689+35,551</t>
  </si>
  <si>
    <t>"svislá plocha stupňů"</t>
  </si>
  <si>
    <t>190*0,3</t>
  </si>
  <si>
    <t>136</t>
  </si>
  <si>
    <t>776111115.2</t>
  </si>
  <si>
    <t>Broušení podkladu povlakových podlah před litím stěrky Příplatek za provádění na svislých plochách.</t>
  </si>
  <si>
    <t>-182776953</t>
  </si>
  <si>
    <t>137</t>
  </si>
  <si>
    <t>776111311</t>
  </si>
  <si>
    <t>Příprava podkladu vysátí podlah</t>
  </si>
  <si>
    <t>197402122</t>
  </si>
  <si>
    <t>138</t>
  </si>
  <si>
    <t>776121111</t>
  </si>
  <si>
    <t>Příprava podkladu penetrace vodou ředitelná na savý podklad (válečkováním) ředěná v poměru 1:3 podlah</t>
  </si>
  <si>
    <t>2001644169</t>
  </si>
  <si>
    <t>139</t>
  </si>
  <si>
    <t>776141111.</t>
  </si>
  <si>
    <t>Vyrovnání podkladu povlakových podlah stěrkou pevnosti 20 MPa Příplatek ZKD 1mm</t>
  </si>
  <si>
    <t>8875973</t>
  </si>
  <si>
    <t>235,033*2 "Přepočtené koeficientem množství</t>
  </si>
  <si>
    <t>140</t>
  </si>
  <si>
    <t>776141111</t>
  </si>
  <si>
    <t>Příprava podkladu vyrovnání samonivelační stěrkou podlah min.pevnosti 20 MPa, tloušťky do 3 mm</t>
  </si>
  <si>
    <t>1895959581</t>
  </si>
  <si>
    <t xml:space="preserve">235,033*2 </t>
  </si>
  <si>
    <t>141</t>
  </si>
  <si>
    <t>776201812</t>
  </si>
  <si>
    <t>Demontáž povlakových podlahovin lepených ručně s podložkou</t>
  </si>
  <si>
    <t>-1970644745</t>
  </si>
  <si>
    <t>"Úklid"</t>
  </si>
  <si>
    <t>2,1*6,29+(6,29-4,8)*1,5-0,5*0,455</t>
  </si>
  <si>
    <t>142</t>
  </si>
  <si>
    <t>776201812.1</t>
  </si>
  <si>
    <t>Demontáž lepených povlakových podlah s podložkou ručně. Příplatek za demontáž na schodišti</t>
  </si>
  <si>
    <t>-559478565</t>
  </si>
  <si>
    <t>143</t>
  </si>
  <si>
    <t>776251111</t>
  </si>
  <si>
    <t>Montáž podlahovin z přírodního linolea (marmolea) lepením standardním lepidlem z pásů standardních</t>
  </si>
  <si>
    <t>-1193706279</t>
  </si>
  <si>
    <t>"původní místnost pro úklid"</t>
  </si>
  <si>
    <t>2,1*6,29+(6,29-4,8)*1,5-0,5*0,455-(1,0*(0,1+1,43+0,1+1,27-0,9-0,1))</t>
  </si>
  <si>
    <t>44,419+141,630+35,667</t>
  </si>
  <si>
    <t>144</t>
  </si>
  <si>
    <t>284110520</t>
  </si>
  <si>
    <t>díl. vinylové tl.3,0 mm, tř.zátěže 23/34/43, R10,Bfl S1,bez ftalátů dle výběru investora na základě předložených vzorků</t>
  </si>
  <si>
    <t>-1774844698</t>
  </si>
  <si>
    <t>P</t>
  </si>
  <si>
    <t>Poznámka k položce:
nášlapná vrstva 0,70 mm, úprava PUR, třídy zátěže 23/34/43, otlak 0,05 mm, R 10, třída otěru T, B fl S1, bez ftalátů</t>
  </si>
  <si>
    <t>235,033*1,2 "Přepočtené koeficientem množství</t>
  </si>
  <si>
    <t>145</t>
  </si>
  <si>
    <t>776251111.1</t>
  </si>
  <si>
    <t>Lepení pásů z přírodního linolea (marmolea) standardním lepidlem Příplatek za pokládku na schodišti</t>
  </si>
  <si>
    <t>-1348014144</t>
  </si>
  <si>
    <t>146</t>
  </si>
  <si>
    <t>776410811.1</t>
  </si>
  <si>
    <t>Demontáž soklíků nebo lišt pryžových nebo plastových</t>
  </si>
  <si>
    <t>-761321315</t>
  </si>
  <si>
    <t>"Původní sklad"</t>
  </si>
  <si>
    <t>((6,29+(2,1+1,5))*2)-0,8-0,6-0,7</t>
  </si>
  <si>
    <t>"Aula odměřeno z výkresu DWG"</t>
  </si>
  <si>
    <t>270</t>
  </si>
  <si>
    <t>147</t>
  </si>
  <si>
    <t>776421111.1</t>
  </si>
  <si>
    <t>Montáž lišt obvodových lepených</t>
  </si>
  <si>
    <t>-2084966075</t>
  </si>
  <si>
    <t>6,29*2+(2,1+1,5)*2</t>
  </si>
  <si>
    <t>-0,8+0,6-0,7</t>
  </si>
  <si>
    <t>"Aula"</t>
  </si>
  <si>
    <t>(2,633+0,12)*2+(4,48+0,12)*2</t>
  </si>
  <si>
    <t>(4,023+5,088+4,023)</t>
  </si>
  <si>
    <t>(4,199+5,692+4,199)</t>
  </si>
  <si>
    <t>(4,374+6,306+4,374)</t>
  </si>
  <si>
    <t>(4,529+6,917+4,529)</t>
  </si>
  <si>
    <t>(4,174+7,532+4,174)</t>
  </si>
  <si>
    <t>(3,814+8,138+3,814)</t>
  </si>
  <si>
    <t>(3,436+8,757+3,436)</t>
  </si>
  <si>
    <t>(3,088+9,370+3,088)</t>
  </si>
  <si>
    <t>(2,727+9,979+2,727)</t>
  </si>
  <si>
    <t>(2,337+10,629+2,337)</t>
  </si>
  <si>
    <t>11,259</t>
  </si>
  <si>
    <t>(0,980+11,259+0,980)</t>
  </si>
  <si>
    <t>(0,287+0,28)*2</t>
  </si>
  <si>
    <t>(0,852*2)*3</t>
  </si>
  <si>
    <t>0,870</t>
  </si>
  <si>
    <t>0,4</t>
  </si>
  <si>
    <t>2,6</t>
  </si>
  <si>
    <t>148</t>
  </si>
  <si>
    <t>284110090.1</t>
  </si>
  <si>
    <t>lišta soklová dle výběr investora na základě předložených vzorků</t>
  </si>
  <si>
    <t>187354348</t>
  </si>
  <si>
    <t>219,99*1,1 "Přepočtené koeficientem množství</t>
  </si>
  <si>
    <t>149</t>
  </si>
  <si>
    <t>776430811</t>
  </si>
  <si>
    <t>Demontáž soklíků nebo lišt hran schodišťových</t>
  </si>
  <si>
    <t>-1101939657</t>
  </si>
  <si>
    <t>"Aula odměřeno z DWG"</t>
  </si>
  <si>
    <t>195</t>
  </si>
  <si>
    <t>150</t>
  </si>
  <si>
    <t>776431111</t>
  </si>
  <si>
    <t>Montáž schodišťových hran kovových nebo plastových lepených</t>
  </si>
  <si>
    <t>1381410490</t>
  </si>
  <si>
    <t>202</t>
  </si>
  <si>
    <t>151</t>
  </si>
  <si>
    <t>28342160.1</t>
  </si>
  <si>
    <t>hrana schodová s lemovým ukončením z PVC</t>
  </si>
  <si>
    <t>-910740591</t>
  </si>
  <si>
    <t>202*1,1 "Přepočtené koeficientem množství</t>
  </si>
  <si>
    <t>152</t>
  </si>
  <si>
    <t>776991821</t>
  </si>
  <si>
    <t>Ostatní práce odstranění lepidla ručně z podlah</t>
  </si>
  <si>
    <t>613227556</t>
  </si>
  <si>
    <t>153</t>
  </si>
  <si>
    <t>776991821.1</t>
  </si>
  <si>
    <t>Odstranění lepidla ručně z podlah Příplatek za provedení na schodišti.</t>
  </si>
  <si>
    <t>-213111236</t>
  </si>
  <si>
    <t>154</t>
  </si>
  <si>
    <t>776991821.2</t>
  </si>
  <si>
    <t>Odstranění lepidla ručně z podlah Příplatek za provedení na svislých plochách</t>
  </si>
  <si>
    <t>1572721897</t>
  </si>
  <si>
    <t>155</t>
  </si>
  <si>
    <t>998776102</t>
  </si>
  <si>
    <t>Přesun hmot pro podlahy povlakové  stanovený z hmotnosti přesunovaného materiálu vodorovná dopravní vzdálenost do 50 m v objektech výšky přes 6 do 12 m</t>
  </si>
  <si>
    <t>-811922099</t>
  </si>
  <si>
    <t>156</t>
  </si>
  <si>
    <t>998776199</t>
  </si>
  <si>
    <t>Přesun hmot pro podlahy povlakové  stanovený z hmotnosti přesunovaného materiálu Příplatek k cenám za zvětšený přesun přes vymezenou největší dopravní vzdálenost za každých dalších i započatých 1000 m</t>
  </si>
  <si>
    <t>-2021047615</t>
  </si>
  <si>
    <t>3,456*10 "Přepočtené koeficientem množství</t>
  </si>
  <si>
    <t>781</t>
  </si>
  <si>
    <t>Dokončovací práce - obklady</t>
  </si>
  <si>
    <t>157</t>
  </si>
  <si>
    <t>781413810</t>
  </si>
  <si>
    <t>Demontáž obkladů z dlaždic keramických lepených</t>
  </si>
  <si>
    <t>663198283</t>
  </si>
  <si>
    <t>((2,1-1,02-0,6)+0,9+0,35)*1,4</t>
  </si>
  <si>
    <t>158</t>
  </si>
  <si>
    <t>781474116</t>
  </si>
  <si>
    <t>Montáž obkladů vnitřních stěn z dlaždic keramických lepených flexibilním lepidlem maloformátových hladkých přes 25 do 35 ks/m2</t>
  </si>
  <si>
    <t>-46650771</t>
  </si>
  <si>
    <t>((1,1+0,9)*2)*2,0-0,6*1,97</t>
  </si>
  <si>
    <t>(((1,27-0,15)+0,9)*2)*2,0-0,7*1,97</t>
  </si>
  <si>
    <t>((1,43+0,9)*2)*2,0-0,7*1,97</t>
  </si>
  <si>
    <t>159</t>
  </si>
  <si>
    <t>59761039</t>
  </si>
  <si>
    <t>obklad keramický hladký přes 22 do 25ks/m2</t>
  </si>
  <si>
    <t>795944885</t>
  </si>
  <si>
    <t xml:space="preserve">21,46*1,05 </t>
  </si>
  <si>
    <t>160</t>
  </si>
  <si>
    <t>781479191</t>
  </si>
  <si>
    <t>Montáž obkladů vnitřních stěn z dlaždic keramických Příplatek k cenám za plochu do 10 m2 jednotlivě</t>
  </si>
  <si>
    <t>-731483508</t>
  </si>
  <si>
    <t>161</t>
  </si>
  <si>
    <t>781479192</t>
  </si>
  <si>
    <t>Montáž obkladů vnitřních stěn z dlaždic keramických Příplatek k cenám za obklady v omezeném prostoru</t>
  </si>
  <si>
    <t>-1956788668</t>
  </si>
  <si>
    <t>162</t>
  </si>
  <si>
    <t>781479196</t>
  </si>
  <si>
    <t>Montáž obkladů vnitřních stěn z dlaždic keramických Příplatek k cenám za dvousložkový spárovací tmel</t>
  </si>
  <si>
    <t>1086731540</t>
  </si>
  <si>
    <t>163</t>
  </si>
  <si>
    <t>781494111</t>
  </si>
  <si>
    <t>Obklad - dokončující práce profily ukončovací lepené flexibilním lepidlem rohové</t>
  </si>
  <si>
    <t>-1879539078</t>
  </si>
  <si>
    <t>8*2</t>
  </si>
  <si>
    <t>164</t>
  </si>
  <si>
    <t>781494511</t>
  </si>
  <si>
    <t>Obklad - dokončující práce profily ukončovací lepené flexibilním lepidlem ukončovací</t>
  </si>
  <si>
    <t>-2046901074</t>
  </si>
  <si>
    <t>12,7</t>
  </si>
  <si>
    <t>165</t>
  </si>
  <si>
    <t>781495185</t>
  </si>
  <si>
    <t>Obklad - dokončující práce pracnější řezání obkladaček rovné</t>
  </si>
  <si>
    <t>824774320</t>
  </si>
  <si>
    <t>166</t>
  </si>
  <si>
    <t>998781102</t>
  </si>
  <si>
    <t>Přesun hmot pro obklady keramické  stanovený z hmotnosti přesunovaného materiálu vodorovná dopravní vzdálenost do 50 m v objektech výšky přes 6 do 12 m</t>
  </si>
  <si>
    <t>1605398356</t>
  </si>
  <si>
    <t>167</t>
  </si>
  <si>
    <t>998781199</t>
  </si>
  <si>
    <t>Přesun hmot pro obklady keramické  stanovený z hmotnosti přesunovaného materiálu Příplatek k cenám za zvětšený přesun přes vymezenou největší dopravní vzdálenost za každých dalších i započatých 1000 m</t>
  </si>
  <si>
    <t>1733943926</t>
  </si>
  <si>
    <t>0,359*10 "Přepočtené koeficientem množství</t>
  </si>
  <si>
    <t>783</t>
  </si>
  <si>
    <t xml:space="preserve"> Dokončovací práce - nátěry</t>
  </si>
  <si>
    <t>168</t>
  </si>
  <si>
    <t>783301311</t>
  </si>
  <si>
    <t>Příprava podkladu zámečnických konstrukcí před provedením nátěru odmaštění odmašťovačem vodou ředitelným</t>
  </si>
  <si>
    <t>1226174713</t>
  </si>
  <si>
    <t>"stávající zárubeň dveří 1T"</t>
  </si>
  <si>
    <t>1,97*(0,05+0,1+0,05)*2</t>
  </si>
  <si>
    <t>0,6*(0,05+0,1+0,05)</t>
  </si>
  <si>
    <t>(0,05*0,05)*2*2</t>
  </si>
  <si>
    <t>169</t>
  </si>
  <si>
    <t>783317105.1</t>
  </si>
  <si>
    <t>Nátěr zámečnických konstrukcí - zárubně RAL dle výběru investora</t>
  </si>
  <si>
    <t>2126341848</t>
  </si>
  <si>
    <t>784</t>
  </si>
  <si>
    <t xml:space="preserve"> Dokončovací práce - malby a tapety</t>
  </si>
  <si>
    <t>170</t>
  </si>
  <si>
    <t>784171119</t>
  </si>
  <si>
    <t>Zakrytí nemalovaných ploch (materiál ve specifikaci) včetně pozdějšího odkrytí svislých ploch např. stěn, oken, dveří na schodišti o výšce podlaží přes 3,80 do 5,00</t>
  </si>
  <si>
    <t>143378025</t>
  </si>
  <si>
    <t>63,482*1,2</t>
  </si>
  <si>
    <t>171</t>
  </si>
  <si>
    <t>58124844</t>
  </si>
  <si>
    <t>fólie pro malířské potřeby zakrývací tl 25µ 4x5m</t>
  </si>
  <si>
    <t>1421558173</t>
  </si>
  <si>
    <t>172</t>
  </si>
  <si>
    <t>784181109</t>
  </si>
  <si>
    <t>Penetrace podkladu jednonásobná základní akrylátová na schodišti o výšce podlaží přes 3,80 do 5,00 m</t>
  </si>
  <si>
    <t>1503830614</t>
  </si>
  <si>
    <t>"2vrstvy" 2*202,817</t>
  </si>
  <si>
    <t>173</t>
  </si>
  <si>
    <t>784191001</t>
  </si>
  <si>
    <t>Čištění vnitřních ploch hrubý úklid po provedení malířských prací omytím oken nebo balkonových dveří jednoduchých</t>
  </si>
  <si>
    <t>2098329446</t>
  </si>
  <si>
    <t>1,17*1,45+1,18*1,45+1,19*1,45+1,18*1,45</t>
  </si>
  <si>
    <t>174</t>
  </si>
  <si>
    <t>784191005</t>
  </si>
  <si>
    <t>Čištění vnitřních ploch hrubý úklid po provedení malířských prací omytím dveří nebo vrat</t>
  </si>
  <si>
    <t>-953384827</t>
  </si>
  <si>
    <t>0,8*1,97</t>
  </si>
  <si>
    <t>0,6*1,97*2</t>
  </si>
  <si>
    <t>(0,7*1,97*2)*2</t>
  </si>
  <si>
    <t>175</t>
  </si>
  <si>
    <t>784191007</t>
  </si>
  <si>
    <t>Čištění vnitřních ploch hrubý úklid po provedení malířských prací omytím podlah</t>
  </si>
  <si>
    <t>1191738490</t>
  </si>
  <si>
    <t>"Výlevka"</t>
  </si>
  <si>
    <t>1,1*0,9</t>
  </si>
  <si>
    <t>"WC"</t>
  </si>
  <si>
    <t>(1,27-0,15)*0,9</t>
  </si>
  <si>
    <t>"Předsíň WC"</t>
  </si>
  <si>
    <t>1,43*0,9</t>
  </si>
  <si>
    <t>15*14,6</t>
  </si>
  <si>
    <t>176</t>
  </si>
  <si>
    <t>784211001</t>
  </si>
  <si>
    <t>793130419</t>
  </si>
  <si>
    <t>((1,1+0,9)*2)*(2,75-2,0)+1,1*0,9</t>
  </si>
  <si>
    <t>(((1,27-0,15)+0,9)*2)*(2,75-2,0)+(1,27-0,15)*0,9</t>
  </si>
  <si>
    <t>((1,43+0,9)*2)*2,0-1,18*(1,45+1,1-2,0)+(1,45+1,1-2,0)*0,2*2+1,18*0,2+1,43*0,9</t>
  </si>
  <si>
    <t>((6,29+(2,1+1,5))*2)*2,75-0,8*1,97-0,6*1,97-0,7*1,97</t>
  </si>
  <si>
    <t>-1,17*1,45-1,18*1,45-1,19*1,45+((1,45+1,17)*2)*0,2+((1,45+1,18)*2)*0,2+((1,45+1,19)*2)*0,2</t>
  </si>
  <si>
    <t>(((2,633+0,12)*2)*0,76+2,633*0,12)*2+(((4,48+0,12)*2)*0,76+4,48*0,12)</t>
  </si>
  <si>
    <t>(4,023+5,088+4,023)*0,3</t>
  </si>
  <si>
    <t>(4,199+5,692+4,199)*0,3</t>
  </si>
  <si>
    <t>(4,374+6,306+4,374)*0,3</t>
  </si>
  <si>
    <t>(4,529+6,917+4,529)*0,3</t>
  </si>
  <si>
    <t>(4,174+7,532+4,174)*0,3</t>
  </si>
  <si>
    <t>(3,814+8,138+3,814)*0,3</t>
  </si>
  <si>
    <t>(3,436+8,757+3,436)*0,3</t>
  </si>
  <si>
    <t>(3,088+9,370+3,088)*0,3</t>
  </si>
  <si>
    <t>(2,727+9,979+2,727)*0,3</t>
  </si>
  <si>
    <t>(2,337+10,629+2,337)*0,3</t>
  </si>
  <si>
    <t>11,259*0,3</t>
  </si>
  <si>
    <t>(0,980+11,259+0,980)*0,3</t>
  </si>
  <si>
    <t>((0,287+0,28)*1,3)*2</t>
  </si>
  <si>
    <t>(0,852*1,000)*2</t>
  </si>
  <si>
    <t>(0,852*0,700)*2</t>
  </si>
  <si>
    <t>(0,852*0,400)*2</t>
  </si>
  <si>
    <t>0,870*0,400</t>
  </si>
  <si>
    <t>0,4*0,2</t>
  </si>
  <si>
    <t>2,6*((0,4+0)/2)</t>
  </si>
  <si>
    <t>2*3,55*6,67</t>
  </si>
  <si>
    <t>177</t>
  </si>
  <si>
    <t>784211041.R</t>
  </si>
  <si>
    <t>Příplatek k cenám 1x maleb ze směsí za mokra otěruvzdorných za špatně přístupná místa a malé plochy do 5m2 jednotlivě</t>
  </si>
  <si>
    <t>1143719165</t>
  </si>
  <si>
    <t>178</t>
  </si>
  <si>
    <t>784211065</t>
  </si>
  <si>
    <t>Malby z malířských směsí otěruvzdorných za mokra Příplatek k cenám jednonásobných maleb za provádění barevné malby tónované na tónovacích automatech, v odstínu sytém</t>
  </si>
  <si>
    <t>-1291504597</t>
  </si>
  <si>
    <t>VRN</t>
  </si>
  <si>
    <t xml:space="preserve"> Vedlejší rozpočtové náklady</t>
  </si>
  <si>
    <t>179</t>
  </si>
  <si>
    <t>030001000</t>
  </si>
  <si>
    <t>Zařízení staveniště</t>
  </si>
  <si>
    <t>1024</t>
  </si>
  <si>
    <t>-1035362971</t>
  </si>
  <si>
    <t>180</t>
  </si>
  <si>
    <t>784191006R</t>
  </si>
  <si>
    <t>Vyklizení a připravení prostoru</t>
  </si>
  <si>
    <t>hod</t>
  </si>
  <si>
    <t>-1638845548</t>
  </si>
  <si>
    <t>181</t>
  </si>
  <si>
    <t>784191007R</t>
  </si>
  <si>
    <t>Úklid a dokončovací práce</t>
  </si>
  <si>
    <t>177442356</t>
  </si>
  <si>
    <t>1-1 - Elektroinstalace</t>
  </si>
  <si>
    <t>N00 -  Elektroinstalace</t>
  </si>
  <si>
    <t xml:space="preserve">    N01 -  Silnoproud a slaboproud</t>
  </si>
  <si>
    <t>N00</t>
  </si>
  <si>
    <t xml:space="preserve"> Elektroinstalace</t>
  </si>
  <si>
    <t>N01</t>
  </si>
  <si>
    <t xml:space="preserve"> Silnoproud a slaboproud</t>
  </si>
  <si>
    <t>D 1.4</t>
  </si>
  <si>
    <t>D 1.4 Zařízení silnoproudé a slaboproudé elektrotechniky - Přenos ze samostatného rozpočtu</t>
  </si>
  <si>
    <t>Kpl.</t>
  </si>
  <si>
    <t>512</t>
  </si>
  <si>
    <t>1317107888</t>
  </si>
  <si>
    <t>1-2 - Mobiliár  -  Vybavení nábytkem</t>
  </si>
  <si>
    <t xml:space="preserve">    766 -  Konstrukce truhlářské</t>
  </si>
  <si>
    <t xml:space="preserve"> Konstrukce truhlářské</t>
  </si>
  <si>
    <t>766821000</t>
  </si>
  <si>
    <t>Montáž nábytku</t>
  </si>
  <si>
    <t>%</t>
  </si>
  <si>
    <t>-284200549</t>
  </si>
  <si>
    <t>T1</t>
  </si>
  <si>
    <t>Katedra</t>
  </si>
  <si>
    <t>259977959</t>
  </si>
  <si>
    <t>T2</t>
  </si>
  <si>
    <t>Sezení pro studenty - ocelová nosná konstrukce, polstrované sezení viz technická zpráva</t>
  </si>
  <si>
    <t>-2040779265</t>
  </si>
  <si>
    <t>T3</t>
  </si>
  <si>
    <t>Polstrovaná stohovatelná židle</t>
  </si>
  <si>
    <t>266480233</t>
  </si>
  <si>
    <t>T4</t>
  </si>
  <si>
    <t>Mobilní stůl</t>
  </si>
  <si>
    <t>1434514766</t>
  </si>
  <si>
    <t>T5</t>
  </si>
  <si>
    <t>Kancelářská židle</t>
  </si>
  <si>
    <t>-1417468195</t>
  </si>
  <si>
    <t>T6</t>
  </si>
  <si>
    <t>PC stůl velký</t>
  </si>
  <si>
    <t>-278518743</t>
  </si>
  <si>
    <t>T8a</t>
  </si>
  <si>
    <t>23998025</t>
  </si>
  <si>
    <t>T8b</t>
  </si>
  <si>
    <t>1184808660</t>
  </si>
  <si>
    <t>T9</t>
  </si>
  <si>
    <t>-1185935816</t>
  </si>
  <si>
    <t>998766001</t>
  </si>
  <si>
    <t>Doprava</t>
  </si>
  <si>
    <t>-696264578</t>
  </si>
  <si>
    <t>998766202</t>
  </si>
  <si>
    <t>Přesun hmot pro konstrukce truhlářské stanovený procentní sazbou (%) z ceny vodorovná dopravní vzdálenost do 50 m v objektech výšky přes 6 do 12 m</t>
  </si>
  <si>
    <t>1877137374</t>
  </si>
  <si>
    <t>1-3 - Audiovizuální technika</t>
  </si>
  <si>
    <t>Audio - Audio</t>
  </si>
  <si>
    <t>AV Rack + Kabeláž + - AV Rack + Kabeláž +  Instalační materiál</t>
  </si>
  <si>
    <t>Instalace a služby - Instalace a služby</t>
  </si>
  <si>
    <t>Interface - Interface</t>
  </si>
  <si>
    <t>Kamera + Záznamový s - Kamera + Záznamový systém</t>
  </si>
  <si>
    <t>PC + LCD - PC + LCD</t>
  </si>
  <si>
    <t>Projekce + zobrazová - Projekce + zobrazování</t>
  </si>
  <si>
    <t>Rozvaděčová technika - spínání zásuvkových okruhů AV</t>
  </si>
  <si>
    <t>Řídící systém - Řídící systém</t>
  </si>
  <si>
    <t>Audio</t>
  </si>
  <si>
    <t>Držák reproduktoru</t>
  </si>
  <si>
    <t>Držák reproduktoru, atypický. Včetně potřebného výrobního výkresu. Minimální nosnot 30kg s uvažováním působení pákového efektu a možnostmi kotvení na místě instalace.</t>
  </si>
  <si>
    <t>-292658091</t>
  </si>
  <si>
    <t>Držák, stojan, úch.1</t>
  </si>
  <si>
    <t>19" rackový adaptér</t>
  </si>
  <si>
    <t>1874731193</t>
  </si>
  <si>
    <t>Držák, stojan, úch.2</t>
  </si>
  <si>
    <t>držák pro upevnění externí antény, závit 3/8"</t>
  </si>
  <si>
    <t>1978501049</t>
  </si>
  <si>
    <t>Držák, stojan, úchyt</t>
  </si>
  <si>
    <t>2x kloubový nástěnný držák pro reprosoustavy vč. držáku pro napájecí adaptér</t>
  </si>
  <si>
    <t>set</t>
  </si>
  <si>
    <t>1783496851</t>
  </si>
  <si>
    <t>Mikrofon bezdrátov.1</t>
  </si>
  <si>
    <t>UHF bezdrátový set s kapesním vysílačem, Minimální konfigurace: rozsah 80 Hz-15 kHz, přenosné pásmo v rozmezí 470 - 700 MHz, šířka pásma min. 30 MHz, diverzitní přijímač, přeladitelné frekvence - min. 960 systémových možností, 19" rack uchycení, výkon vys</t>
  </si>
  <si>
    <t>-1122848302</t>
  </si>
  <si>
    <t>Mikrofon bezdrátový</t>
  </si>
  <si>
    <t>UHF bezdrátový set s ručním vysílačem, Minimální konfigurace: rozsah 80 Hz-15 kHz, přenosné pásmo v rozmezí 470 - 700 MHz, šířka pásma min. 40 MHz, diverzitní přijímač, přeladitelné frekvence - min. 960 systémových možností, 19" rack uchycení, výkon vysíl</t>
  </si>
  <si>
    <t>-816292198</t>
  </si>
  <si>
    <t>Mikrofon klopový</t>
  </si>
  <si>
    <t>Miniaturní mikrofon EW kardioida vč. klipsny a větrné ochrany, černý.</t>
  </si>
  <si>
    <t>1431889349</t>
  </si>
  <si>
    <t>Mikrofon náhlavní</t>
  </si>
  <si>
    <t>Systémový náhlavní mikrofon s úzce směrovou charakteristikou</t>
  </si>
  <si>
    <t>632628267</t>
  </si>
  <si>
    <t>Mikrofonní hlava</t>
  </si>
  <si>
    <t>Dynamická mikrofonní vložka pro systémové vysílače, superkardioidní charakteristika, zpěv, mluvené slovo, Minimální vlastnosti: rozsah 80Hz-15kHz, citlivost 1,5mV/Pa, vyrovnaná frekvenční odezva a vysoká odolnost proti zpětné vazbě.</t>
  </si>
  <si>
    <t>818564802</t>
  </si>
  <si>
    <t>Mixážní systém</t>
  </si>
  <si>
    <t>Mixážní matice s digitálním signálovým processingem, 12 symetrických vstupů / 8 symetrických výstupů, digitální sběrnice s min. 42 zvukovými kanály s latencí max 0,25ms, min. 6 kontrolních vstupů a  4 logické výstupy, indikační LED pro každý kanál, ethern</t>
  </si>
  <si>
    <t>1224846777</t>
  </si>
  <si>
    <t>Mixážní systém.1</t>
  </si>
  <si>
    <t>Rozšíření mix matice 8 mic/line symetrických vstupů, fantomové napájení +48V, digitální sběrnice s min. 42 zvukovými kanály s latencí max 0,25ms, vč. externího napájecího zdroje</t>
  </si>
  <si>
    <t>-317462373</t>
  </si>
  <si>
    <t>Ostatní audio techni</t>
  </si>
  <si>
    <t>Jednokanálový eliminátor zpětné vazby s fázovým posunem, digitální zpracování signálu, vhodné pro akusticky náročné prostředí, směšovač pro dva mikrofony na řeč. pultu</t>
  </si>
  <si>
    <t>1107368310</t>
  </si>
  <si>
    <t>Příslušenství audi.1</t>
  </si>
  <si>
    <t>Systémový akumulátor pro bezdrátový mikrofonní systém</t>
  </si>
  <si>
    <t>-356312856</t>
  </si>
  <si>
    <t>Příslušenství audi.2</t>
  </si>
  <si>
    <t>Systémová nabíjecí lišta, pro dva akumulátory</t>
  </si>
  <si>
    <t>2047702816</t>
  </si>
  <si>
    <t>Příslušenství audi.3</t>
  </si>
  <si>
    <t>Síťový zdroj pro nabíjecí lištu</t>
  </si>
  <si>
    <t>1303897320</t>
  </si>
  <si>
    <t>Příslušenství audi.4</t>
  </si>
  <si>
    <t>Anténní rozbočovač s minimální konfigurací: 2x 1:4, aktivní, vč. napájení přijímačů po ant. kabelu, min. 470  - 700 MHz, impedance 50 ?, napájecí zdroj, výška 1U.</t>
  </si>
  <si>
    <t>1843650500</t>
  </si>
  <si>
    <t>Příslušenství audi.5</t>
  </si>
  <si>
    <t>Externí všesměrová anténa bez útlumu, s minimální konfigurací: 470 - 700 MHz, výstup BNC, 50 ohm, dodávka vč. klipsny pro připevnění na držák.</t>
  </si>
  <si>
    <t>-1738791946</t>
  </si>
  <si>
    <t>Příslušenství audi.6</t>
  </si>
  <si>
    <t>Kulový kloub s 3/8" závitem pro uchycení externí antény, černý</t>
  </si>
  <si>
    <t>2138639791</t>
  </si>
  <si>
    <t>Příslušenství audio</t>
  </si>
  <si>
    <t>Nabíjecí adaptér pro ruční mikrofony</t>
  </si>
  <si>
    <t>24869695</t>
  </si>
  <si>
    <t>Reproduktorová sou.1</t>
  </si>
  <si>
    <t>Sestava aktivních poslechových reproduktorů s minimální konfigurací: 5,25" + 0,75" reproduktor, 2x30W, 80Hz - 20 kHz, vstup XLR, Jack 6,3 a RCA, cena za pár</t>
  </si>
  <si>
    <t>-222637673</t>
  </si>
  <si>
    <t>Reproduktorová soust</t>
  </si>
  <si>
    <t>Pasivní sloupová line-array reprosoustava s minimální konfigurací: 8x1" + 4x2,25", 500W / 8?, 60 Hz - 16 kHz, pokrytí 150°x20° HxV, citlivost SPL 87 dB, rozměry do 990x200x250 mm, systémová EQ, vč. polohovatelného nástěnného držáku ±60° do stran a ±15° ná</t>
  </si>
  <si>
    <t>-469245524</t>
  </si>
  <si>
    <t>Sluchátka</t>
  </si>
  <si>
    <t>Dynamická profesionální sluchátka pro monitoring, uzavřená, stereo, minimální parametry: 64 ?, 102 dB, 8Hz - 25kHz, kroucený kabel 1-3m, jack 3,5 / 6,3 mm</t>
  </si>
  <si>
    <t>-1234742511</t>
  </si>
  <si>
    <t>Zesilovač</t>
  </si>
  <si>
    <t xml:space="preserve">Set koncový zesilovač + DSP procesor, s minimální konfigurací: 2x 450W - 8?, presety pro sloupové reprosoustavy, nastavení EQ, propustí, limitace a zpoždění, LCD panel, LED indikace stavu, symetrické vstupy, symetrické preamp. výstupy, výstupní konektory </t>
  </si>
  <si>
    <t>1364619609</t>
  </si>
  <si>
    <t>Zesilovač.1</t>
  </si>
  <si>
    <t>Zesilovač pro indukční smyčku (vyhovuje IEC 60849), bezdrátový přenos audio signálu pro nedoslýchavé, Audio vstupy Line/Mic, výstupní výkon pro pokrytí až 600 m2, proudově řízená smyčka</t>
  </si>
  <si>
    <t>-1368828398</t>
  </si>
  <si>
    <t>AV Rack + Kabeláž +</t>
  </si>
  <si>
    <t>AV Rack + Kabeláž +  Instalační materiál</t>
  </si>
  <si>
    <t>Datový rozvaděč (Rac</t>
  </si>
  <si>
    <t>19" rozvaděč stojanový 37U/600x600 plechové dveře, šedý</t>
  </si>
  <si>
    <t>81849565</t>
  </si>
  <si>
    <t>HDMI cable / kabel 1</t>
  </si>
  <si>
    <t xml:space="preserve">Kabel HDMI 1,5m. Minimální parametry: podpora přenosu rozlišení  4K*2K @ 60Hz. 99.9% měděný vodič nebo postříbřené měděné jádro. Vysoce kvalitní HDMI konektor, 15 µm zlacený na styčných plochách. Trojitě stíněný kabel a extra stínění v konektoru. Podpora </t>
  </si>
  <si>
    <t>-1213085460</t>
  </si>
  <si>
    <t>Instalační materiál</t>
  </si>
  <si>
    <t>Ostatní instalační a montážní materiál, včetně redukcí a spojek.</t>
  </si>
  <si>
    <t>-1505661271</t>
  </si>
  <si>
    <t>Kabel audio</t>
  </si>
  <si>
    <t>Kabel audio stereo symetrický, FRNC-Flame Retardand Non Halogen, 4 stíněné páry.</t>
  </si>
  <si>
    <t>353822617</t>
  </si>
  <si>
    <t>Kabel audio.1</t>
  </si>
  <si>
    <t>Symetrický stíněný audio mono kabel. Bezhalogenový. instalační</t>
  </si>
  <si>
    <t>730425021</t>
  </si>
  <si>
    <t>Kabel FTP cat.6</t>
  </si>
  <si>
    <t>Stíněný kabel CAT6 s LSOH pláštěm. Nejvyšší podporovaný protokol  - 1000BaseT, 1000BaseTX. Stínění - fólie kolem všech 4 párů. Šířka pásma - 250 MHz. Jednotlivé páry odděleny plastovým křížem.</t>
  </si>
  <si>
    <t>-582355826</t>
  </si>
  <si>
    <t>kabel HDMI 7,5m</t>
  </si>
  <si>
    <t xml:space="preserve">Kabel HDMI 7,5m. Minimální parametry: podpora přenosu Rozlišení  4K*2K @ 60Hz. 99.9% měděný vodič nebo postříbřené měděné jádro. Vysoce kvalitní HDMI konektor, 15 µm zlacený na styčných plochách. Trojitě stíněný kabel a extra stínění v konektoru. Podpora </t>
  </si>
  <si>
    <t>-1049832228</t>
  </si>
  <si>
    <t>Koaxiální kabel</t>
  </si>
  <si>
    <t>Koaxialní  kabel pro RF signály. Impedance 50 ohm. FRNC-FlameRetardant-NonHalogen.</t>
  </si>
  <si>
    <t>49131780</t>
  </si>
  <si>
    <t>Kolečka pro rack</t>
  </si>
  <si>
    <t>Sada 4 ks heavy duty koleček, 2 s brzdou, šroub M5x12, max. nosnost sady 4ks koleček - 800 kg bez hmotnosti rozvaděče.</t>
  </si>
  <si>
    <t>-1757364400</t>
  </si>
  <si>
    <t>Patch panel</t>
  </si>
  <si>
    <t>Stíněný panel CAT6, který je osazen 24 porty RJ45 a duální IDC svorstíněný panel CAT6, který je osazen 24 porty RJ45 a duální IDC svorkoStíněný patch panel CAT6, 24 portů RJ45 a duální svorkovnice 110/Krone</t>
  </si>
  <si>
    <t>595442277</t>
  </si>
  <si>
    <t>Rack pro vestavbu do</t>
  </si>
  <si>
    <t>Racková konstrukce pro vestavbu do katedry. Včetně polic, vedení kabeláže, příslušenství.</t>
  </si>
  <si>
    <t>-1305106691</t>
  </si>
  <si>
    <t>Reproduktorový kabel</t>
  </si>
  <si>
    <t>Reproduktorový kabel 2x4mm2, instalační. FRNC.</t>
  </si>
  <si>
    <t>-494163894</t>
  </si>
  <si>
    <t>Rozvodný panel do ra</t>
  </si>
  <si>
    <t>19" rozvodný panel  1U 8x230V UTE, přívod černý - 2m, podsvícený vypínač</t>
  </si>
  <si>
    <t>1570412915</t>
  </si>
  <si>
    <t>Signálový extender.2</t>
  </si>
  <si>
    <t>Extender pro přenos HDMI signalu po HDMI. Přenos na max. 35 m po HDMI 1.3b kabelu. Podpora rozlišení max. 1080p. HDCP kompatibilní. Šířka pásma 225 MHz.</t>
  </si>
  <si>
    <t>-972749865</t>
  </si>
  <si>
    <t>USB kabel 2m</t>
  </si>
  <si>
    <t>Prodlužovací kabel USB 2.0, A-A, délka 2 m.</t>
  </si>
  <si>
    <t>1686455585</t>
  </si>
  <si>
    <t>USB kabel 5m</t>
  </si>
  <si>
    <t>Prodlužovací kabel USB 2.0,  A-A, délka 5 m.</t>
  </si>
  <si>
    <t>-925560819</t>
  </si>
  <si>
    <t>USB repeater</t>
  </si>
  <si>
    <t>Aktivní USB 3.0 repeater kabel délky 5 m.  Zpětně kompatibilní s USB 2.0 a 1.1. Přenos dat až 5 Gbps.</t>
  </si>
  <si>
    <t>-1012991909</t>
  </si>
  <si>
    <t>Ventilační jednotka</t>
  </si>
  <si>
    <t>Ventilační jednotka spodní (horní) 220V, 4 ventilátory, termostat</t>
  </si>
  <si>
    <t>151085882</t>
  </si>
  <si>
    <t>Instalace a služby</t>
  </si>
  <si>
    <t>Instalace AV tech.10</t>
  </si>
  <si>
    <t>Inženýring, příprava, předání, školení (Doplnění projektové dokumentace před akcí. Přejímka stavební připravenosti, převzetí místa instalace. Projektová dokumentace skutečného stavu. Předání díla. Zaškolení uživatele. Inženýring - vedení instalace. Systém</t>
  </si>
  <si>
    <t>1578201731</t>
  </si>
  <si>
    <t>Instalace AV tech.11</t>
  </si>
  <si>
    <t>Doprava pracovníků, materiálu a zboží</t>
  </si>
  <si>
    <t>1150298815</t>
  </si>
  <si>
    <t>Instalace AV techn.1</t>
  </si>
  <si>
    <t>Instalace audio techniky (Reproduktory, Mikrofony, Digitální audiomatice)</t>
  </si>
  <si>
    <t>1626146202</t>
  </si>
  <si>
    <t>Instalace AV techn.2</t>
  </si>
  <si>
    <t>Instalace kabeláže včetně konektorů (Příprava a pokládka kabelového svazku. Konektory: audio, video, řízení, napájení.)</t>
  </si>
  <si>
    <t>-565106783</t>
  </si>
  <si>
    <t>Instalace AV techn.3</t>
  </si>
  <si>
    <t>Instalace interfacové techniky (Instalace interfacové techniky, přístrojové skříně a rozvaděče. Vyvázání kabeláže a zapojení napájení)</t>
  </si>
  <si>
    <t>-491608092</t>
  </si>
  <si>
    <t>Instalace AV techn.4</t>
  </si>
  <si>
    <t>Instalace řídícího systému (Řídící jednotka, Ovládací prvky, Silové vypínače ovládané z ŘS)</t>
  </si>
  <si>
    <t>554821169</t>
  </si>
  <si>
    <t>Instalace AV techn.5</t>
  </si>
  <si>
    <t>Instalace ostatní zařízení (Bílá tabule)</t>
  </si>
  <si>
    <t>2138370421</t>
  </si>
  <si>
    <t>Instalace AV techn.6</t>
  </si>
  <si>
    <t>Další práce (Vykládka/nakládka a stavba lešení. Úklid materiálu, nářadí, likvidace obalů. Pronájem lešení.)</t>
  </si>
  <si>
    <t>703887016</t>
  </si>
  <si>
    <t>Instalace AV techn.7</t>
  </si>
  <si>
    <t>Programování a SW práce (Řídící systém, Režimy a předvolby na dotykovém panelu, Programování silových okruhů, Tvorba manuálu pro systém)</t>
  </si>
  <si>
    <t>-1760273377</t>
  </si>
  <si>
    <t>Instalace AV techn.8</t>
  </si>
  <si>
    <t>IT služby (Instalace a nastavení PC, Instalace a konfigurace SW pro interaktivní zařízení, Konfigurace WiFi, Konzultace)</t>
  </si>
  <si>
    <t>-89581607</t>
  </si>
  <si>
    <t>Instalace AV techn.9</t>
  </si>
  <si>
    <t>Projektový managment (Obhlídky na místě, Konzultace, Kontrolní dny)</t>
  </si>
  <si>
    <t>1198903558</t>
  </si>
  <si>
    <t>Instalace AV technik</t>
  </si>
  <si>
    <t>Instalace video techniky (Projektory včetně držáků, Projekční plochy, Videotechnika)</t>
  </si>
  <si>
    <t>1394337419</t>
  </si>
  <si>
    <t>Interface</t>
  </si>
  <si>
    <t>Distribuční zesilo.1</t>
  </si>
  <si>
    <t>1x4 HDMI rozbočovač. Podpora standardů HDMI 2.0 a HDCP 2.2. Podpora rozlišení podpora 4K/UHD @ 60 Hz 4:4:4 . Podpora HDR. HDCP kompatibilní. Automaticky managing EDID komunikace mezi propojenými zařízeními. Průběžná verifikace HDCP kompatibility. Automati</t>
  </si>
  <si>
    <t>-181921469</t>
  </si>
  <si>
    <t>Distribuční zesilova</t>
  </si>
  <si>
    <t>1x2 HDMI rozbočovač. Podpora standardů HDMI 2.0 a HDCP 2.2. Podpora rozlišení podpora 4K/UHD @ 60 Hz 4:4:4 . Podpora HDR. HDCP kompatibilní. Automaticky managing EDID komunikace mezi propojenými zařízeními. Průběžná verifikace HDCP kompatibility Automatic</t>
  </si>
  <si>
    <t>-946637392</t>
  </si>
  <si>
    <t>Maticový přepínač</t>
  </si>
  <si>
    <t>Maticový přepínač 8x8 HDMI. Podpora rozlišení 4K (4096x2160) @ 60 Hz (4:4:4 color space), UHD (3840x2160) @ 60 Hz (4:4:4 color space). Podpora standardů HDMI 2.0b, HDCP 2.2. Datový tok max. 18 Gbps, Kontinuálně verifikuje HDCP kompatibilitu pro rychlé a s</t>
  </si>
  <si>
    <t>609748836</t>
  </si>
  <si>
    <t>Signálový extender</t>
  </si>
  <si>
    <t>vysílač Extender pro přenos HDMI po kabelu CATx - Vysílač. Podpora standardů HDMI 1.4, HDCP 2.2. Podpora 4K/UHD@60Hz 4:2:0. Kompatibilní s CAT5e/6/7 twisted pair kabely - DOPORUČENY STÍNĚNÉ. Přenos 1080p na vzálenost max. 70m, přenos 4K/UHD na max. 40m (o</t>
  </si>
  <si>
    <t>1311922309</t>
  </si>
  <si>
    <t>Signálový extender.1</t>
  </si>
  <si>
    <t xml:space="preserve">přijímač Extender pro přenos HDMI po kabelu CATx - Přijímač. Podpora standardů HDMI 1.4, HDCP 2.2. Podpora 4K/UHD@60Hz 4:2:0. Kompatibilní s CAT5e/6/7 twisted pair kabely - DOPORUČENY STÍNĚNÉ. Přenos 1080p na vzálenost max. 70m, přenos 4K/UHD na max. 40m </t>
  </si>
  <si>
    <t>1103700183</t>
  </si>
  <si>
    <t>USB extender</t>
  </si>
  <si>
    <t>USB extender. Podpora USB 2.0. Set vysílače a příjímače. Přenos USB po kabelu TP minimálně na 50m.</t>
  </si>
  <si>
    <t>264551585</t>
  </si>
  <si>
    <t>Kamera + Záznamový s</t>
  </si>
  <si>
    <t>Kamera + Záznamový systém</t>
  </si>
  <si>
    <t>-1928692901</t>
  </si>
  <si>
    <t>1960883844</t>
  </si>
  <si>
    <t>Stropní držák kamery</t>
  </si>
  <si>
    <t>Držák kamery. Bílý komaxit. Včetně tyče pro vnitřní vedení kabeláže.</t>
  </si>
  <si>
    <t>-1528076328</t>
  </si>
  <si>
    <t>Videokamera</t>
  </si>
  <si>
    <t>PTZ kamera s 1/3" CMOS čipem, nejširší záběr objektivu 72°, zoom 12x, , široký dynamický rozsah i při špatných světelných podmínkách, rozlišení Full HD 1920x1080p až 60 fps, 2D a 3D potlačení šumu s “low noise CMOS sensorem”. Odpovídá ONVIF IP Streaming S</t>
  </si>
  <si>
    <t>1905382674</t>
  </si>
  <si>
    <t>Záznam prezentací</t>
  </si>
  <si>
    <t>Zařízení pro záznam a streaming vstupního AV signálu s rozlišením fullHD vybavené interním úložištěm typu SSD nebo výstupem na externí úložiště USB Interní úložiště typu SSD s minimální kapacitou 400 GB, připojení externího úložiště přes rozhraní USB nebo</t>
  </si>
  <si>
    <t>1516507804</t>
  </si>
  <si>
    <t>PC + LCD</t>
  </si>
  <si>
    <t>LCD 24</t>
  </si>
  <si>
    <t>LCD 24", Minimální parametry: Full HD, 16:9, IPS. Vstupy DP, HDMI, USB. Antireflexní obrazovka. Pozorovací úhly 178°/178°. Odezva 6ms. Nastavitelný stojan umožňí výškové nastavení 90mm, naklápění -5° až +60, natáčení -30°až +30°. Stojan umožní sklopení sm</t>
  </si>
  <si>
    <t>-1489663699</t>
  </si>
  <si>
    <t>PC příslušenství</t>
  </si>
  <si>
    <t>set bezdrátové klávesnice a myši, funkční na 2.4GHz pásmu s dosahem až 10 metrů, včetně USB přijímače</t>
  </si>
  <si>
    <t>-766390155</t>
  </si>
  <si>
    <t>Pol1</t>
  </si>
  <si>
    <t>Externí mechanika DVD+/-RW, extrní připojení pomocí USB.</t>
  </si>
  <si>
    <t>-662079426</t>
  </si>
  <si>
    <t>Sada adaptérů</t>
  </si>
  <si>
    <t>Sada 6 adaptérů na kroužku USB-C (4K/60), konektor Lightning, miniHDMI (4K/60), microHDMI (4K/60), DP (1080/60) a miniDP (1080/60) / vše na HDMI</t>
  </si>
  <si>
    <t>419343858</t>
  </si>
  <si>
    <t>USB HUB</t>
  </si>
  <si>
    <t>USB HUB, minimálně 4xUSB 2.0</t>
  </si>
  <si>
    <t>-1177970318</t>
  </si>
  <si>
    <t>Workstation</t>
  </si>
  <si>
    <t>Case malých rozměrů, min. 230W zdrojem s účinností 89%, sestav pro provoz 24/7, výkon CPU min. 12000 bodu dle nezávislého testu cpubenchmark.net, grafická karta s min. 4GB paměti DDR5 a s min. počtem streamovaných multiprocesorových jader 384, operační pa</t>
  </si>
  <si>
    <t>784263922</t>
  </si>
  <si>
    <t>Záruka</t>
  </si>
  <si>
    <t>Záruka servisní opravy PC uvedeného výše,  u zákazníka následující pracovní den, po dobu 5let.</t>
  </si>
  <si>
    <t>769783276</t>
  </si>
  <si>
    <t>Projekce + zobrazová</t>
  </si>
  <si>
    <t>Projekce + zobrazování</t>
  </si>
  <si>
    <t>Bílá tabule</t>
  </si>
  <si>
    <t>Bílá tabule pro popis fixem, atypický rozměr 500x120cm. Magnetická tabule se smaltovaným keramickým povrchem.Odolný povrch zaručuje dlouhou životnost, vhodné pro každodenní používání. Rám z hliníkového profilu.</t>
  </si>
  <si>
    <t>-563681931</t>
  </si>
  <si>
    <t>Boční datový projekt</t>
  </si>
  <si>
    <t>Instalační datový projektor s laserovým světelným zdrojem s životností min. 20 000 hodin, DLP, rozlišení min. WUXGA, výkon min. 5400 centre lumen (min. 5200 ANSI), kontrast min. 20 000:1, dvojnásobný zoom, optický shift lens 60% od středu obrazu, vstupy 2</t>
  </si>
  <si>
    <t>1345413908</t>
  </si>
  <si>
    <t>Montážní materiál</t>
  </si>
  <si>
    <t>Montážní materiál pro tabuli. Včetně kotvení a vypodložení pro vyrovnání nerovné stěny.</t>
  </si>
  <si>
    <t>1683718830</t>
  </si>
  <si>
    <t>Prostřední datový pr</t>
  </si>
  <si>
    <t>Instalační projektor s minimální konfigurací: 1 chip DLP projektor s laserovým světelným zdrojem (bezlampový), se svítivostí minimálně 12000 ANSI lm, podpora rozlišení 1920x1200/1920x1080 bodů (WUXGA/Full HD), formát obrazu 16:10/16:9, kontrastní poměr: 1</t>
  </si>
  <si>
    <t>-442566048</t>
  </si>
  <si>
    <t>Stropní držák projek</t>
  </si>
  <si>
    <t>Univerzální držák datového projektoru s možností doladění umístění projektoru po instalaci. Bílý komaxit.Nosnost min. 35 kg. Včetně tyče pro vnitřní vedení kabeláže.</t>
  </si>
  <si>
    <t>-1139108940</t>
  </si>
  <si>
    <t>Rozvaděčová technika</t>
  </si>
  <si>
    <t>spínání zásuvkových okruhů AV</t>
  </si>
  <si>
    <t>Komunikační modul</t>
  </si>
  <si>
    <t>Převodník RS-232/485, automatický poloduplexní provoz, indikace směru přenosu,napájení z jednotek Power Express. Technická specifikace: Napájení: Z modulů po sběrnici nebo externě 7.5 - 24 V DC/100mA, Přenosová rychlost: 19200 bitů/s, Vstupní/výstupní kon</t>
  </si>
  <si>
    <t>-78981793</t>
  </si>
  <si>
    <t>Odrušovač</t>
  </si>
  <si>
    <t>Tříkanálová jednotka pro potlačení elektromagnetického rušení pro napětí do 275V, 3 RC odrušovací členy pro spínání motorů. Technická specifikace: Počet odrušovaných okruhů: 3, Maximální odrušované napětí: 275V AC, Maximální odrušovaný proud: 10 A, Svorky</t>
  </si>
  <si>
    <t>1501134741</t>
  </si>
  <si>
    <t>Reléový modul</t>
  </si>
  <si>
    <t>Šestikanálové relé jednotka pro spínání zátěží do 10A, 6 nezávislých bezpotenciálových přepínacích výstupů, řízení po sběrnici a externími tlačítky, testovací tlačítka na čelním panelu, programovatelné parametry pro každé relé (odezva na vstup, zpožděné z</t>
  </si>
  <si>
    <t>1117532171</t>
  </si>
  <si>
    <t>Řídící systém</t>
  </si>
  <si>
    <t>Aplikace</t>
  </si>
  <si>
    <t>Aplikace pro emulaci dotykového panelu a kontroléru. Kompatibilní s běžnými operačními systémemy. 1 licence přísluší každému jednotlivému zařízení. Určeno pro řídící systémy.</t>
  </si>
  <si>
    <t>-1916214492</t>
  </si>
  <si>
    <t>Dotykový panel řídíc</t>
  </si>
  <si>
    <t>Dotykový panel drátový vestavný. Minimální technické parametry panelu: úhlopříčka 7" 16:9, rozlišení 1280x800, 32-bitové barvy, kapacitní dotykový IPS displej, vestavěné reproduktory a mikrofon, vestavěný světelný a pohybový senzor, IP komunikace, napájen</t>
  </si>
  <si>
    <t>-1302180753</t>
  </si>
  <si>
    <t>Kontrolér</t>
  </si>
  <si>
    <t>Kontrolér řídicího systému. Minimální Technické parametry kontroléru: CPU, 256MB RAM, 6x RS232, 8x IR, 8x IO, 4x relé, audio in/out, 1x LAN, slot pro SD kartu (min. 4GB), vestavěný webový server. Napájecí zdroj je součástí balení.</t>
  </si>
  <si>
    <t>2145162382</t>
  </si>
  <si>
    <t>Notebook 2v1</t>
  </si>
  <si>
    <t>Notebook 2v1, konvertibilní zařízení s překlopitelným displejem, 12" multidotykový IPS display s rozlišením 1920x1080, operační paměť 4GB DDR3, interní paměť 256GB, WiFi 802.11ac + Bluetooth, 2x USB-C, 1x mikroSD, OS kompatibilní s aplikací řídícího systé</t>
  </si>
  <si>
    <t>-980825397</t>
  </si>
  <si>
    <t>Přípojné místo v des</t>
  </si>
  <si>
    <t>Přípojné místo do desky stolu, zakrývatelné destičkou. Přípojné místo se zásuvkami 2x230V, 2xUSB. Vytahovací kabely: 1xHDMI, 1xUSB, 1xLAN, 1x Audio.</t>
  </si>
  <si>
    <t>-668518658</t>
  </si>
  <si>
    <t>Releový modul pro ov</t>
  </si>
  <si>
    <t>Releový modul pro ovládání plátna.</t>
  </si>
  <si>
    <t>484527004</t>
  </si>
  <si>
    <t>Síťové prvky</t>
  </si>
  <si>
    <t>Switch 26 portový Gigabit řízený přepínač, 24x Gigabit metal + 2x Gigabit combo (metal/SFP), propustnost 52 Gbps, rychlost přesměrování až 39Mpps, PoE+ 802.3at (30W) - Power budget 170W, IPv6, 802.3az (Green), L2 Multicast, Link agregace, VLAN, QoS, 19" r</t>
  </si>
  <si>
    <t>721318445</t>
  </si>
  <si>
    <t>Síťové prvky.1</t>
  </si>
  <si>
    <t>garance záruka NBD po dobu 5 let pro přepínače – výměna a dodání náhradního produktu za vadný během následujícího pracovního dne</t>
  </si>
  <si>
    <t>-1827474028</t>
  </si>
  <si>
    <t>Router, gateway, firewall Router s wifi a VPN klientem určený pro vzdálenou správu a monitoring technologie v rámci celé instalace. Minimální parametry: Firewall, DNS, DHCP, WEB proxy, telnet, SSH, PPTP klient, L2TP klient, open VPN. Široké možnosti nasta</t>
  </si>
  <si>
    <t>808423955</t>
  </si>
  <si>
    <t>Výlevky bez výtokových armatur a splachovací nádrže</t>
  </si>
  <si>
    <t xml:space="preserve">Dodávka zábradlí Z1 - interiérové, mat. trubka průměr do 65mm, nerez </t>
  </si>
  <si>
    <t xml:space="preserve">Dodávka zábradlí Z2- interiérové, mat. trubka průměr do 65mm, nerez </t>
  </si>
  <si>
    <t>Dodávka a montáž podia dle PD - skladba dřevěný rošt, 2 x OSB PD 22mm</t>
  </si>
  <si>
    <t>Malby z malířských směsí otěruvzdorných za mokra jednonásobné, bílé i barevné za mokra otěruvzdorné výborně v místnostech výšky do 3,80 m</t>
  </si>
  <si>
    <t>7660000R1.1</t>
  </si>
  <si>
    <t>Dodávka a montáž akustických příček na bocích a u vstupu do auly, tl. 100mm, dřevěný rošt, lamino, výplň min. vata do 80mm</t>
  </si>
  <si>
    <t>Demontáž stávajícího sezení pro studenty a demontáž obložení boků stěn u schodišťových stupňů vč. likvidace</t>
  </si>
  <si>
    <t>kpl</t>
  </si>
  <si>
    <t xml:space="preserve">Úprava stávajícího podhledu pro zavěšení dataprojektoru včetně výměny poškozených kazet </t>
  </si>
  <si>
    <t>7634318R2.1</t>
  </si>
  <si>
    <t>9710333R1.1</t>
  </si>
  <si>
    <t>7631214R5.1</t>
  </si>
  <si>
    <t>Příčka v prostoru budoucí režie a rackových skříní ze sádrokartonových desek  s nosnou konstrukcí z jednoduchých ocelových profilů UW, CW dvojitě opláštěná deskami impregnovanými H2 tl. 2 x 12,5 mm, včetně demontáže stávajících konstrukcí</t>
  </si>
  <si>
    <t xml:space="preserve">Přesun hmot pro zámečnické konstrukce  stanovený z hmotnosti přesunovaného materiálu vodorovná dopravní vzdálenost do 50 m v objektech výšky přes 6 do 12 </t>
  </si>
  <si>
    <t>767767R02</t>
  </si>
  <si>
    <t>Dodávka a montáž pákového ovladače oken, úprava oken pro ovladače</t>
  </si>
  <si>
    <t>Dodávka a montáž závěsných háčků na tašky příp. oblečení</t>
  </si>
  <si>
    <t xml:space="preserve">Síťové prvky.2 </t>
  </si>
  <si>
    <t>AP/Hotspot 2,4/5 GHz, 802.11ac, MIMO 3×3 - vnitřní i venkovní. Anténní systém obsahuje tři dualband 3 dBi antény s dosahem do vzdálenosti až 122 metrů</t>
  </si>
  <si>
    <t>Síťové prvky.4</t>
  </si>
  <si>
    <t>Síťové prvky. 3</t>
  </si>
  <si>
    <t>AP - Přístupový bod bezdrátové sítě s PoE injektorem, Rádio 2.4GHz i 5GHz, Standardy: 802.11 minimálně: a/ac/b/g/n, Technologie:    MIMO 4x4, Multi-User MIMO, Podpora napájení PoE: Ano, standardu 802.3af či 802.3at, RJ-45 porty: 1 Gbit (GLAN),  Antény: vnitřní či vnější, Kompatibilita: Plná s jedním ze stávajících WiFi kontrolerů zadavatele:  UniFi Controller nebo Cisco Wism-Součástí dodávky: 1Gbit PoE injektor s napájením CZ standard 230 V</t>
  </si>
  <si>
    <t>Logo pásek - frézovaný plast tl. 1,9 cm</t>
  </si>
  <si>
    <t>Logo fakulty - frézovaný plast, tl. 1,9 cm</t>
  </si>
  <si>
    <t>Zřízení otvorů ve  stupních (jádrové vrtání) plochy do 0,2 m2, tl. do 500 mm</t>
  </si>
  <si>
    <t>112A</t>
  </si>
  <si>
    <t>112B</t>
  </si>
  <si>
    <t>766825800R.1.1</t>
  </si>
  <si>
    <t>766825801R.1.2</t>
  </si>
  <si>
    <t>Poplatek za uložení na skládce (skládkovné) stavebního odpadu směsného kód odpadu 170 2 - Dřevo, sklo, plasty</t>
  </si>
  <si>
    <t>dveře vnitřní hladké dýhované plné 1křídlové 60x197 cm dekor dřevo 1/T (Vzorek bude předložen investorovi k odsouhlasení při realizaci stavby.)</t>
  </si>
  <si>
    <t>dveře vnitřní hladké dýhované plné 1křídlové 70x197 cm dekor dřevo 2a/T (Vzorek bude předložen investorovi k odsouhlasení při realizaci stavby.)</t>
  </si>
  <si>
    <t>dveře vnitřní hladké dýhované plné 1křídlové 70x197 cm dekor dřevo 2b/T (Vzorek bude předložen investorovi k odsouhlasení při realizaci stavby.)</t>
  </si>
  <si>
    <t>zárubeň ocelová pro sádrokarton 100 levá/pravá 700,  nátěr RAL dle výběru investora</t>
  </si>
  <si>
    <t>zárubeň ocelová pro sádrokarton 100 levá/pravá 600,  nátěr RAL dle výběru investora</t>
  </si>
  <si>
    <t>dveře dekor dřevo vnitřní hladké plné 1křídlové standardní provedení 80x197cm vč. kování - 3/T</t>
  </si>
  <si>
    <t>61160280.2</t>
  </si>
  <si>
    <t>105b</t>
  </si>
  <si>
    <t>105a</t>
  </si>
  <si>
    <t>dveře  dekor dřevo vnitřní hladké plné 2křídlové do 150x197cm vč. panik. kování a samozavírače - 4/T</t>
  </si>
  <si>
    <t>dveře  dekor dřevo vnitřní hladké plné 2křídlové do 150x197cm vč. panik. kování a samozavírače, požární odolnost EW 30</t>
  </si>
  <si>
    <t>105c</t>
  </si>
  <si>
    <t>dveře dekor dřevo vnitřní hladké plné 2křídlové se skrytými panty, zapuštěné v akustickém obkladu, celkový rozměr 80x197cm vč. kování a zámku, umístění do prostoru vstupu režie a serverovny</t>
  </si>
  <si>
    <t>zárubeň obložková dekor dřevo pro dveře 1křídlové 60,70,80,90x197cm tl 6-17cm</t>
  </si>
  <si>
    <t>zárubeň obložková dekor dřevo pro dveře 2křídlové 125,145x197cm tl 6-17cm</t>
  </si>
  <si>
    <t>zárubeň obložková pro dveře 2křídlové 150x197 cm, tl. 6 - 17 cm, dekor dřevo, požární odolnost EW 30</t>
  </si>
  <si>
    <t>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</si>
</sst>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9"/>
      <color rgb="FFFF0000"/>
      <name val="Arial CE"/>
      <family val="2"/>
    </font>
    <font>
      <i/>
      <sz val="9"/>
      <color rgb="FFFF0000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9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4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0" fontId="0" fillId="0" borderId="0" xfId="0" applyProtection="1">
      <protection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3" borderId="0" xfId="0" applyFont="1" applyFill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7" fillId="0" borderId="3" xfId="0" applyFont="1" applyBorder="1" applyAlignment="1">
      <alignment vertical="center"/>
    </xf>
    <xf numFmtId="0" fontId="36" fillId="0" borderId="17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center"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0" fontId="0" fillId="4" borderId="0" xfId="0" applyFill="1"/>
    <xf numFmtId="0" fontId="0" fillId="4" borderId="2" xfId="0" applyFill="1" applyBorder="1"/>
    <xf numFmtId="0" fontId="0" fillId="4" borderId="0" xfId="0" applyFont="1" applyFill="1" applyAlignment="1">
      <alignment vertical="center"/>
    </xf>
    <xf numFmtId="0" fontId="0" fillId="4" borderId="0" xfId="0" applyFont="1" applyFill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0" fontId="15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left" vertical="center"/>
    </xf>
    <xf numFmtId="0" fontId="31" fillId="4" borderId="0" xfId="0" applyFont="1" applyFill="1" applyAlignment="1">
      <alignment horizontal="left"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3" borderId="14" xfId="0" applyFont="1" applyFill="1" applyBorder="1" applyAlignment="1" applyProtection="1">
      <alignment horizontal="center" vertical="center" wrapText="1"/>
      <protection/>
    </xf>
    <xf numFmtId="0" fontId="22" fillId="3" borderId="15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/>
      <protection/>
    </xf>
    <xf numFmtId="0" fontId="9" fillId="4" borderId="0" xfId="0" applyFont="1" applyFill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4" borderId="23" xfId="0" applyFont="1" applyFill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49" fontId="22" fillId="0" borderId="23" xfId="0" applyNumberFormat="1" applyFont="1" applyBorder="1" applyAlignment="1" applyProtection="1">
      <alignment horizontal="left" vertical="center" wrapText="1"/>
      <protection/>
    </xf>
    <xf numFmtId="0" fontId="22" fillId="0" borderId="23" xfId="0" applyFont="1" applyBorder="1" applyAlignment="1" applyProtection="1">
      <alignment horizontal="left" vertical="center" wrapText="1"/>
      <protection/>
    </xf>
    <xf numFmtId="0" fontId="22" fillId="0" borderId="23" xfId="0" applyFont="1" applyBorder="1" applyAlignment="1" applyProtection="1">
      <alignment horizontal="center" vertical="center" wrapText="1"/>
      <protection/>
    </xf>
    <xf numFmtId="167" fontId="22" fillId="0" borderId="23" xfId="0" applyNumberFormat="1" applyFont="1" applyBorder="1" applyAlignment="1" applyProtection="1">
      <alignment vertical="center"/>
      <protection/>
    </xf>
    <xf numFmtId="4" fontId="22" fillId="0" borderId="23" xfId="0" applyNumberFormat="1" applyFont="1" applyBorder="1" applyAlignment="1" applyProtection="1">
      <alignment vertical="center"/>
      <protection/>
    </xf>
    <xf numFmtId="0" fontId="10" fillId="4" borderId="0" xfId="0" applyFont="1" applyFill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/>
    </xf>
    <xf numFmtId="167" fontId="10" fillId="0" borderId="0" xfId="0" applyNumberFormat="1" applyFont="1" applyAlignment="1" applyProtection="1">
      <alignment vertical="center"/>
      <protection/>
    </xf>
    <xf numFmtId="0" fontId="11" fillId="4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/>
    </xf>
    <xf numFmtId="167" fontId="11" fillId="0" borderId="0" xfId="0" applyNumberFormat="1" applyFont="1" applyAlignment="1" applyProtection="1">
      <alignment vertical="center"/>
      <protection/>
    </xf>
    <xf numFmtId="0" fontId="12" fillId="4" borderId="0" xfId="0" applyFont="1" applyFill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36" fillId="4" borderId="23" xfId="0" applyFont="1" applyFill="1" applyBorder="1" applyAlignment="1" applyProtection="1">
      <alignment horizontal="center" vertical="center"/>
      <protection/>
    </xf>
    <xf numFmtId="0" fontId="36" fillId="0" borderId="23" xfId="0" applyFont="1" applyBorder="1" applyAlignment="1" applyProtection="1">
      <alignment horizontal="center" vertical="center"/>
      <protection/>
    </xf>
    <xf numFmtId="49" fontId="36" fillId="0" borderId="23" xfId="0" applyNumberFormat="1" applyFont="1" applyBorder="1" applyAlignment="1" applyProtection="1">
      <alignment horizontal="left" vertical="center" wrapText="1"/>
      <protection/>
    </xf>
    <xf numFmtId="0" fontId="36" fillId="0" borderId="23" xfId="0" applyFont="1" applyBorder="1" applyAlignment="1" applyProtection="1">
      <alignment horizontal="left" vertical="center" wrapText="1"/>
      <protection/>
    </xf>
    <xf numFmtId="0" fontId="36" fillId="0" borderId="23" xfId="0" applyFont="1" applyBorder="1" applyAlignment="1" applyProtection="1">
      <alignment horizontal="center" vertical="center" wrapText="1"/>
      <protection/>
    </xf>
    <xf numFmtId="167" fontId="36" fillId="0" borderId="23" xfId="0" applyNumberFormat="1" applyFont="1" applyBorder="1" applyAlignment="1" applyProtection="1">
      <alignment vertical="center"/>
      <protection/>
    </xf>
    <xf numFmtId="4" fontId="36" fillId="0" borderId="23" xfId="0" applyNumberFormat="1" applyFont="1" applyBorder="1" applyAlignment="1" applyProtection="1">
      <alignment vertical="center"/>
      <protection/>
    </xf>
    <xf numFmtId="4" fontId="22" fillId="5" borderId="23" xfId="0" applyNumberFormat="1" applyFont="1" applyFill="1" applyBorder="1" applyAlignment="1" applyProtection="1">
      <alignment vertical="center"/>
      <protection locked="0"/>
    </xf>
    <xf numFmtId="0" fontId="10" fillId="5" borderId="0" xfId="0" applyFont="1" applyFill="1" applyAlignment="1" applyProtection="1">
      <alignment vertical="center"/>
      <protection locked="0"/>
    </xf>
    <xf numFmtId="4" fontId="36" fillId="5" borderId="2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right"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2" xfId="0" applyFont="1" applyFill="1" applyBorder="1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2" fillId="3" borderId="0" xfId="0" applyFont="1" applyFill="1" applyAlignment="1" applyProtection="1">
      <alignment horizontal="left" vertical="center"/>
      <protection/>
    </xf>
    <xf numFmtId="0" fontId="22" fillId="3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3" borderId="13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 applyProtection="1">
      <alignment vertical="center"/>
      <protection/>
    </xf>
    <xf numFmtId="0" fontId="9" fillId="0" borderId="3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23" fillId="0" borderId="18" xfId="0" applyFont="1" applyBorder="1" applyAlignment="1" applyProtection="1">
      <alignment horizontal="left" vertical="center"/>
      <protection/>
    </xf>
    <xf numFmtId="0" fontId="23" fillId="0" borderId="19" xfId="0" applyFont="1" applyBorder="1" applyAlignment="1" applyProtection="1">
      <alignment horizontal="center" vertical="center"/>
      <protection/>
    </xf>
    <xf numFmtId="166" fontId="23" fillId="0" borderId="19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 applyProtection="1">
      <alignment vertical="center"/>
      <protection/>
    </xf>
    <xf numFmtId="0" fontId="36" fillId="0" borderId="17" xfId="0" applyFont="1" applyBorder="1" applyAlignment="1" applyProtection="1">
      <alignment horizontal="left" vertic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14" fillId="6" borderId="0" xfId="0" applyFont="1" applyFill="1" applyAlignment="1">
      <alignment horizontal="center" vertical="center"/>
    </xf>
    <xf numFmtId="0" fontId="0" fillId="0" borderId="0" xfId="0"/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/>
    </xf>
    <xf numFmtId="4" fontId="24" fillId="3" borderId="0" xfId="0" applyNumberFormat="1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right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22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4" fillId="6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center" wrapText="1"/>
      <protection/>
    </xf>
    <xf numFmtId="0" fontId="39" fillId="4" borderId="23" xfId="0" applyFont="1" applyFill="1" applyBorder="1" applyAlignment="1" applyProtection="1">
      <alignment horizontal="center" vertical="center"/>
      <protection/>
    </xf>
    <xf numFmtId="0" fontId="39" fillId="0" borderId="23" xfId="0" applyFont="1" applyBorder="1" applyAlignment="1" applyProtection="1">
      <alignment horizontal="center" vertical="center"/>
      <protection/>
    </xf>
    <xf numFmtId="49" fontId="39" fillId="0" borderId="23" xfId="0" applyNumberFormat="1" applyFont="1" applyBorder="1" applyAlignment="1" applyProtection="1">
      <alignment horizontal="left" vertical="center" wrapText="1"/>
      <protection/>
    </xf>
    <xf numFmtId="0" fontId="39" fillId="0" borderId="23" xfId="0" applyFont="1" applyBorder="1" applyAlignment="1" applyProtection="1">
      <alignment horizontal="left" vertical="center" wrapText="1"/>
      <protection/>
    </xf>
    <xf numFmtId="0" fontId="39" fillId="0" borderId="23" xfId="0" applyFont="1" applyBorder="1" applyAlignment="1" applyProtection="1">
      <alignment horizontal="center" vertical="center" wrapText="1"/>
      <protection/>
    </xf>
    <xf numFmtId="167" fontId="39" fillId="0" borderId="23" xfId="0" applyNumberFormat="1" applyFont="1" applyBorder="1" applyAlignment="1" applyProtection="1">
      <alignment vertical="center"/>
      <protection/>
    </xf>
    <xf numFmtId="4" fontId="39" fillId="5" borderId="23" xfId="0" applyNumberFormat="1" applyFont="1" applyFill="1" applyBorder="1" applyAlignment="1" applyProtection="1">
      <alignment vertical="center"/>
      <protection locked="0"/>
    </xf>
    <xf numFmtId="4" fontId="39" fillId="0" borderId="23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11" fillId="0" borderId="3" xfId="0" applyFont="1" applyBorder="1" applyAlignment="1" applyProtection="1">
      <alignment vertical="center"/>
      <protection locked="0"/>
    </xf>
    <xf numFmtId="0" fontId="39" fillId="4" borderId="23" xfId="0" applyFont="1" applyFill="1" applyBorder="1" applyAlignment="1" applyProtection="1">
      <alignment horizontal="center" vertical="center"/>
      <protection/>
    </xf>
    <xf numFmtId="0" fontId="39" fillId="0" borderId="23" xfId="0" applyFont="1" applyBorder="1" applyAlignment="1" applyProtection="1">
      <alignment horizontal="center" vertical="center"/>
      <protection/>
    </xf>
    <xf numFmtId="49" fontId="39" fillId="0" borderId="23" xfId="0" applyNumberFormat="1" applyFont="1" applyBorder="1" applyAlignment="1" applyProtection="1">
      <alignment horizontal="left" vertical="center" wrapText="1"/>
      <protection/>
    </xf>
    <xf numFmtId="0" fontId="39" fillId="0" borderId="23" xfId="0" applyFont="1" applyBorder="1" applyAlignment="1" applyProtection="1">
      <alignment horizontal="left" vertical="center" wrapText="1"/>
      <protection/>
    </xf>
    <xf numFmtId="0" fontId="39" fillId="0" borderId="23" xfId="0" applyFont="1" applyBorder="1" applyAlignment="1" applyProtection="1">
      <alignment horizontal="center" vertical="center" wrapText="1"/>
      <protection/>
    </xf>
    <xf numFmtId="167" fontId="39" fillId="0" borderId="23" xfId="0" applyNumberFormat="1" applyFont="1" applyBorder="1" applyAlignment="1" applyProtection="1">
      <alignment vertical="center"/>
      <protection/>
    </xf>
    <xf numFmtId="4" fontId="39" fillId="5" borderId="23" xfId="0" applyNumberFormat="1" applyFont="1" applyFill="1" applyBorder="1" applyAlignment="1" applyProtection="1">
      <alignment vertical="center"/>
      <protection locked="0"/>
    </xf>
    <xf numFmtId="4" fontId="39" fillId="0" borderId="23" xfId="0" applyNumberFormat="1" applyFont="1" applyBorder="1" applyAlignment="1" applyProtection="1">
      <alignment vertical="center"/>
      <protection/>
    </xf>
    <xf numFmtId="0" fontId="11" fillId="0" borderId="3" xfId="0" applyFont="1" applyBorder="1" applyAlignment="1">
      <alignment vertical="center"/>
    </xf>
    <xf numFmtId="0" fontId="39" fillId="0" borderId="17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166" fontId="39" fillId="0" borderId="0" xfId="0" applyNumberFormat="1" applyFont="1" applyBorder="1" applyAlignment="1">
      <alignment vertical="center"/>
    </xf>
    <xf numFmtId="166" fontId="39" fillId="0" borderId="12" xfId="0" applyNumberFormat="1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" fontId="11" fillId="0" borderId="0" xfId="0" applyNumberFormat="1" applyFont="1" applyAlignment="1">
      <alignment vertical="center"/>
    </xf>
    <xf numFmtId="0" fontId="40" fillId="4" borderId="23" xfId="0" applyFont="1" applyFill="1" applyBorder="1" applyAlignment="1" applyProtection="1">
      <alignment horizontal="center" vertical="center"/>
      <protection/>
    </xf>
    <xf numFmtId="0" fontId="40" fillId="0" borderId="23" xfId="0" applyFont="1" applyBorder="1" applyAlignment="1" applyProtection="1">
      <alignment horizontal="center" vertical="center"/>
      <protection/>
    </xf>
    <xf numFmtId="49" fontId="40" fillId="0" borderId="23" xfId="0" applyNumberFormat="1" applyFont="1" applyBorder="1" applyAlignment="1" applyProtection="1">
      <alignment horizontal="left" vertical="center" wrapText="1"/>
      <protection/>
    </xf>
    <xf numFmtId="0" fontId="40" fillId="0" borderId="23" xfId="0" applyFont="1" applyBorder="1" applyAlignment="1" applyProtection="1">
      <alignment horizontal="left" vertical="center" wrapText="1"/>
      <protection/>
    </xf>
    <xf numFmtId="0" fontId="40" fillId="0" borderId="23" xfId="0" applyFont="1" applyBorder="1" applyAlignment="1" applyProtection="1">
      <alignment horizontal="center" vertical="center" wrapText="1"/>
      <protection/>
    </xf>
    <xf numFmtId="167" fontId="40" fillId="0" borderId="23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3"/>
  <sheetViews>
    <sheetView showGridLines="0" workbookViewId="0" topLeftCell="A85">
      <selection activeCell="AG95" sqref="AG95:AM9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318" t="s">
        <v>5</v>
      </c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S4" s="17" t="s">
        <v>11</v>
      </c>
    </row>
    <row r="5" spans="2:71" s="1" customFormat="1" ht="12" customHeight="1">
      <c r="B5" s="20"/>
      <c r="D5" s="23" t="s">
        <v>12</v>
      </c>
      <c r="K5" s="325" t="s">
        <v>13</v>
      </c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R5" s="20"/>
      <c r="BS5" s="17" t="s">
        <v>6</v>
      </c>
    </row>
    <row r="6" spans="2:71" s="1" customFormat="1" ht="36.95" customHeight="1">
      <c r="B6" s="20"/>
      <c r="D6" s="25" t="s">
        <v>14</v>
      </c>
      <c r="K6" s="326" t="s">
        <v>15</v>
      </c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R6" s="20"/>
      <c r="BS6" s="17" t="s">
        <v>6</v>
      </c>
    </row>
    <row r="7" spans="2:71" s="1" customFormat="1" ht="12" customHeight="1">
      <c r="B7" s="20"/>
      <c r="D7" s="26" t="s">
        <v>16</v>
      </c>
      <c r="K7" s="24" t="s">
        <v>1</v>
      </c>
      <c r="AK7" s="26" t="s">
        <v>17</v>
      </c>
      <c r="AN7" s="24" t="s">
        <v>1</v>
      </c>
      <c r="AR7" s="20"/>
      <c r="BS7" s="17" t="s">
        <v>6</v>
      </c>
    </row>
    <row r="8" spans="2:71" s="1" customFormat="1" ht="12" customHeight="1">
      <c r="B8" s="20"/>
      <c r="D8" s="26" t="s">
        <v>18</v>
      </c>
      <c r="K8" s="24" t="s">
        <v>19</v>
      </c>
      <c r="AK8" s="26" t="s">
        <v>20</v>
      </c>
      <c r="AN8" s="24" t="s">
        <v>21</v>
      </c>
      <c r="AR8" s="20"/>
      <c r="BS8" s="17" t="s">
        <v>6</v>
      </c>
    </row>
    <row r="9" spans="2:71" s="1" customFormat="1" ht="14.45" customHeight="1">
      <c r="B9" s="20"/>
      <c r="AR9" s="20"/>
      <c r="BS9" s="17" t="s">
        <v>6</v>
      </c>
    </row>
    <row r="10" spans="2:71" s="1" customFormat="1" ht="12" customHeight="1">
      <c r="B10" s="20"/>
      <c r="D10" s="26" t="s">
        <v>22</v>
      </c>
      <c r="AK10" s="26" t="s">
        <v>23</v>
      </c>
      <c r="AN10" s="24" t="s">
        <v>24</v>
      </c>
      <c r="AR10" s="20"/>
      <c r="BS10" s="17" t="s">
        <v>6</v>
      </c>
    </row>
    <row r="11" spans="2:71" s="1" customFormat="1" ht="18.4" customHeight="1">
      <c r="B11" s="20"/>
      <c r="E11" s="24" t="s">
        <v>25</v>
      </c>
      <c r="AK11" s="26" t="s">
        <v>26</v>
      </c>
      <c r="AN11" s="24" t="s">
        <v>27</v>
      </c>
      <c r="AR11" s="20"/>
      <c r="BS11" s="17" t="s">
        <v>6</v>
      </c>
    </row>
    <row r="12" spans="2:71" s="1" customFormat="1" ht="6.95" customHeight="1">
      <c r="B12" s="20"/>
      <c r="AR12" s="20"/>
      <c r="BS12" s="17" t="s">
        <v>6</v>
      </c>
    </row>
    <row r="13" spans="2:71" s="1" customFormat="1" ht="12" customHeight="1">
      <c r="B13" s="20"/>
      <c r="D13" s="26" t="s">
        <v>28</v>
      </c>
      <c r="AK13" s="26" t="s">
        <v>23</v>
      </c>
      <c r="AN13" s="24" t="s">
        <v>1</v>
      </c>
      <c r="AR13" s="20"/>
      <c r="BS13" s="17" t="s">
        <v>6</v>
      </c>
    </row>
    <row r="14" spans="2:71" ht="12.75">
      <c r="B14" s="20"/>
      <c r="E14" s="24" t="s">
        <v>29</v>
      </c>
      <c r="AK14" s="26" t="s">
        <v>26</v>
      </c>
      <c r="AN14" s="24" t="s">
        <v>1</v>
      </c>
      <c r="AR14" s="20"/>
      <c r="BS14" s="17" t="s">
        <v>6</v>
      </c>
    </row>
    <row r="15" spans="2:71" s="1" customFormat="1" ht="6.95" customHeight="1">
      <c r="B15" s="20"/>
      <c r="AR15" s="20"/>
      <c r="BS15" s="17" t="s">
        <v>3</v>
      </c>
    </row>
    <row r="16" spans="2:71" s="1" customFormat="1" ht="12" customHeight="1">
      <c r="B16" s="20"/>
      <c r="D16" s="26" t="s">
        <v>30</v>
      </c>
      <c r="AK16" s="26" t="s">
        <v>23</v>
      </c>
      <c r="AN16" s="24" t="s">
        <v>1</v>
      </c>
      <c r="AR16" s="20"/>
      <c r="BS16" s="17" t="s">
        <v>3</v>
      </c>
    </row>
    <row r="17" spans="2:71" s="1" customFormat="1" ht="18.4" customHeight="1">
      <c r="B17" s="20"/>
      <c r="E17" s="24" t="s">
        <v>29</v>
      </c>
      <c r="AK17" s="26" t="s">
        <v>26</v>
      </c>
      <c r="AN17" s="24" t="s">
        <v>1</v>
      </c>
      <c r="AR17" s="20"/>
      <c r="BS17" s="17" t="s">
        <v>31</v>
      </c>
    </row>
    <row r="18" spans="2:71" s="1" customFormat="1" ht="6.95" customHeight="1">
      <c r="B18" s="20"/>
      <c r="AR18" s="20"/>
      <c r="BS18" s="17" t="s">
        <v>6</v>
      </c>
    </row>
    <row r="19" spans="2:71" s="1" customFormat="1" ht="12" customHeight="1">
      <c r="B19" s="20"/>
      <c r="D19" s="26" t="s">
        <v>32</v>
      </c>
      <c r="AK19" s="26" t="s">
        <v>23</v>
      </c>
      <c r="AN19" s="24" t="s">
        <v>1</v>
      </c>
      <c r="AR19" s="20"/>
      <c r="BS19" s="17" t="s">
        <v>6</v>
      </c>
    </row>
    <row r="20" spans="2:71" s="1" customFormat="1" ht="18.4" customHeight="1">
      <c r="B20" s="20"/>
      <c r="E20" s="24"/>
      <c r="AK20" s="26" t="s">
        <v>26</v>
      </c>
      <c r="AN20" s="24" t="s">
        <v>1</v>
      </c>
      <c r="AR20" s="20"/>
      <c r="BS20" s="17" t="s">
        <v>3</v>
      </c>
    </row>
    <row r="21" spans="2:44" s="1" customFormat="1" ht="6.95" customHeight="1">
      <c r="B21" s="20"/>
      <c r="AR21" s="20"/>
    </row>
    <row r="22" spans="2:44" s="1" customFormat="1" ht="12" customHeight="1">
      <c r="B22" s="20"/>
      <c r="D22" s="26" t="s">
        <v>33</v>
      </c>
      <c r="AR22" s="20"/>
    </row>
    <row r="23" spans="2:44" s="1" customFormat="1" ht="16.5" customHeight="1">
      <c r="B23" s="20"/>
      <c r="E23" s="327" t="s">
        <v>1</v>
      </c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R23" s="20"/>
    </row>
    <row r="24" spans="2:44" s="1" customFormat="1" ht="6.95" customHeight="1">
      <c r="B24" s="20"/>
      <c r="AR24" s="20"/>
    </row>
    <row r="25" spans="2:44" s="1" customFormat="1" ht="6.95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2:44" s="1" customFormat="1" ht="14.45" customHeight="1">
      <c r="B26" s="20"/>
      <c r="D26" s="29" t="s">
        <v>34</v>
      </c>
      <c r="AK26" s="328">
        <f>ROUND(AG94,2)</f>
        <v>0</v>
      </c>
      <c r="AL26" s="319"/>
      <c r="AM26" s="319"/>
      <c r="AN26" s="319"/>
      <c r="AO26" s="319"/>
      <c r="AR26" s="20"/>
    </row>
    <row r="27" spans="2:44" s="1" customFormat="1" ht="14.45" customHeight="1">
      <c r="B27" s="20"/>
      <c r="D27" s="29" t="s">
        <v>35</v>
      </c>
      <c r="AK27" s="328">
        <f>ROUND(AG100,2)</f>
        <v>0</v>
      </c>
      <c r="AL27" s="328"/>
      <c r="AM27" s="328"/>
      <c r="AN27" s="328"/>
      <c r="AO27" s="328"/>
      <c r="AR27" s="20"/>
    </row>
    <row r="28" spans="1:57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1"/>
      <c r="BE28" s="30"/>
    </row>
    <row r="29" spans="1:57" s="2" customFormat="1" ht="25.9" customHeight="1">
      <c r="A29" s="30"/>
      <c r="B29" s="31"/>
      <c r="C29" s="30"/>
      <c r="D29" s="32" t="s">
        <v>36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29">
        <f>ROUND(AK26+AK27,2)</f>
        <v>0</v>
      </c>
      <c r="AL29" s="330"/>
      <c r="AM29" s="330"/>
      <c r="AN29" s="330"/>
      <c r="AO29" s="330"/>
      <c r="AP29" s="30"/>
      <c r="AQ29" s="30"/>
      <c r="AR29" s="31"/>
      <c r="BE29" s="30"/>
    </row>
    <row r="30" spans="1:57" s="2" customFormat="1" ht="6.95" customHeight="1">
      <c r="A30" s="30"/>
      <c r="B30" s="31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1"/>
      <c r="BE30" s="30"/>
    </row>
    <row r="31" spans="1:57" s="2" customFormat="1" ht="12.75">
      <c r="A31" s="30"/>
      <c r="B31" s="31"/>
      <c r="C31" s="30"/>
      <c r="D31" s="30"/>
      <c r="E31" s="30"/>
      <c r="F31" s="30"/>
      <c r="G31" s="30"/>
      <c r="H31" s="30"/>
      <c r="I31" s="30"/>
      <c r="J31" s="30"/>
      <c r="K31" s="30"/>
      <c r="L31" s="331" t="s">
        <v>37</v>
      </c>
      <c r="M31" s="331"/>
      <c r="N31" s="331"/>
      <c r="O31" s="331"/>
      <c r="P31" s="331"/>
      <c r="Q31" s="30"/>
      <c r="R31" s="30"/>
      <c r="S31" s="30"/>
      <c r="T31" s="30"/>
      <c r="U31" s="30"/>
      <c r="V31" s="30"/>
      <c r="W31" s="331" t="s">
        <v>38</v>
      </c>
      <c r="X31" s="331"/>
      <c r="Y31" s="331"/>
      <c r="Z31" s="331"/>
      <c r="AA31" s="331"/>
      <c r="AB31" s="331"/>
      <c r="AC31" s="331"/>
      <c r="AD31" s="331"/>
      <c r="AE31" s="331"/>
      <c r="AF31" s="30"/>
      <c r="AG31" s="30"/>
      <c r="AH31" s="30"/>
      <c r="AI31" s="30"/>
      <c r="AJ31" s="30"/>
      <c r="AK31" s="331" t="s">
        <v>39</v>
      </c>
      <c r="AL31" s="331"/>
      <c r="AM31" s="331"/>
      <c r="AN31" s="331"/>
      <c r="AO31" s="331"/>
      <c r="AP31" s="30"/>
      <c r="AQ31" s="30"/>
      <c r="AR31" s="31"/>
      <c r="BE31" s="30"/>
    </row>
    <row r="32" spans="2:44" s="3" customFormat="1" ht="14.45" customHeight="1">
      <c r="B32" s="35"/>
      <c r="D32" s="26" t="s">
        <v>40</v>
      </c>
      <c r="F32" s="26" t="s">
        <v>41</v>
      </c>
      <c r="L32" s="320">
        <v>0.21</v>
      </c>
      <c r="M32" s="321"/>
      <c r="N32" s="321"/>
      <c r="O32" s="321"/>
      <c r="P32" s="321"/>
      <c r="W32" s="322">
        <f>ROUND(AZ94+SUM(CD100),2)</f>
        <v>0</v>
      </c>
      <c r="X32" s="321"/>
      <c r="Y32" s="321"/>
      <c r="Z32" s="321"/>
      <c r="AA32" s="321"/>
      <c r="AB32" s="321"/>
      <c r="AC32" s="321"/>
      <c r="AD32" s="321"/>
      <c r="AE32" s="321"/>
      <c r="AK32" s="322">
        <f>ROUND(AV94+SUM(BY100),2)</f>
        <v>0</v>
      </c>
      <c r="AL32" s="321"/>
      <c r="AM32" s="321"/>
      <c r="AN32" s="321"/>
      <c r="AO32" s="321"/>
      <c r="AR32" s="35"/>
    </row>
    <row r="33" spans="2:44" s="3" customFormat="1" ht="14.45" customHeight="1">
      <c r="B33" s="35"/>
      <c r="F33" s="26" t="s">
        <v>42</v>
      </c>
      <c r="L33" s="320">
        <v>0.15</v>
      </c>
      <c r="M33" s="321"/>
      <c r="N33" s="321"/>
      <c r="O33" s="321"/>
      <c r="P33" s="321"/>
      <c r="W33" s="322">
        <f>ROUND(BA94+SUM(CE100),2)</f>
        <v>0</v>
      </c>
      <c r="X33" s="321"/>
      <c r="Y33" s="321"/>
      <c r="Z33" s="321"/>
      <c r="AA33" s="321"/>
      <c r="AB33" s="321"/>
      <c r="AC33" s="321"/>
      <c r="AD33" s="321"/>
      <c r="AE33" s="321"/>
      <c r="AK33" s="322">
        <f>ROUND(AW94+SUM(BZ100),2)</f>
        <v>0</v>
      </c>
      <c r="AL33" s="321"/>
      <c r="AM33" s="321"/>
      <c r="AN33" s="321"/>
      <c r="AO33" s="321"/>
      <c r="AR33" s="35"/>
    </row>
    <row r="34" spans="2:44" s="3" customFormat="1" ht="14.45" customHeight="1" hidden="1">
      <c r="B34" s="35"/>
      <c r="F34" s="26" t="s">
        <v>43</v>
      </c>
      <c r="L34" s="320">
        <v>0.21</v>
      </c>
      <c r="M34" s="321"/>
      <c r="N34" s="321"/>
      <c r="O34" s="321"/>
      <c r="P34" s="321"/>
      <c r="W34" s="322">
        <f>ROUND(BB94+SUM(CF100),2)</f>
        <v>0</v>
      </c>
      <c r="X34" s="321"/>
      <c r="Y34" s="321"/>
      <c r="Z34" s="321"/>
      <c r="AA34" s="321"/>
      <c r="AB34" s="321"/>
      <c r="AC34" s="321"/>
      <c r="AD34" s="321"/>
      <c r="AE34" s="321"/>
      <c r="AK34" s="322">
        <v>0</v>
      </c>
      <c r="AL34" s="321"/>
      <c r="AM34" s="321"/>
      <c r="AN34" s="321"/>
      <c r="AO34" s="321"/>
      <c r="AR34" s="35"/>
    </row>
    <row r="35" spans="2:44" s="3" customFormat="1" ht="14.45" customHeight="1" hidden="1">
      <c r="B35" s="35"/>
      <c r="F35" s="26" t="s">
        <v>44</v>
      </c>
      <c r="L35" s="320">
        <v>0.15</v>
      </c>
      <c r="M35" s="321"/>
      <c r="N35" s="321"/>
      <c r="O35" s="321"/>
      <c r="P35" s="321"/>
      <c r="W35" s="322">
        <f>ROUND(BC94+SUM(CG100),2)</f>
        <v>0</v>
      </c>
      <c r="X35" s="321"/>
      <c r="Y35" s="321"/>
      <c r="Z35" s="321"/>
      <c r="AA35" s="321"/>
      <c r="AB35" s="321"/>
      <c r="AC35" s="321"/>
      <c r="AD35" s="321"/>
      <c r="AE35" s="321"/>
      <c r="AK35" s="322">
        <v>0</v>
      </c>
      <c r="AL35" s="321"/>
      <c r="AM35" s="321"/>
      <c r="AN35" s="321"/>
      <c r="AO35" s="321"/>
      <c r="AR35" s="35"/>
    </row>
    <row r="36" spans="2:44" s="3" customFormat="1" ht="14.45" customHeight="1" hidden="1">
      <c r="B36" s="35"/>
      <c r="F36" s="26" t="s">
        <v>45</v>
      </c>
      <c r="L36" s="320">
        <v>0</v>
      </c>
      <c r="M36" s="321"/>
      <c r="N36" s="321"/>
      <c r="O36" s="321"/>
      <c r="P36" s="321"/>
      <c r="W36" s="322">
        <f>ROUND(BD94+SUM(CH100),2)</f>
        <v>0</v>
      </c>
      <c r="X36" s="321"/>
      <c r="Y36" s="321"/>
      <c r="Z36" s="321"/>
      <c r="AA36" s="321"/>
      <c r="AB36" s="321"/>
      <c r="AC36" s="321"/>
      <c r="AD36" s="321"/>
      <c r="AE36" s="321"/>
      <c r="AK36" s="322">
        <v>0</v>
      </c>
      <c r="AL36" s="321"/>
      <c r="AM36" s="321"/>
      <c r="AN36" s="321"/>
      <c r="AO36" s="321"/>
      <c r="AR36" s="35"/>
    </row>
    <row r="37" spans="1:57" s="2" customFormat="1" ht="6.95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1:57" s="2" customFormat="1" ht="25.9" customHeight="1">
      <c r="A38" s="30"/>
      <c r="B38" s="31"/>
      <c r="C38" s="36"/>
      <c r="D38" s="37" t="s">
        <v>46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9" t="s">
        <v>47</v>
      </c>
      <c r="U38" s="38"/>
      <c r="V38" s="38"/>
      <c r="W38" s="38"/>
      <c r="X38" s="317" t="s">
        <v>48</v>
      </c>
      <c r="Y38" s="315"/>
      <c r="Z38" s="315"/>
      <c r="AA38" s="315"/>
      <c r="AB38" s="315"/>
      <c r="AC38" s="38"/>
      <c r="AD38" s="38"/>
      <c r="AE38" s="38"/>
      <c r="AF38" s="38"/>
      <c r="AG38" s="38"/>
      <c r="AH38" s="38"/>
      <c r="AI38" s="38"/>
      <c r="AJ38" s="38"/>
      <c r="AK38" s="314">
        <f>SUM(AK29:AK36)</f>
        <v>0</v>
      </c>
      <c r="AL38" s="315"/>
      <c r="AM38" s="315"/>
      <c r="AN38" s="315"/>
      <c r="AO38" s="316"/>
      <c r="AP38" s="36"/>
      <c r="AQ38" s="36"/>
      <c r="AR38" s="31"/>
      <c r="BE38" s="30"/>
    </row>
    <row r="39" spans="1:57" s="2" customFormat="1" ht="6.95" customHeight="1">
      <c r="A39" s="30"/>
      <c r="B39" s="31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1"/>
      <c r="BE39" s="30"/>
    </row>
    <row r="40" spans="1:57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1"/>
      <c r="BE40" s="3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0"/>
      <c r="D49" s="41" t="s">
        <v>49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50</v>
      </c>
      <c r="AI49" s="42"/>
      <c r="AJ49" s="42"/>
      <c r="AK49" s="42"/>
      <c r="AL49" s="42"/>
      <c r="AM49" s="42"/>
      <c r="AN49" s="42"/>
      <c r="AO49" s="42"/>
      <c r="AR49" s="40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0"/>
      <c r="B60" s="31"/>
      <c r="C60" s="30"/>
      <c r="D60" s="43" t="s">
        <v>51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3" t="s">
        <v>52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3" t="s">
        <v>51</v>
      </c>
      <c r="AI60" s="33"/>
      <c r="AJ60" s="33"/>
      <c r="AK60" s="33"/>
      <c r="AL60" s="33"/>
      <c r="AM60" s="43" t="s">
        <v>52</v>
      </c>
      <c r="AN60" s="33"/>
      <c r="AO60" s="33"/>
      <c r="AP60" s="30"/>
      <c r="AQ60" s="30"/>
      <c r="AR60" s="31"/>
      <c r="BE60" s="30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0"/>
      <c r="B64" s="31"/>
      <c r="C64" s="30"/>
      <c r="D64" s="41" t="s">
        <v>53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54</v>
      </c>
      <c r="AI64" s="44"/>
      <c r="AJ64" s="44"/>
      <c r="AK64" s="44"/>
      <c r="AL64" s="44"/>
      <c r="AM64" s="44"/>
      <c r="AN64" s="44"/>
      <c r="AO64" s="44"/>
      <c r="AP64" s="30"/>
      <c r="AQ64" s="30"/>
      <c r="AR64" s="31"/>
      <c r="BE64" s="30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0"/>
      <c r="B75" s="31"/>
      <c r="C75" s="30"/>
      <c r="D75" s="43" t="s">
        <v>51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3" t="s">
        <v>52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3" t="s">
        <v>51</v>
      </c>
      <c r="AI75" s="33"/>
      <c r="AJ75" s="33"/>
      <c r="AK75" s="33"/>
      <c r="AL75" s="33"/>
      <c r="AM75" s="43" t="s">
        <v>52</v>
      </c>
      <c r="AN75" s="33"/>
      <c r="AO75" s="33"/>
      <c r="AP75" s="30"/>
      <c r="AQ75" s="30"/>
      <c r="AR75" s="31"/>
      <c r="BE75" s="30"/>
    </row>
    <row r="76" spans="1:57" s="2" customFormat="1" ht="12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2" customFormat="1" ht="6.9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1"/>
      <c r="BE77" s="30"/>
    </row>
    <row r="81" spans="1:57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1"/>
      <c r="BE81" s="30"/>
    </row>
    <row r="82" spans="1:57" s="2" customFormat="1" ht="24.95" customHeight="1">
      <c r="A82" s="30"/>
      <c r="B82" s="31"/>
      <c r="C82" s="21" t="s">
        <v>55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57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2:44" s="4" customFormat="1" ht="12" customHeight="1">
      <c r="B84" s="49"/>
      <c r="C84" s="26" t="s">
        <v>12</v>
      </c>
      <c r="L84" s="4" t="str">
        <f>K5</f>
        <v>11</v>
      </c>
      <c r="AR84" s="49"/>
    </row>
    <row r="85" spans="2:44" s="5" customFormat="1" ht="36.95" customHeight="1">
      <c r="B85" s="50"/>
      <c r="C85" s="51" t="s">
        <v>14</v>
      </c>
      <c r="L85" s="341" t="str">
        <f>K6</f>
        <v>OBJEKT VIKS - Aula  -  ADAPTACE VÝUKOVÝCH PROSTOR</v>
      </c>
      <c r="M85" s="342"/>
      <c r="N85" s="342"/>
      <c r="O85" s="342"/>
      <c r="P85" s="342"/>
      <c r="Q85" s="342"/>
      <c r="R85" s="342"/>
      <c r="S85" s="342"/>
      <c r="T85" s="342"/>
      <c r="U85" s="342"/>
      <c r="V85" s="342"/>
      <c r="W85" s="342"/>
      <c r="X85" s="342"/>
      <c r="Y85" s="342"/>
      <c r="Z85" s="342"/>
      <c r="AA85" s="342"/>
      <c r="AB85" s="342"/>
      <c r="AC85" s="342"/>
      <c r="AD85" s="342"/>
      <c r="AE85" s="342"/>
      <c r="AF85" s="342"/>
      <c r="AG85" s="342"/>
      <c r="AH85" s="342"/>
      <c r="AI85" s="342"/>
      <c r="AJ85" s="342"/>
      <c r="AK85" s="342"/>
      <c r="AL85" s="342"/>
      <c r="AM85" s="342"/>
      <c r="AN85" s="342"/>
      <c r="AO85" s="342"/>
      <c r="AR85" s="50"/>
    </row>
    <row r="86" spans="1:57" s="2" customFormat="1" ht="6.95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57" s="2" customFormat="1" ht="12" customHeight="1">
      <c r="A87" s="30"/>
      <c r="B87" s="31"/>
      <c r="C87" s="26" t="s">
        <v>18</v>
      </c>
      <c r="D87" s="30"/>
      <c r="E87" s="30"/>
      <c r="F87" s="30"/>
      <c r="G87" s="30"/>
      <c r="H87" s="30"/>
      <c r="I87" s="30"/>
      <c r="J87" s="30"/>
      <c r="K87" s="30"/>
      <c r="L87" s="52" t="str">
        <f>IF(K8="","",K8)</f>
        <v>Ústí nad Labem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6" t="s">
        <v>20</v>
      </c>
      <c r="AJ87" s="30"/>
      <c r="AK87" s="30"/>
      <c r="AL87" s="30"/>
      <c r="AM87" s="343" t="str">
        <f>IF(AN8="","",AN8)</f>
        <v>11. 3. 2020</v>
      </c>
      <c r="AN87" s="343"/>
      <c r="AO87" s="30"/>
      <c r="AP87" s="30"/>
      <c r="AQ87" s="30"/>
      <c r="AR87" s="31"/>
      <c r="BE87" s="30"/>
    </row>
    <row r="88" spans="1:57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57" s="2" customFormat="1" ht="15.2" customHeight="1">
      <c r="A89" s="30"/>
      <c r="B89" s="31"/>
      <c r="C89" s="26" t="s">
        <v>22</v>
      </c>
      <c r="D89" s="30"/>
      <c r="E89" s="30"/>
      <c r="F89" s="30"/>
      <c r="G89" s="30"/>
      <c r="H89" s="30"/>
      <c r="I89" s="30"/>
      <c r="J89" s="30"/>
      <c r="K89" s="30"/>
      <c r="L89" s="4" t="str">
        <f>IF(E11="","",E11)</f>
        <v>Univerzita J. E. Purkyně v Ústí nad Labem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6" t="s">
        <v>30</v>
      </c>
      <c r="AJ89" s="30"/>
      <c r="AK89" s="30"/>
      <c r="AL89" s="30"/>
      <c r="AM89" s="344" t="str">
        <f>IF(E17="","",E17)</f>
        <v xml:space="preserve"> </v>
      </c>
      <c r="AN89" s="345"/>
      <c r="AO89" s="345"/>
      <c r="AP89" s="345"/>
      <c r="AQ89" s="30"/>
      <c r="AR89" s="31"/>
      <c r="AS89" s="346" t="s">
        <v>56</v>
      </c>
      <c r="AT89" s="347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30"/>
    </row>
    <row r="90" spans="1:57" s="2" customFormat="1" ht="15.2" customHeight="1">
      <c r="A90" s="30"/>
      <c r="B90" s="31"/>
      <c r="C90" s="26" t="s">
        <v>28</v>
      </c>
      <c r="D90" s="30"/>
      <c r="E90" s="30"/>
      <c r="F90" s="30"/>
      <c r="G90" s="30"/>
      <c r="H90" s="30"/>
      <c r="I90" s="30"/>
      <c r="J90" s="30"/>
      <c r="K90" s="30"/>
      <c r="L90" s="4" t="str">
        <f>IF(E14="","",E14)</f>
        <v xml:space="preserve"> </v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6" t="s">
        <v>32</v>
      </c>
      <c r="AJ90" s="30"/>
      <c r="AK90" s="30"/>
      <c r="AL90" s="30"/>
      <c r="AM90" s="344" t="str">
        <f>IF(E20="","",E20)</f>
        <v/>
      </c>
      <c r="AN90" s="345"/>
      <c r="AO90" s="345"/>
      <c r="AP90" s="345"/>
      <c r="AQ90" s="30"/>
      <c r="AR90" s="31"/>
      <c r="AS90" s="348"/>
      <c r="AT90" s="349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30"/>
    </row>
    <row r="91" spans="1:57" s="2" customFormat="1" ht="10.9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348"/>
      <c r="AT91" s="349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30"/>
    </row>
    <row r="92" spans="1:57" s="2" customFormat="1" ht="29.25" customHeight="1">
      <c r="A92" s="30"/>
      <c r="B92" s="31"/>
      <c r="C92" s="336" t="s">
        <v>57</v>
      </c>
      <c r="D92" s="337"/>
      <c r="E92" s="337"/>
      <c r="F92" s="337"/>
      <c r="G92" s="337"/>
      <c r="H92" s="58"/>
      <c r="I92" s="339" t="s">
        <v>58</v>
      </c>
      <c r="J92" s="337"/>
      <c r="K92" s="337"/>
      <c r="L92" s="337"/>
      <c r="M92" s="337"/>
      <c r="N92" s="337"/>
      <c r="O92" s="337"/>
      <c r="P92" s="337"/>
      <c r="Q92" s="337"/>
      <c r="R92" s="337"/>
      <c r="S92" s="337"/>
      <c r="T92" s="337"/>
      <c r="U92" s="337"/>
      <c r="V92" s="337"/>
      <c r="W92" s="337"/>
      <c r="X92" s="337"/>
      <c r="Y92" s="337"/>
      <c r="Z92" s="337"/>
      <c r="AA92" s="337"/>
      <c r="AB92" s="337"/>
      <c r="AC92" s="337"/>
      <c r="AD92" s="337"/>
      <c r="AE92" s="337"/>
      <c r="AF92" s="337"/>
      <c r="AG92" s="338" t="s">
        <v>59</v>
      </c>
      <c r="AH92" s="337"/>
      <c r="AI92" s="337"/>
      <c r="AJ92" s="337"/>
      <c r="AK92" s="337"/>
      <c r="AL92" s="337"/>
      <c r="AM92" s="337"/>
      <c r="AN92" s="339" t="s">
        <v>60</v>
      </c>
      <c r="AO92" s="337"/>
      <c r="AP92" s="340"/>
      <c r="AQ92" s="59" t="s">
        <v>61</v>
      </c>
      <c r="AR92" s="31"/>
      <c r="AS92" s="60" t="s">
        <v>62</v>
      </c>
      <c r="AT92" s="61" t="s">
        <v>63</v>
      </c>
      <c r="AU92" s="61" t="s">
        <v>64</v>
      </c>
      <c r="AV92" s="61" t="s">
        <v>65</v>
      </c>
      <c r="AW92" s="61" t="s">
        <v>66</v>
      </c>
      <c r="AX92" s="61" t="s">
        <v>67</v>
      </c>
      <c r="AY92" s="61" t="s">
        <v>68</v>
      </c>
      <c r="AZ92" s="61" t="s">
        <v>69</v>
      </c>
      <c r="BA92" s="61" t="s">
        <v>70</v>
      </c>
      <c r="BB92" s="61" t="s">
        <v>71</v>
      </c>
      <c r="BC92" s="61" t="s">
        <v>72</v>
      </c>
      <c r="BD92" s="62" t="s">
        <v>73</v>
      </c>
      <c r="BE92" s="30"/>
    </row>
    <row r="93" spans="1:57" s="2" customFormat="1" ht="10.9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30"/>
    </row>
    <row r="94" spans="2:90" s="6" customFormat="1" ht="32.45" customHeight="1">
      <c r="B94" s="66"/>
      <c r="C94" s="67" t="s">
        <v>74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335">
        <f>ROUND(SUM(AG95:AG98),2)</f>
        <v>0</v>
      </c>
      <c r="AH94" s="335"/>
      <c r="AI94" s="335"/>
      <c r="AJ94" s="335"/>
      <c r="AK94" s="335"/>
      <c r="AL94" s="335"/>
      <c r="AM94" s="335"/>
      <c r="AN94" s="323">
        <f>SUM(AG94,AT94)</f>
        <v>0</v>
      </c>
      <c r="AO94" s="323"/>
      <c r="AP94" s="323"/>
      <c r="AQ94" s="70" t="s">
        <v>1</v>
      </c>
      <c r="AR94" s="66"/>
      <c r="AS94" s="71">
        <f>ROUND(SUM(AS95:AS98),2)</f>
        <v>0</v>
      </c>
      <c r="AT94" s="72">
        <f>ROUND(SUM(AV94:AW94),2)</f>
        <v>0</v>
      </c>
      <c r="AU94" s="73" t="e">
        <f>ROUND(SUM(AU95:AU98),5)</f>
        <v>#REF!</v>
      </c>
      <c r="AV94" s="72">
        <f>ROUND(AZ94*L32,2)</f>
        <v>0</v>
      </c>
      <c r="AW94" s="72">
        <f>ROUND(BA94*L33,2)</f>
        <v>0</v>
      </c>
      <c r="AX94" s="72">
        <f>ROUND(BB94*L32,2)</f>
        <v>0</v>
      </c>
      <c r="AY94" s="72">
        <f>ROUND(BC94*L33,2)</f>
        <v>0</v>
      </c>
      <c r="AZ94" s="72">
        <f>ROUND(SUM(AZ95:AZ98),2)</f>
        <v>0</v>
      </c>
      <c r="BA94" s="72">
        <f>ROUND(SUM(BA95:BA98),2)</f>
        <v>0</v>
      </c>
      <c r="BB94" s="72">
        <f>ROUND(SUM(BB95:BB98),2)</f>
        <v>0</v>
      </c>
      <c r="BC94" s="72">
        <f>ROUND(SUM(BC95:BC98),2)</f>
        <v>0</v>
      </c>
      <c r="BD94" s="74">
        <f>ROUND(SUM(BD95:BD98),2)</f>
        <v>0</v>
      </c>
      <c r="BS94" s="75" t="s">
        <v>75</v>
      </c>
      <c r="BT94" s="75" t="s">
        <v>76</v>
      </c>
      <c r="BU94" s="76" t="s">
        <v>77</v>
      </c>
      <c r="BV94" s="75" t="s">
        <v>78</v>
      </c>
      <c r="BW94" s="75" t="s">
        <v>4</v>
      </c>
      <c r="BX94" s="75" t="s">
        <v>79</v>
      </c>
      <c r="CL94" s="75" t="s">
        <v>1</v>
      </c>
    </row>
    <row r="95" spans="1:91" s="7" customFormat="1" ht="24.75" customHeight="1">
      <c r="A95" s="77" t="s">
        <v>80</v>
      </c>
      <c r="B95" s="78"/>
      <c r="C95" s="79"/>
      <c r="D95" s="334" t="s">
        <v>81</v>
      </c>
      <c r="E95" s="334"/>
      <c r="F95" s="334"/>
      <c r="G95" s="334"/>
      <c r="H95" s="334"/>
      <c r="I95" s="80"/>
      <c r="J95" s="334" t="s">
        <v>82</v>
      </c>
      <c r="K95" s="334"/>
      <c r="L95" s="334"/>
      <c r="M95" s="334"/>
      <c r="N95" s="334"/>
      <c r="O95" s="334"/>
      <c r="P95" s="334"/>
      <c r="Q95" s="334"/>
      <c r="R95" s="334"/>
      <c r="S95" s="334"/>
      <c r="T95" s="334"/>
      <c r="U95" s="334"/>
      <c r="V95" s="334"/>
      <c r="W95" s="334"/>
      <c r="X95" s="334"/>
      <c r="Y95" s="334"/>
      <c r="Z95" s="334"/>
      <c r="AA95" s="334"/>
      <c r="AB95" s="334"/>
      <c r="AC95" s="334"/>
      <c r="AD95" s="334"/>
      <c r="AE95" s="334"/>
      <c r="AF95" s="334"/>
      <c r="AG95" s="332">
        <f>'1 - Adaptace výukových pr...'!J30</f>
        <v>0</v>
      </c>
      <c r="AH95" s="333"/>
      <c r="AI95" s="333"/>
      <c r="AJ95" s="333"/>
      <c r="AK95" s="333"/>
      <c r="AL95" s="333"/>
      <c r="AM95" s="333"/>
      <c r="AN95" s="332">
        <f>SUM(AG95,AT95)</f>
        <v>0</v>
      </c>
      <c r="AO95" s="333"/>
      <c r="AP95" s="333"/>
      <c r="AQ95" s="81" t="s">
        <v>83</v>
      </c>
      <c r="AR95" s="78"/>
      <c r="AS95" s="82">
        <v>0</v>
      </c>
      <c r="AT95" s="83">
        <f>ROUND(SUM(AV95:AW95),2)</f>
        <v>0</v>
      </c>
      <c r="AU95" s="84" t="e">
        <f>'1 - Adaptace výukových pr...'!P137</f>
        <v>#REF!</v>
      </c>
      <c r="AV95" s="83">
        <f>'1 - Adaptace výukových pr...'!J33</f>
        <v>0</v>
      </c>
      <c r="AW95" s="83">
        <f>'1 - Adaptace výukových pr...'!J34</f>
        <v>0</v>
      </c>
      <c r="AX95" s="83">
        <f>'1 - Adaptace výukových pr...'!J35</f>
        <v>0</v>
      </c>
      <c r="AY95" s="83">
        <f>'1 - Adaptace výukových pr...'!J36</f>
        <v>0</v>
      </c>
      <c r="AZ95" s="83">
        <f>'1 - Adaptace výukových pr...'!F33</f>
        <v>0</v>
      </c>
      <c r="BA95" s="83">
        <f>'1 - Adaptace výukových pr...'!F34</f>
        <v>0</v>
      </c>
      <c r="BB95" s="83">
        <f>'1 - Adaptace výukových pr...'!F35</f>
        <v>0</v>
      </c>
      <c r="BC95" s="83">
        <f>'1 - Adaptace výukových pr...'!F36</f>
        <v>0</v>
      </c>
      <c r="BD95" s="85">
        <f>'1 - Adaptace výukových pr...'!F37</f>
        <v>0</v>
      </c>
      <c r="BT95" s="86" t="s">
        <v>81</v>
      </c>
      <c r="BV95" s="86" t="s">
        <v>78</v>
      </c>
      <c r="BW95" s="86" t="s">
        <v>84</v>
      </c>
      <c r="BX95" s="86" t="s">
        <v>4</v>
      </c>
      <c r="CL95" s="86" t="s">
        <v>1</v>
      </c>
      <c r="CM95" s="86" t="s">
        <v>85</v>
      </c>
    </row>
    <row r="96" spans="1:91" s="7" customFormat="1" ht="16.5" customHeight="1">
      <c r="A96" s="77" t="s">
        <v>80</v>
      </c>
      <c r="B96" s="78"/>
      <c r="C96" s="79"/>
      <c r="D96" s="334" t="s">
        <v>86</v>
      </c>
      <c r="E96" s="334"/>
      <c r="F96" s="334"/>
      <c r="G96" s="334"/>
      <c r="H96" s="334"/>
      <c r="I96" s="80"/>
      <c r="J96" s="334" t="s">
        <v>87</v>
      </c>
      <c r="K96" s="334"/>
      <c r="L96" s="334"/>
      <c r="M96" s="334"/>
      <c r="N96" s="334"/>
      <c r="O96" s="334"/>
      <c r="P96" s="334"/>
      <c r="Q96" s="334"/>
      <c r="R96" s="334"/>
      <c r="S96" s="334"/>
      <c r="T96" s="334"/>
      <c r="U96" s="334"/>
      <c r="V96" s="334"/>
      <c r="W96" s="334"/>
      <c r="X96" s="334"/>
      <c r="Y96" s="334"/>
      <c r="Z96" s="334"/>
      <c r="AA96" s="334"/>
      <c r="AB96" s="334"/>
      <c r="AC96" s="334"/>
      <c r="AD96" s="334"/>
      <c r="AE96" s="334"/>
      <c r="AF96" s="334"/>
      <c r="AG96" s="332">
        <f>'1-1 - Elektroinstalace'!J30</f>
        <v>0</v>
      </c>
      <c r="AH96" s="333"/>
      <c r="AI96" s="333"/>
      <c r="AJ96" s="333"/>
      <c r="AK96" s="333"/>
      <c r="AL96" s="333"/>
      <c r="AM96" s="333"/>
      <c r="AN96" s="332">
        <f>SUM(AG96,AT96)</f>
        <v>0</v>
      </c>
      <c r="AO96" s="333"/>
      <c r="AP96" s="333"/>
      <c r="AQ96" s="81" t="s">
        <v>83</v>
      </c>
      <c r="AR96" s="78"/>
      <c r="AS96" s="82">
        <v>0</v>
      </c>
      <c r="AT96" s="83">
        <f>ROUND(SUM(AV96:AW96),2)</f>
        <v>0</v>
      </c>
      <c r="AU96" s="84">
        <f>'1-1 - Elektroinstalace'!P118</f>
        <v>0</v>
      </c>
      <c r="AV96" s="83">
        <f>'1-1 - Elektroinstalace'!J33</f>
        <v>0</v>
      </c>
      <c r="AW96" s="83">
        <f>'1-1 - Elektroinstalace'!J34</f>
        <v>0</v>
      </c>
      <c r="AX96" s="83">
        <f>'1-1 - Elektroinstalace'!J35</f>
        <v>0</v>
      </c>
      <c r="AY96" s="83">
        <f>'1-1 - Elektroinstalace'!J36</f>
        <v>0</v>
      </c>
      <c r="AZ96" s="83">
        <f>'1-1 - Elektroinstalace'!F33</f>
        <v>0</v>
      </c>
      <c r="BA96" s="83">
        <f>'1-1 - Elektroinstalace'!F34</f>
        <v>0</v>
      </c>
      <c r="BB96" s="83">
        <f>'1-1 - Elektroinstalace'!F35</f>
        <v>0</v>
      </c>
      <c r="BC96" s="83">
        <f>'1-1 - Elektroinstalace'!F36</f>
        <v>0</v>
      </c>
      <c r="BD96" s="85">
        <f>'1-1 - Elektroinstalace'!F37</f>
        <v>0</v>
      </c>
      <c r="BT96" s="86" t="s">
        <v>81</v>
      </c>
      <c r="BV96" s="86" t="s">
        <v>78</v>
      </c>
      <c r="BW96" s="86" t="s">
        <v>88</v>
      </c>
      <c r="BX96" s="86" t="s">
        <v>4</v>
      </c>
      <c r="CL96" s="86" t="s">
        <v>1</v>
      </c>
      <c r="CM96" s="86" t="s">
        <v>85</v>
      </c>
    </row>
    <row r="97" spans="1:91" s="7" customFormat="1" ht="16.5" customHeight="1">
      <c r="A97" s="77" t="s">
        <v>80</v>
      </c>
      <c r="B97" s="78"/>
      <c r="C97" s="79"/>
      <c r="D97" s="334" t="s">
        <v>89</v>
      </c>
      <c r="E97" s="334"/>
      <c r="F97" s="334"/>
      <c r="G97" s="334"/>
      <c r="H97" s="334"/>
      <c r="I97" s="80"/>
      <c r="J97" s="334" t="s">
        <v>90</v>
      </c>
      <c r="K97" s="334"/>
      <c r="L97" s="334"/>
      <c r="M97" s="334"/>
      <c r="N97" s="334"/>
      <c r="O97" s="334"/>
      <c r="P97" s="334"/>
      <c r="Q97" s="334"/>
      <c r="R97" s="334"/>
      <c r="S97" s="334"/>
      <c r="T97" s="334"/>
      <c r="U97" s="334"/>
      <c r="V97" s="334"/>
      <c r="W97" s="334"/>
      <c r="X97" s="334"/>
      <c r="Y97" s="334"/>
      <c r="Z97" s="334"/>
      <c r="AA97" s="334"/>
      <c r="AB97" s="334"/>
      <c r="AC97" s="334"/>
      <c r="AD97" s="334"/>
      <c r="AE97" s="334"/>
      <c r="AF97" s="334"/>
      <c r="AG97" s="332">
        <f>'1-2 - Mobiliár  -  Vybave...'!J30</f>
        <v>0</v>
      </c>
      <c r="AH97" s="333"/>
      <c r="AI97" s="333"/>
      <c r="AJ97" s="333"/>
      <c r="AK97" s="333"/>
      <c r="AL97" s="333"/>
      <c r="AM97" s="333"/>
      <c r="AN97" s="332">
        <f>SUM(AG97,AT97)</f>
        <v>0</v>
      </c>
      <c r="AO97" s="333"/>
      <c r="AP97" s="333"/>
      <c r="AQ97" s="81" t="s">
        <v>83</v>
      </c>
      <c r="AR97" s="78"/>
      <c r="AS97" s="82">
        <v>0</v>
      </c>
      <c r="AT97" s="83">
        <f>ROUND(SUM(AV97:AW97),2)</f>
        <v>0</v>
      </c>
      <c r="AU97" s="84">
        <f>'1-2 - Mobiliár  -  Vybave...'!P118</f>
        <v>15.72</v>
      </c>
      <c r="AV97" s="83">
        <f>'1-2 - Mobiliár  -  Vybave...'!J33</f>
        <v>0</v>
      </c>
      <c r="AW97" s="83">
        <f>'1-2 - Mobiliár  -  Vybave...'!J34</f>
        <v>0</v>
      </c>
      <c r="AX97" s="83">
        <f>'1-2 - Mobiliár  -  Vybave...'!J35</f>
        <v>0</v>
      </c>
      <c r="AY97" s="83">
        <f>'1-2 - Mobiliár  -  Vybave...'!J36</f>
        <v>0</v>
      </c>
      <c r="AZ97" s="83">
        <f>'1-2 - Mobiliár  -  Vybave...'!F33</f>
        <v>0</v>
      </c>
      <c r="BA97" s="83">
        <f>'1-2 - Mobiliár  -  Vybave...'!F34</f>
        <v>0</v>
      </c>
      <c r="BB97" s="83">
        <f>'1-2 - Mobiliár  -  Vybave...'!F35</f>
        <v>0</v>
      </c>
      <c r="BC97" s="83">
        <f>'1-2 - Mobiliár  -  Vybave...'!F36</f>
        <v>0</v>
      </c>
      <c r="BD97" s="85">
        <f>'1-2 - Mobiliár  -  Vybave...'!F37</f>
        <v>0</v>
      </c>
      <c r="BT97" s="86" t="s">
        <v>81</v>
      </c>
      <c r="BV97" s="86" t="s">
        <v>78</v>
      </c>
      <c r="BW97" s="86" t="s">
        <v>91</v>
      </c>
      <c r="BX97" s="86" t="s">
        <v>4</v>
      </c>
      <c r="CL97" s="86" t="s">
        <v>1</v>
      </c>
      <c r="CM97" s="86" t="s">
        <v>85</v>
      </c>
    </row>
    <row r="98" spans="1:91" s="7" customFormat="1" ht="16.5" customHeight="1">
      <c r="A98" s="77" t="s">
        <v>80</v>
      </c>
      <c r="B98" s="78"/>
      <c r="C98" s="79"/>
      <c r="D98" s="334" t="s">
        <v>92</v>
      </c>
      <c r="E98" s="334"/>
      <c r="F98" s="334"/>
      <c r="G98" s="334"/>
      <c r="H98" s="334"/>
      <c r="I98" s="80"/>
      <c r="J98" s="334" t="s">
        <v>93</v>
      </c>
      <c r="K98" s="334"/>
      <c r="L98" s="334"/>
      <c r="M98" s="334"/>
      <c r="N98" s="334"/>
      <c r="O98" s="334"/>
      <c r="P98" s="334"/>
      <c r="Q98" s="334"/>
      <c r="R98" s="334"/>
      <c r="S98" s="334"/>
      <c r="T98" s="334"/>
      <c r="U98" s="334"/>
      <c r="V98" s="334"/>
      <c r="W98" s="334"/>
      <c r="X98" s="334"/>
      <c r="Y98" s="334"/>
      <c r="Z98" s="334"/>
      <c r="AA98" s="334"/>
      <c r="AB98" s="334"/>
      <c r="AC98" s="334"/>
      <c r="AD98" s="334"/>
      <c r="AE98" s="334"/>
      <c r="AF98" s="334"/>
      <c r="AG98" s="332">
        <f>'1-3 - Audiovizuální technika'!J30</f>
        <v>0</v>
      </c>
      <c r="AH98" s="333"/>
      <c r="AI98" s="333"/>
      <c r="AJ98" s="333"/>
      <c r="AK98" s="333"/>
      <c r="AL98" s="333"/>
      <c r="AM98" s="333"/>
      <c r="AN98" s="332">
        <f>SUM(AG98,AT98)</f>
        <v>0</v>
      </c>
      <c r="AO98" s="333"/>
      <c r="AP98" s="333"/>
      <c r="AQ98" s="81" t="s">
        <v>83</v>
      </c>
      <c r="AR98" s="78"/>
      <c r="AS98" s="87">
        <v>0</v>
      </c>
      <c r="AT98" s="88">
        <f>ROUND(SUM(AV98:AW98),2)</f>
        <v>0</v>
      </c>
      <c r="AU98" s="89">
        <f>'1-3 - Audiovizuální technika'!P125</f>
        <v>0</v>
      </c>
      <c r="AV98" s="88">
        <f>'1-3 - Audiovizuální technika'!J33</f>
        <v>0</v>
      </c>
      <c r="AW98" s="88">
        <f>'1-3 - Audiovizuální technika'!J34</f>
        <v>0</v>
      </c>
      <c r="AX98" s="88">
        <f>'1-3 - Audiovizuální technika'!J35</f>
        <v>0</v>
      </c>
      <c r="AY98" s="88">
        <f>'1-3 - Audiovizuální technika'!J36</f>
        <v>0</v>
      </c>
      <c r="AZ98" s="88">
        <f>'1-3 - Audiovizuální technika'!F33</f>
        <v>0</v>
      </c>
      <c r="BA98" s="88">
        <f>'1-3 - Audiovizuální technika'!F34</f>
        <v>0</v>
      </c>
      <c r="BB98" s="88">
        <f>'1-3 - Audiovizuální technika'!F35</f>
        <v>0</v>
      </c>
      <c r="BC98" s="88">
        <f>'1-3 - Audiovizuální technika'!F36</f>
        <v>0</v>
      </c>
      <c r="BD98" s="90">
        <f>'1-3 - Audiovizuální technika'!F37</f>
        <v>0</v>
      </c>
      <c r="BT98" s="86" t="s">
        <v>81</v>
      </c>
      <c r="BV98" s="86" t="s">
        <v>78</v>
      </c>
      <c r="BW98" s="86" t="s">
        <v>94</v>
      </c>
      <c r="BX98" s="86" t="s">
        <v>4</v>
      </c>
      <c r="CL98" s="86" t="s">
        <v>1</v>
      </c>
      <c r="CM98" s="86" t="s">
        <v>85</v>
      </c>
    </row>
    <row r="99" spans="2:44" ht="12">
      <c r="B99" s="20"/>
      <c r="AR99" s="20"/>
    </row>
    <row r="100" spans="1:57" s="2" customFormat="1" ht="30" customHeight="1">
      <c r="A100" s="30"/>
      <c r="B100" s="31"/>
      <c r="C100" s="67" t="s">
        <v>95</v>
      </c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23">
        <v>0</v>
      </c>
      <c r="AH100" s="323"/>
      <c r="AI100" s="323"/>
      <c r="AJ100" s="323"/>
      <c r="AK100" s="323"/>
      <c r="AL100" s="323"/>
      <c r="AM100" s="323"/>
      <c r="AN100" s="323">
        <v>0</v>
      </c>
      <c r="AO100" s="323"/>
      <c r="AP100" s="323"/>
      <c r="AQ100" s="91"/>
      <c r="AR100" s="31"/>
      <c r="AS100" s="60" t="s">
        <v>96</v>
      </c>
      <c r="AT100" s="61" t="s">
        <v>97</v>
      </c>
      <c r="AU100" s="61" t="s">
        <v>40</v>
      </c>
      <c r="AV100" s="62" t="s">
        <v>63</v>
      </c>
      <c r="AW100" s="30"/>
      <c r="AX100" s="30"/>
      <c r="AY100" s="30"/>
      <c r="AZ100" s="30"/>
      <c r="BA100" s="30"/>
      <c r="BB100" s="30"/>
      <c r="BC100" s="30"/>
      <c r="BD100" s="30"/>
      <c r="BE100" s="30"/>
    </row>
    <row r="101" spans="1:57" s="2" customFormat="1" ht="10.9" customHeight="1">
      <c r="A101" s="30"/>
      <c r="B101" s="31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1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</row>
    <row r="102" spans="1:57" s="2" customFormat="1" ht="30" customHeight="1">
      <c r="A102" s="30"/>
      <c r="B102" s="31"/>
      <c r="C102" s="92" t="s">
        <v>98</v>
      </c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324">
        <f>ROUND(AG94+AG100,2)</f>
        <v>0</v>
      </c>
      <c r="AH102" s="324"/>
      <c r="AI102" s="324"/>
      <c r="AJ102" s="324"/>
      <c r="AK102" s="324"/>
      <c r="AL102" s="324"/>
      <c r="AM102" s="324"/>
      <c r="AN102" s="324">
        <f>ROUND(AN94+AN100,2)</f>
        <v>0</v>
      </c>
      <c r="AO102" s="324"/>
      <c r="AP102" s="324"/>
      <c r="AQ102" s="93"/>
      <c r="AR102" s="31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</row>
    <row r="103" spans="1:57" s="2" customFormat="1" ht="6.95" customHeight="1">
      <c r="A103" s="30"/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31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</row>
  </sheetData>
  <mergeCells count="58">
    <mergeCell ref="L85:AO85"/>
    <mergeCell ref="AM87:AN87"/>
    <mergeCell ref="AM89:AP89"/>
    <mergeCell ref="AS89:AT91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G98:AM98"/>
    <mergeCell ref="AN98:AP98"/>
    <mergeCell ref="D98:H98"/>
    <mergeCell ref="J98:AF98"/>
    <mergeCell ref="AG94:AM94"/>
    <mergeCell ref="AN94:AP94"/>
    <mergeCell ref="AN96:AP96"/>
    <mergeCell ref="D96:H96"/>
    <mergeCell ref="J96:AF96"/>
    <mergeCell ref="AG96:AM96"/>
    <mergeCell ref="J97:AF97"/>
    <mergeCell ref="AN97:AP97"/>
    <mergeCell ref="D97:H97"/>
    <mergeCell ref="AG97:AM97"/>
    <mergeCell ref="AG100:AM100"/>
    <mergeCell ref="AN100:AP100"/>
    <mergeCell ref="AG102:AM102"/>
    <mergeCell ref="AN102:AP102"/>
    <mergeCell ref="K5:AO5"/>
    <mergeCell ref="K6:AO6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W32:AE32"/>
    <mergeCell ref="L32:P32"/>
    <mergeCell ref="AK38:AO38"/>
    <mergeCell ref="X38:AB38"/>
    <mergeCell ref="AR2:BE2"/>
    <mergeCell ref="L35:P35"/>
    <mergeCell ref="W35:AE35"/>
    <mergeCell ref="AK35:AO35"/>
    <mergeCell ref="L36:P36"/>
    <mergeCell ref="W36:AE36"/>
    <mergeCell ref="AK36:AO36"/>
    <mergeCell ref="L33:P33"/>
    <mergeCell ref="AK33:AO33"/>
    <mergeCell ref="W33:AE33"/>
    <mergeCell ref="W34:AE34"/>
    <mergeCell ref="AK34:AO34"/>
    <mergeCell ref="L34:P34"/>
  </mergeCells>
  <hyperlinks>
    <hyperlink ref="A95" location="'1 - Adaptace výukových pr...'!C2" display="/"/>
    <hyperlink ref="A96" location="'1-1 - Elektroinstalace'!C2" display="/"/>
    <hyperlink ref="A97" location="'1-2 - Mobiliár  -  Vybave...'!C2" display="/"/>
    <hyperlink ref="A98" location="'1-3 - Audiovizuální technika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649"/>
  <sheetViews>
    <sheetView showGridLines="0" tabSelected="1" workbookViewId="0" topLeftCell="A327">
      <selection activeCell="H352" sqref="H35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7.7109375" style="164" customWidth="1"/>
    <col min="4" max="4" width="4.28125" style="1" customWidth="1"/>
    <col min="5" max="5" width="22.7109375" style="1" customWidth="1"/>
    <col min="6" max="6" width="10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140625" style="1" hidden="1" customWidth="1"/>
    <col min="66" max="66" width="9.140625" style="0" hidden="1" customWidth="1"/>
  </cols>
  <sheetData>
    <row r="1" ht="12">
      <c r="A1" s="94"/>
    </row>
    <row r="2" spans="3:46" s="1" customFormat="1" ht="36.95" customHeight="1">
      <c r="C2" s="164"/>
      <c r="L2" s="318" t="s">
        <v>5</v>
      </c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17" t="s">
        <v>84</v>
      </c>
    </row>
    <row r="3" spans="2:46" s="1" customFormat="1" ht="6.95" customHeight="1">
      <c r="B3" s="18"/>
      <c r="C3" s="165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s="1" customFormat="1" ht="24.95" customHeight="1">
      <c r="B4" s="20"/>
      <c r="C4" s="164"/>
      <c r="D4" s="21" t="s">
        <v>99</v>
      </c>
      <c r="L4" s="20"/>
      <c r="M4" s="95" t="s">
        <v>10</v>
      </c>
      <c r="AT4" s="17" t="s">
        <v>3</v>
      </c>
    </row>
    <row r="5" spans="2:12" s="1" customFormat="1" ht="6.95" customHeight="1">
      <c r="B5" s="20"/>
      <c r="C5" s="164"/>
      <c r="L5" s="20"/>
    </row>
    <row r="6" spans="2:12" s="1" customFormat="1" ht="12" customHeight="1">
      <c r="B6" s="20"/>
      <c r="C6" s="164"/>
      <c r="D6" s="26" t="s">
        <v>14</v>
      </c>
      <c r="L6" s="20"/>
    </row>
    <row r="7" spans="2:12" s="1" customFormat="1" ht="16.5" customHeight="1">
      <c r="B7" s="20"/>
      <c r="C7" s="164"/>
      <c r="E7" s="350" t="str">
        <f>'Rekapitulace stavby'!K6</f>
        <v>OBJEKT VIKS - Aula  -  ADAPTACE VÝUKOVÝCH PROSTOR</v>
      </c>
      <c r="F7" s="351"/>
      <c r="G7" s="351"/>
      <c r="H7" s="351"/>
      <c r="L7" s="20"/>
    </row>
    <row r="8" spans="1:31" s="2" customFormat="1" ht="12" customHeight="1">
      <c r="A8" s="30"/>
      <c r="B8" s="31"/>
      <c r="C8" s="166"/>
      <c r="D8" s="26" t="s">
        <v>100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166"/>
      <c r="D9" s="30"/>
      <c r="E9" s="341" t="s">
        <v>101</v>
      </c>
      <c r="F9" s="352"/>
      <c r="G9" s="352"/>
      <c r="H9" s="352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>
      <c r="A10" s="30"/>
      <c r="B10" s="31"/>
      <c r="C10" s="166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166"/>
      <c r="D11" s="26" t="s">
        <v>16</v>
      </c>
      <c r="E11" s="30"/>
      <c r="F11" s="24" t="s">
        <v>1</v>
      </c>
      <c r="G11" s="30"/>
      <c r="H11" s="30"/>
      <c r="I11" s="26" t="s">
        <v>17</v>
      </c>
      <c r="J11" s="24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166"/>
      <c r="D12" s="26" t="s">
        <v>18</v>
      </c>
      <c r="E12" s="30"/>
      <c r="F12" s="24" t="s">
        <v>19</v>
      </c>
      <c r="G12" s="30"/>
      <c r="H12" s="30"/>
      <c r="I12" s="26" t="s">
        <v>20</v>
      </c>
      <c r="J12" s="53" t="str">
        <f>'Rekapitulace stavby'!AN8</f>
        <v>11. 3. 2020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9" customHeight="1">
      <c r="A13" s="30"/>
      <c r="B13" s="31"/>
      <c r="C13" s="166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166"/>
      <c r="D14" s="26" t="s">
        <v>22</v>
      </c>
      <c r="E14" s="30"/>
      <c r="F14" s="30"/>
      <c r="G14" s="30"/>
      <c r="H14" s="30"/>
      <c r="I14" s="26" t="s">
        <v>23</v>
      </c>
      <c r="J14" s="24" t="s">
        <v>24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166"/>
      <c r="D15" s="30"/>
      <c r="E15" s="24" t="s">
        <v>25</v>
      </c>
      <c r="F15" s="30"/>
      <c r="G15" s="30"/>
      <c r="H15" s="30"/>
      <c r="I15" s="26" t="s">
        <v>26</v>
      </c>
      <c r="J15" s="24" t="s">
        <v>27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5" customHeight="1">
      <c r="A16" s="30"/>
      <c r="B16" s="31"/>
      <c r="C16" s="166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166"/>
      <c r="D17" s="26" t="s">
        <v>28</v>
      </c>
      <c r="E17" s="30"/>
      <c r="F17" s="30"/>
      <c r="G17" s="30"/>
      <c r="H17" s="30"/>
      <c r="I17" s="26" t="s">
        <v>23</v>
      </c>
      <c r="J17" s="24" t="s">
        <v>1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166"/>
      <c r="D18" s="30"/>
      <c r="E18" s="24" t="s">
        <v>29</v>
      </c>
      <c r="F18" s="30"/>
      <c r="G18" s="30"/>
      <c r="H18" s="30"/>
      <c r="I18" s="26" t="s">
        <v>26</v>
      </c>
      <c r="J18" s="24" t="s">
        <v>1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166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166"/>
      <c r="D20" s="26" t="s">
        <v>30</v>
      </c>
      <c r="E20" s="30"/>
      <c r="F20" s="30"/>
      <c r="G20" s="30"/>
      <c r="H20" s="30"/>
      <c r="I20" s="26" t="s">
        <v>23</v>
      </c>
      <c r="J20" s="24" t="str">
        <f>IF('Rekapitulace stavby'!AN16="","",'Rekapitulace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166"/>
      <c r="D21" s="30"/>
      <c r="E21" s="24" t="str">
        <f>IF('Rekapitulace stavby'!E17="","",'Rekapitulace stavby'!E17)</f>
        <v xml:space="preserve"> </v>
      </c>
      <c r="F21" s="30"/>
      <c r="G21" s="30"/>
      <c r="H21" s="30"/>
      <c r="I21" s="26" t="s">
        <v>26</v>
      </c>
      <c r="J21" s="24" t="str">
        <f>IF('Rekapitulace stavby'!AN17="","",'Rekapitulace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166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166"/>
      <c r="D23" s="26" t="s">
        <v>32</v>
      </c>
      <c r="E23" s="30"/>
      <c r="F23" s="30"/>
      <c r="G23" s="30"/>
      <c r="H23" s="30"/>
      <c r="I23" s="26" t="s">
        <v>23</v>
      </c>
      <c r="J23" s="24" t="s">
        <v>1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166"/>
      <c r="D24" s="30"/>
      <c r="E24" s="24"/>
      <c r="F24" s="30"/>
      <c r="G24" s="30"/>
      <c r="H24" s="30"/>
      <c r="I24" s="26" t="s">
        <v>26</v>
      </c>
      <c r="J24" s="24" t="s">
        <v>1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166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166"/>
      <c r="D26" s="26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6"/>
      <c r="B27" s="97"/>
      <c r="C27" s="167"/>
      <c r="D27" s="96"/>
      <c r="E27" s="327" t="s">
        <v>1</v>
      </c>
      <c r="F27" s="327"/>
      <c r="G27" s="327"/>
      <c r="H27" s="327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0"/>
      <c r="B28" s="31"/>
      <c r="C28" s="166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166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166"/>
      <c r="D30" s="99" t="s">
        <v>36</v>
      </c>
      <c r="E30" s="30"/>
      <c r="F30" s="30"/>
      <c r="G30" s="30"/>
      <c r="H30" s="30"/>
      <c r="I30" s="30"/>
      <c r="J30" s="69">
        <f>ROUND(J137,2)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166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166"/>
      <c r="D32" s="30"/>
      <c r="E32" s="30"/>
      <c r="F32" s="34" t="s">
        <v>38</v>
      </c>
      <c r="G32" s="30"/>
      <c r="H32" s="30"/>
      <c r="I32" s="34" t="s">
        <v>37</v>
      </c>
      <c r="J32" s="34" t="s">
        <v>39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166"/>
      <c r="D33" s="100" t="s">
        <v>40</v>
      </c>
      <c r="E33" s="26" t="s">
        <v>41</v>
      </c>
      <c r="F33" s="101">
        <f>ROUND((SUM(BE137:BE648)),2)</f>
        <v>0</v>
      </c>
      <c r="G33" s="30"/>
      <c r="H33" s="30"/>
      <c r="I33" s="102">
        <v>0.21</v>
      </c>
      <c r="J33" s="101">
        <f>ROUND(((SUM(BE137:BE648))*I33),2)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166"/>
      <c r="D34" s="30"/>
      <c r="E34" s="26" t="s">
        <v>42</v>
      </c>
      <c r="F34" s="101">
        <f>ROUND((SUM(BF137:BF648)),2)</f>
        <v>0</v>
      </c>
      <c r="G34" s="30"/>
      <c r="H34" s="30"/>
      <c r="I34" s="102">
        <v>0.15</v>
      </c>
      <c r="J34" s="101">
        <f>ROUND(((SUM(BF137:BF648))*I34),2)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 hidden="1">
      <c r="A35" s="30"/>
      <c r="B35" s="31"/>
      <c r="C35" s="166"/>
      <c r="D35" s="30"/>
      <c r="E35" s="26" t="s">
        <v>43</v>
      </c>
      <c r="F35" s="101">
        <f>ROUND((SUM(BG137:BG648)),2)</f>
        <v>0</v>
      </c>
      <c r="G35" s="30"/>
      <c r="H35" s="30"/>
      <c r="I35" s="102">
        <v>0.21</v>
      </c>
      <c r="J35" s="101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 hidden="1">
      <c r="A36" s="30"/>
      <c r="B36" s="31"/>
      <c r="C36" s="166"/>
      <c r="D36" s="30"/>
      <c r="E36" s="26" t="s">
        <v>44</v>
      </c>
      <c r="F36" s="101">
        <f>ROUND((SUM(BH137:BH648)),2)</f>
        <v>0</v>
      </c>
      <c r="G36" s="30"/>
      <c r="H36" s="30"/>
      <c r="I36" s="102">
        <v>0.15</v>
      </c>
      <c r="J36" s="101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 hidden="1">
      <c r="A37" s="30"/>
      <c r="B37" s="31"/>
      <c r="C37" s="166"/>
      <c r="D37" s="30"/>
      <c r="E37" s="26" t="s">
        <v>45</v>
      </c>
      <c r="F37" s="101">
        <f>ROUND((SUM(BI137:BI648)),2)</f>
        <v>0</v>
      </c>
      <c r="G37" s="30"/>
      <c r="H37" s="30"/>
      <c r="I37" s="102">
        <v>0</v>
      </c>
      <c r="J37" s="101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166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66"/>
      <c r="D39" s="103" t="s">
        <v>46</v>
      </c>
      <c r="E39" s="58"/>
      <c r="F39" s="58"/>
      <c r="G39" s="104" t="s">
        <v>47</v>
      </c>
      <c r="H39" s="105" t="s">
        <v>48</v>
      </c>
      <c r="I39" s="58"/>
      <c r="J39" s="106">
        <f>SUM(J30:J37)</f>
        <v>0</v>
      </c>
      <c r="K39" s="107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166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5" customHeight="1">
      <c r="B41" s="20"/>
      <c r="C41" s="164"/>
      <c r="L41" s="20"/>
    </row>
    <row r="42" spans="2:12" s="1" customFormat="1" ht="14.45" customHeight="1">
      <c r="B42" s="20"/>
      <c r="C42" s="164"/>
      <c r="L42" s="20"/>
    </row>
    <row r="43" spans="2:12" s="1" customFormat="1" ht="14.45" customHeight="1">
      <c r="B43" s="20"/>
      <c r="C43" s="164"/>
      <c r="L43" s="20"/>
    </row>
    <row r="44" spans="2:12" s="1" customFormat="1" ht="14.45" customHeight="1">
      <c r="B44" s="20"/>
      <c r="C44" s="164"/>
      <c r="L44" s="20"/>
    </row>
    <row r="45" spans="2:12" s="1" customFormat="1" ht="14.45" customHeight="1">
      <c r="B45" s="20"/>
      <c r="C45" s="164"/>
      <c r="L45" s="20"/>
    </row>
    <row r="46" spans="2:12" s="1" customFormat="1" ht="14.45" customHeight="1">
      <c r="B46" s="20"/>
      <c r="C46" s="164"/>
      <c r="L46" s="20"/>
    </row>
    <row r="47" spans="2:12" s="1" customFormat="1" ht="14.45" customHeight="1">
      <c r="B47" s="20"/>
      <c r="C47" s="164"/>
      <c r="L47" s="20"/>
    </row>
    <row r="48" spans="2:12" s="1" customFormat="1" ht="14.45" customHeight="1">
      <c r="B48" s="20"/>
      <c r="C48" s="164"/>
      <c r="L48" s="20"/>
    </row>
    <row r="49" spans="2:12" s="1" customFormat="1" ht="14.45" customHeight="1">
      <c r="B49" s="20"/>
      <c r="C49" s="164"/>
      <c r="L49" s="20"/>
    </row>
    <row r="50" spans="2:12" s="2" customFormat="1" ht="14.45" customHeight="1">
      <c r="B50" s="40"/>
      <c r="C50" s="168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4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0"/>
      <c r="B61" s="31"/>
      <c r="C61" s="166"/>
      <c r="D61" s="43" t="s">
        <v>51</v>
      </c>
      <c r="E61" s="33"/>
      <c r="F61" s="108" t="s">
        <v>52</v>
      </c>
      <c r="G61" s="43" t="s">
        <v>51</v>
      </c>
      <c r="H61" s="33"/>
      <c r="I61" s="33"/>
      <c r="J61" s="109" t="s">
        <v>52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0"/>
      <c r="B65" s="31"/>
      <c r="C65" s="166"/>
      <c r="D65" s="41" t="s">
        <v>53</v>
      </c>
      <c r="E65" s="44"/>
      <c r="F65" s="44"/>
      <c r="G65" s="41" t="s">
        <v>54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0"/>
      <c r="B76" s="31"/>
      <c r="C76" s="166"/>
      <c r="D76" s="43" t="s">
        <v>51</v>
      </c>
      <c r="E76" s="33"/>
      <c r="F76" s="108" t="s">
        <v>52</v>
      </c>
      <c r="G76" s="43" t="s">
        <v>51</v>
      </c>
      <c r="H76" s="33"/>
      <c r="I76" s="33"/>
      <c r="J76" s="109" t="s">
        <v>52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169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170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171" t="s">
        <v>102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166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172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166"/>
      <c r="D85" s="30"/>
      <c r="E85" s="350" t="str">
        <f>E7</f>
        <v>OBJEKT VIKS - Aula  -  ADAPTACE VÝUKOVÝCH PROSTOR</v>
      </c>
      <c r="F85" s="351"/>
      <c r="G85" s="351"/>
      <c r="H85" s="351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2" customHeight="1">
      <c r="A86" s="30"/>
      <c r="B86" s="31"/>
      <c r="C86" s="172" t="s">
        <v>100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6.5" customHeight="1">
      <c r="A87" s="30"/>
      <c r="B87" s="31"/>
      <c r="C87" s="166"/>
      <c r="D87" s="30"/>
      <c r="E87" s="341" t="str">
        <f>E9</f>
        <v>1 - Adaptace výukových prostor   -  STAVEBNÍ ČÁST</v>
      </c>
      <c r="F87" s="352"/>
      <c r="G87" s="352"/>
      <c r="H87" s="352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5" customHeight="1">
      <c r="A88" s="30"/>
      <c r="B88" s="31"/>
      <c r="C88" s="166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2" customHeight="1">
      <c r="A89" s="30"/>
      <c r="B89" s="31"/>
      <c r="C89" s="172" t="s">
        <v>18</v>
      </c>
      <c r="D89" s="30"/>
      <c r="E89" s="30"/>
      <c r="F89" s="24" t="str">
        <f>F12</f>
        <v>Ústí nad Labem</v>
      </c>
      <c r="G89" s="30"/>
      <c r="H89" s="30"/>
      <c r="I89" s="26" t="s">
        <v>20</v>
      </c>
      <c r="J89" s="53" t="str">
        <f>IF(J12="","",J12)</f>
        <v>11. 3. 2020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5" customHeight="1">
      <c r="A90" s="30"/>
      <c r="B90" s="31"/>
      <c r="C90" s="166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5.2" customHeight="1">
      <c r="A91" s="30"/>
      <c r="B91" s="31"/>
      <c r="C91" s="172" t="s">
        <v>22</v>
      </c>
      <c r="D91" s="30"/>
      <c r="E91" s="30"/>
      <c r="F91" s="24" t="str">
        <f>E15</f>
        <v>Univerzita J. E. Purkyně v Ústí nad Labem</v>
      </c>
      <c r="G91" s="30"/>
      <c r="H91" s="30"/>
      <c r="I91" s="26" t="s">
        <v>30</v>
      </c>
      <c r="J91" s="27" t="str">
        <f>E21</f>
        <v xml:space="preserve"> 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5.2" customHeight="1">
      <c r="A92" s="30"/>
      <c r="B92" s="31"/>
      <c r="C92" s="172" t="s">
        <v>28</v>
      </c>
      <c r="D92" s="30"/>
      <c r="E92" s="30"/>
      <c r="F92" s="24" t="str">
        <f>IF(E18="","",E18)</f>
        <v xml:space="preserve"> </v>
      </c>
      <c r="G92" s="30"/>
      <c r="H92" s="30"/>
      <c r="I92" s="26" t="s">
        <v>32</v>
      </c>
      <c r="J92" s="27">
        <f>E24</f>
        <v>0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>
      <c r="A93" s="30"/>
      <c r="B93" s="31"/>
      <c r="C93" s="166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29.25" customHeight="1">
      <c r="A94" s="30"/>
      <c r="B94" s="31"/>
      <c r="C94" s="173" t="s">
        <v>103</v>
      </c>
      <c r="D94" s="93"/>
      <c r="E94" s="93"/>
      <c r="F94" s="93"/>
      <c r="G94" s="93"/>
      <c r="H94" s="93"/>
      <c r="I94" s="93"/>
      <c r="J94" s="110" t="s">
        <v>104</v>
      </c>
      <c r="K94" s="93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166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74" t="s">
        <v>105</v>
      </c>
      <c r="D96" s="30"/>
      <c r="E96" s="30"/>
      <c r="F96" s="30"/>
      <c r="G96" s="30"/>
      <c r="H96" s="30"/>
      <c r="I96" s="30"/>
      <c r="J96" s="69">
        <f>J137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7" t="s">
        <v>106</v>
      </c>
    </row>
    <row r="97" spans="2:12" s="9" customFormat="1" ht="24.95" customHeight="1">
      <c r="B97" s="111"/>
      <c r="C97" s="175"/>
      <c r="D97" s="112" t="s">
        <v>107</v>
      </c>
      <c r="E97" s="113"/>
      <c r="F97" s="113"/>
      <c r="G97" s="113"/>
      <c r="H97" s="113"/>
      <c r="I97" s="113"/>
      <c r="J97" s="114">
        <f>J138</f>
        <v>0</v>
      </c>
      <c r="L97" s="111"/>
    </row>
    <row r="98" spans="2:12" s="10" customFormat="1" ht="19.9" customHeight="1">
      <c r="B98" s="115"/>
      <c r="C98" s="176"/>
      <c r="D98" s="116" t="s">
        <v>108</v>
      </c>
      <c r="E98" s="117"/>
      <c r="F98" s="117"/>
      <c r="G98" s="117"/>
      <c r="H98" s="117"/>
      <c r="I98" s="117"/>
      <c r="J98" s="118">
        <f>J139</f>
        <v>0</v>
      </c>
      <c r="L98" s="115"/>
    </row>
    <row r="99" spans="2:12" s="10" customFormat="1" ht="19.9" customHeight="1">
      <c r="B99" s="115"/>
      <c r="C99" s="176"/>
      <c r="D99" s="116" t="s">
        <v>109</v>
      </c>
      <c r="E99" s="117"/>
      <c r="F99" s="117"/>
      <c r="G99" s="117"/>
      <c r="H99" s="117"/>
      <c r="I99" s="117"/>
      <c r="J99" s="118">
        <f>J146</f>
        <v>0</v>
      </c>
      <c r="L99" s="115"/>
    </row>
    <row r="100" spans="2:12" s="10" customFormat="1" ht="19.9" customHeight="1">
      <c r="B100" s="115"/>
      <c r="C100" s="176"/>
      <c r="D100" s="116" t="s">
        <v>110</v>
      </c>
      <c r="E100" s="117"/>
      <c r="F100" s="117"/>
      <c r="G100" s="117"/>
      <c r="H100" s="117"/>
      <c r="I100" s="117"/>
      <c r="J100" s="118">
        <f>J187</f>
        <v>0</v>
      </c>
      <c r="L100" s="115"/>
    </row>
    <row r="101" spans="2:12" s="10" customFormat="1" ht="19.9" customHeight="1">
      <c r="B101" s="115"/>
      <c r="C101" s="176"/>
      <c r="D101" s="116" t="s">
        <v>111</v>
      </c>
      <c r="E101" s="117"/>
      <c r="F101" s="117"/>
      <c r="G101" s="117"/>
      <c r="H101" s="117"/>
      <c r="I101" s="117"/>
      <c r="J101" s="118">
        <f>J211</f>
        <v>0</v>
      </c>
      <c r="L101" s="115"/>
    </row>
    <row r="102" spans="2:12" s="10" customFormat="1" ht="19.9" customHeight="1">
      <c r="B102" s="115"/>
      <c r="C102" s="176"/>
      <c r="D102" s="116" t="s">
        <v>112</v>
      </c>
      <c r="E102" s="117"/>
      <c r="F102" s="117"/>
      <c r="G102" s="117"/>
      <c r="H102" s="117"/>
      <c r="I102" s="117"/>
      <c r="J102" s="118">
        <f>J262</f>
        <v>0</v>
      </c>
      <c r="L102" s="115"/>
    </row>
    <row r="103" spans="2:12" s="10" customFormat="1" ht="19.9" customHeight="1">
      <c r="B103" s="115"/>
      <c r="C103" s="176"/>
      <c r="D103" s="116" t="s">
        <v>113</v>
      </c>
      <c r="E103" s="117"/>
      <c r="F103" s="117"/>
      <c r="G103" s="117"/>
      <c r="H103" s="117"/>
      <c r="I103" s="117"/>
      <c r="J103" s="118">
        <f>J272</f>
        <v>0</v>
      </c>
      <c r="L103" s="115"/>
    </row>
    <row r="104" spans="2:12" s="9" customFormat="1" ht="24.95" customHeight="1">
      <c r="B104" s="111"/>
      <c r="C104" s="175"/>
      <c r="D104" s="112" t="s">
        <v>114</v>
      </c>
      <c r="E104" s="113"/>
      <c r="F104" s="113"/>
      <c r="G104" s="113"/>
      <c r="H104" s="113"/>
      <c r="I104" s="113"/>
      <c r="J104" s="114">
        <f>J274</f>
        <v>0</v>
      </c>
      <c r="L104" s="111"/>
    </row>
    <row r="105" spans="2:12" s="10" customFormat="1" ht="19.9" customHeight="1">
      <c r="B105" s="115"/>
      <c r="C105" s="176"/>
      <c r="D105" s="116" t="s">
        <v>115</v>
      </c>
      <c r="E105" s="117"/>
      <c r="F105" s="117"/>
      <c r="G105" s="117"/>
      <c r="H105" s="117"/>
      <c r="I105" s="117"/>
      <c r="J105" s="118">
        <f>J275</f>
        <v>0</v>
      </c>
      <c r="L105" s="115"/>
    </row>
    <row r="106" spans="2:12" s="10" customFormat="1" ht="19.9" customHeight="1">
      <c r="B106" s="115"/>
      <c r="C106" s="176"/>
      <c r="D106" s="116" t="s">
        <v>116</v>
      </c>
      <c r="E106" s="117"/>
      <c r="F106" s="117"/>
      <c r="G106" s="117"/>
      <c r="H106" s="117"/>
      <c r="I106" s="117"/>
      <c r="J106" s="118">
        <f>J286</f>
        <v>0</v>
      </c>
      <c r="L106" s="115"/>
    </row>
    <row r="107" spans="2:12" s="10" customFormat="1" ht="19.9" customHeight="1">
      <c r="B107" s="115"/>
      <c r="C107" s="176"/>
      <c r="D107" s="116" t="s">
        <v>117</v>
      </c>
      <c r="E107" s="117"/>
      <c r="F107" s="117"/>
      <c r="G107" s="117"/>
      <c r="H107" s="117"/>
      <c r="I107" s="117"/>
      <c r="J107" s="118">
        <f>J302</f>
        <v>0</v>
      </c>
      <c r="L107" s="115"/>
    </row>
    <row r="108" spans="2:12" s="10" customFormat="1" ht="19.9" customHeight="1">
      <c r="B108" s="115"/>
      <c r="C108" s="176"/>
      <c r="D108" s="116" t="s">
        <v>118</v>
      </c>
      <c r="E108" s="117"/>
      <c r="F108" s="117"/>
      <c r="G108" s="117"/>
      <c r="H108" s="117"/>
      <c r="I108" s="117"/>
      <c r="J108" s="118">
        <f>J318</f>
        <v>0</v>
      </c>
      <c r="L108" s="115"/>
    </row>
    <row r="109" spans="2:12" s="10" customFormat="1" ht="19.9" customHeight="1">
      <c r="B109" s="115"/>
      <c r="C109" s="176"/>
      <c r="D109" s="116" t="s">
        <v>119</v>
      </c>
      <c r="E109" s="117"/>
      <c r="F109" s="117"/>
      <c r="G109" s="117"/>
      <c r="H109" s="117"/>
      <c r="I109" s="117"/>
      <c r="J109" s="118">
        <f>J325</f>
        <v>0</v>
      </c>
      <c r="L109" s="115"/>
    </row>
    <row r="110" spans="2:12" s="10" customFormat="1" ht="19.9" customHeight="1">
      <c r="B110" s="115"/>
      <c r="C110" s="176"/>
      <c r="D110" s="116" t="s">
        <v>120</v>
      </c>
      <c r="E110" s="117"/>
      <c r="F110" s="117"/>
      <c r="G110" s="117"/>
      <c r="H110" s="117"/>
      <c r="I110" s="117"/>
      <c r="J110" s="118">
        <f>J350</f>
        <v>0</v>
      </c>
      <c r="L110" s="115"/>
    </row>
    <row r="111" spans="2:12" s="10" customFormat="1" ht="19.9" customHeight="1">
      <c r="B111" s="115"/>
      <c r="C111" s="176"/>
      <c r="D111" s="116" t="s">
        <v>121</v>
      </c>
      <c r="E111" s="117"/>
      <c r="F111" s="117"/>
      <c r="G111" s="117"/>
      <c r="H111" s="117"/>
      <c r="I111" s="117"/>
      <c r="J111" s="118">
        <f>J373</f>
        <v>0</v>
      </c>
      <c r="L111" s="115"/>
    </row>
    <row r="112" spans="2:12" s="10" customFormat="1" ht="19.9" customHeight="1">
      <c r="B112" s="115"/>
      <c r="C112" s="176"/>
      <c r="D112" s="116" t="s">
        <v>122</v>
      </c>
      <c r="E112" s="117"/>
      <c r="F112" s="117"/>
      <c r="G112" s="117"/>
      <c r="H112" s="117"/>
      <c r="I112" s="117"/>
      <c r="J112" s="118">
        <f>J388</f>
        <v>0</v>
      </c>
      <c r="L112" s="115"/>
    </row>
    <row r="113" spans="2:12" s="10" customFormat="1" ht="19.9" customHeight="1">
      <c r="B113" s="115"/>
      <c r="C113" s="176"/>
      <c r="D113" s="116" t="s">
        <v>123</v>
      </c>
      <c r="E113" s="117"/>
      <c r="F113" s="117"/>
      <c r="G113" s="117"/>
      <c r="H113" s="117"/>
      <c r="I113" s="117"/>
      <c r="J113" s="118">
        <f>J417</f>
        <v>0</v>
      </c>
      <c r="L113" s="115"/>
    </row>
    <row r="114" spans="2:12" s="10" customFormat="1" ht="19.9" customHeight="1">
      <c r="B114" s="115"/>
      <c r="C114" s="176"/>
      <c r="D114" s="116" t="s">
        <v>124</v>
      </c>
      <c r="E114" s="117"/>
      <c r="F114" s="117"/>
      <c r="G114" s="117"/>
      <c r="H114" s="117"/>
      <c r="I114" s="117"/>
      <c r="J114" s="118">
        <f>J526</f>
        <v>0</v>
      </c>
      <c r="L114" s="115"/>
    </row>
    <row r="115" spans="2:12" s="10" customFormat="1" ht="19.9" customHeight="1">
      <c r="B115" s="115"/>
      <c r="C115" s="176"/>
      <c r="D115" s="116" t="s">
        <v>125</v>
      </c>
      <c r="E115" s="117"/>
      <c r="F115" s="117"/>
      <c r="G115" s="117"/>
      <c r="H115" s="117"/>
      <c r="I115" s="117"/>
      <c r="J115" s="118">
        <f>J548</f>
        <v>0</v>
      </c>
      <c r="L115" s="115"/>
    </row>
    <row r="116" spans="2:12" s="10" customFormat="1" ht="19.9" customHeight="1">
      <c r="B116" s="115"/>
      <c r="C116" s="176"/>
      <c r="D116" s="116" t="s">
        <v>126</v>
      </c>
      <c r="E116" s="117"/>
      <c r="F116" s="117"/>
      <c r="G116" s="117"/>
      <c r="H116" s="117"/>
      <c r="I116" s="117"/>
      <c r="J116" s="118">
        <f>J556</f>
        <v>0</v>
      </c>
      <c r="L116" s="115"/>
    </row>
    <row r="117" spans="2:12" s="9" customFormat="1" ht="24.95" customHeight="1">
      <c r="B117" s="111"/>
      <c r="C117" s="175"/>
      <c r="D117" s="112" t="s">
        <v>127</v>
      </c>
      <c r="E117" s="113"/>
      <c r="F117" s="113"/>
      <c r="G117" s="113"/>
      <c r="H117" s="113"/>
      <c r="I117" s="113"/>
      <c r="J117" s="114">
        <f>J645</f>
        <v>0</v>
      </c>
      <c r="L117" s="111"/>
    </row>
    <row r="118" spans="1:31" s="2" customFormat="1" ht="21.75" customHeight="1">
      <c r="A118" s="30"/>
      <c r="B118" s="31"/>
      <c r="C118" s="166"/>
      <c r="D118" s="30"/>
      <c r="E118" s="30"/>
      <c r="F118" s="30"/>
      <c r="G118" s="30"/>
      <c r="H118" s="30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6.95" customHeight="1">
      <c r="A119" s="30"/>
      <c r="B119" s="45"/>
      <c r="C119" s="169"/>
      <c r="D119" s="46"/>
      <c r="E119" s="46"/>
      <c r="F119" s="46"/>
      <c r="G119" s="46"/>
      <c r="H119" s="46"/>
      <c r="I119" s="46"/>
      <c r="J119" s="46"/>
      <c r="K119" s="46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3" spans="1:31" s="2" customFormat="1" ht="6.95" customHeight="1">
      <c r="A123" s="30"/>
      <c r="B123" s="47"/>
      <c r="C123" s="170"/>
      <c r="D123" s="48"/>
      <c r="E123" s="48"/>
      <c r="F123" s="48"/>
      <c r="G123" s="48"/>
      <c r="H123" s="48"/>
      <c r="I123" s="48"/>
      <c r="J123" s="48"/>
      <c r="K123" s="48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24.95" customHeight="1">
      <c r="A124" s="30"/>
      <c r="B124" s="31"/>
      <c r="C124" s="171" t="s">
        <v>128</v>
      </c>
      <c r="D124" s="30"/>
      <c r="E124" s="30"/>
      <c r="F124" s="30"/>
      <c r="G124" s="30"/>
      <c r="H124" s="30"/>
      <c r="I124" s="30"/>
      <c r="J124" s="30"/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6.95" customHeight="1">
      <c r="A125" s="30"/>
      <c r="B125" s="31"/>
      <c r="C125" s="166"/>
      <c r="D125" s="30"/>
      <c r="E125" s="30"/>
      <c r="F125" s="30"/>
      <c r="G125" s="30"/>
      <c r="H125" s="30"/>
      <c r="I125" s="30"/>
      <c r="J125" s="30"/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12" customHeight="1">
      <c r="A126" s="30"/>
      <c r="B126" s="31"/>
      <c r="C126" s="172" t="s">
        <v>14</v>
      </c>
      <c r="D126" s="30"/>
      <c r="E126" s="30"/>
      <c r="F126" s="30"/>
      <c r="G126" s="30"/>
      <c r="H126" s="30"/>
      <c r="I126" s="30"/>
      <c r="J126" s="30"/>
      <c r="K126" s="30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16.5" customHeight="1">
      <c r="A127" s="30"/>
      <c r="B127" s="31"/>
      <c r="C127" s="166"/>
      <c r="D127" s="30"/>
      <c r="E127" s="350" t="str">
        <f>E7</f>
        <v>OBJEKT VIKS - Aula  -  ADAPTACE VÝUKOVÝCH PROSTOR</v>
      </c>
      <c r="F127" s="351"/>
      <c r="G127" s="351"/>
      <c r="H127" s="351"/>
      <c r="I127" s="30"/>
      <c r="J127" s="30"/>
      <c r="K127" s="30"/>
      <c r="L127" s="4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2" customFormat="1" ht="12" customHeight="1">
      <c r="A128" s="30"/>
      <c r="B128" s="31"/>
      <c r="C128" s="172" t="s">
        <v>100</v>
      </c>
      <c r="D128" s="30"/>
      <c r="E128" s="30"/>
      <c r="F128" s="30"/>
      <c r="G128" s="30"/>
      <c r="H128" s="30"/>
      <c r="I128" s="30"/>
      <c r="J128" s="30"/>
      <c r="K128" s="30"/>
      <c r="L128" s="4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 s="2" customFormat="1" ht="16.5" customHeight="1">
      <c r="A129" s="30"/>
      <c r="B129" s="31"/>
      <c r="C129" s="166"/>
      <c r="D129" s="30"/>
      <c r="E129" s="341" t="str">
        <f>E9</f>
        <v>1 - Adaptace výukových prostor   -  STAVEBNÍ ČÁST</v>
      </c>
      <c r="F129" s="352"/>
      <c r="G129" s="352"/>
      <c r="H129" s="352"/>
      <c r="I129" s="30"/>
      <c r="J129" s="30"/>
      <c r="K129" s="30"/>
      <c r="L129" s="4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31" s="2" customFormat="1" ht="6.95" customHeight="1">
      <c r="A130" s="30"/>
      <c r="B130" s="31"/>
      <c r="C130" s="166"/>
      <c r="D130" s="30"/>
      <c r="E130" s="30"/>
      <c r="F130" s="30"/>
      <c r="G130" s="30"/>
      <c r="H130" s="30"/>
      <c r="I130" s="30"/>
      <c r="J130" s="30"/>
      <c r="K130" s="30"/>
      <c r="L130" s="4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s="2" customFormat="1" ht="12" customHeight="1">
      <c r="A131" s="30"/>
      <c r="B131" s="31"/>
      <c r="C131" s="172" t="s">
        <v>18</v>
      </c>
      <c r="D131" s="30"/>
      <c r="E131" s="30"/>
      <c r="F131" s="24" t="str">
        <f>F12</f>
        <v>Ústí nad Labem</v>
      </c>
      <c r="G131" s="30"/>
      <c r="H131" s="30"/>
      <c r="I131" s="26" t="s">
        <v>20</v>
      </c>
      <c r="J131" s="53" t="str">
        <f>IF(J12="","",J12)</f>
        <v>11. 3. 2020</v>
      </c>
      <c r="K131" s="30"/>
      <c r="L131" s="4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 s="2" customFormat="1" ht="6.95" customHeight="1">
      <c r="A132" s="30"/>
      <c r="B132" s="31"/>
      <c r="C132" s="166"/>
      <c r="D132" s="30"/>
      <c r="E132" s="30"/>
      <c r="F132" s="30"/>
      <c r="G132" s="30"/>
      <c r="H132" s="30"/>
      <c r="I132" s="30"/>
      <c r="J132" s="30"/>
      <c r="K132" s="30"/>
      <c r="L132" s="4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31" s="2" customFormat="1" ht="15.2" customHeight="1">
      <c r="A133" s="30"/>
      <c r="B133" s="31"/>
      <c r="C133" s="172" t="s">
        <v>22</v>
      </c>
      <c r="D133" s="30"/>
      <c r="E133" s="30"/>
      <c r="F133" s="24" t="str">
        <f>E15</f>
        <v>Univerzita J. E. Purkyně v Ústí nad Labem</v>
      </c>
      <c r="G133" s="30"/>
      <c r="H133" s="30"/>
      <c r="I133" s="26" t="s">
        <v>30</v>
      </c>
      <c r="J133" s="27" t="str">
        <f>E21</f>
        <v xml:space="preserve"> </v>
      </c>
      <c r="K133" s="30"/>
      <c r="L133" s="4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31" s="2" customFormat="1" ht="15.2" customHeight="1">
      <c r="A134" s="30"/>
      <c r="B134" s="31"/>
      <c r="C134" s="172" t="s">
        <v>28</v>
      </c>
      <c r="D134" s="30"/>
      <c r="E134" s="30"/>
      <c r="F134" s="24" t="str">
        <f>IF(E18="","",E18)</f>
        <v xml:space="preserve"> </v>
      </c>
      <c r="G134" s="30"/>
      <c r="H134" s="30"/>
      <c r="I134" s="26" t="s">
        <v>32</v>
      </c>
      <c r="J134" s="27">
        <f>E24</f>
        <v>0</v>
      </c>
      <c r="K134" s="30"/>
      <c r="L134" s="4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31" s="2" customFormat="1" ht="10.35" customHeight="1">
      <c r="A135" s="30"/>
      <c r="B135" s="31"/>
      <c r="C135" s="166"/>
      <c r="D135" s="30"/>
      <c r="E135" s="30"/>
      <c r="F135" s="30"/>
      <c r="G135" s="30"/>
      <c r="H135" s="30"/>
      <c r="I135" s="30"/>
      <c r="J135" s="30"/>
      <c r="K135" s="30"/>
      <c r="L135" s="4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31" s="11" customFormat="1" ht="29.25" customHeight="1">
      <c r="A136" s="119"/>
      <c r="B136" s="120"/>
      <c r="C136" s="177" t="s">
        <v>129</v>
      </c>
      <c r="D136" s="178" t="s">
        <v>61</v>
      </c>
      <c r="E136" s="178" t="s">
        <v>57</v>
      </c>
      <c r="F136" s="178" t="s">
        <v>58</v>
      </c>
      <c r="G136" s="178" t="s">
        <v>130</v>
      </c>
      <c r="H136" s="178" t="s">
        <v>131</v>
      </c>
      <c r="I136" s="178" t="s">
        <v>132</v>
      </c>
      <c r="J136" s="178" t="s">
        <v>104</v>
      </c>
      <c r="K136" s="179" t="s">
        <v>133</v>
      </c>
      <c r="L136" s="121"/>
      <c r="M136" s="60" t="s">
        <v>1</v>
      </c>
      <c r="N136" s="61" t="s">
        <v>40</v>
      </c>
      <c r="O136" s="61" t="s">
        <v>134</v>
      </c>
      <c r="P136" s="61" t="s">
        <v>135</v>
      </c>
      <c r="Q136" s="61" t="s">
        <v>136</v>
      </c>
      <c r="R136" s="61" t="s">
        <v>137</v>
      </c>
      <c r="S136" s="61" t="s">
        <v>138</v>
      </c>
      <c r="T136" s="62" t="s">
        <v>139</v>
      </c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</row>
    <row r="137" spans="1:63" s="2" customFormat="1" ht="22.9" customHeight="1">
      <c r="A137" s="30"/>
      <c r="B137" s="31"/>
      <c r="C137" s="180" t="s">
        <v>140</v>
      </c>
      <c r="D137" s="181"/>
      <c r="E137" s="181"/>
      <c r="F137" s="181"/>
      <c r="G137" s="181"/>
      <c r="H137" s="181"/>
      <c r="I137" s="181"/>
      <c r="J137" s="182">
        <f>BK137</f>
        <v>0</v>
      </c>
      <c r="K137" s="181"/>
      <c r="L137" s="31"/>
      <c r="M137" s="63"/>
      <c r="N137" s="54"/>
      <c r="O137" s="64"/>
      <c r="P137" s="122" t="e">
        <f>P138+P274+P645</f>
        <v>#REF!</v>
      </c>
      <c r="Q137" s="64"/>
      <c r="R137" s="122" t="e">
        <f>R138+R274+R645</f>
        <v>#REF!</v>
      </c>
      <c r="S137" s="64"/>
      <c r="T137" s="123" t="e">
        <f>T138+T274+T645</f>
        <v>#REF!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T137" s="17" t="s">
        <v>75</v>
      </c>
      <c r="AU137" s="17" t="s">
        <v>106</v>
      </c>
      <c r="BK137" s="124">
        <f>BK138+BK274+BK645</f>
        <v>0</v>
      </c>
    </row>
    <row r="138" spans="2:63" s="12" customFormat="1" ht="25.9" customHeight="1">
      <c r="B138" s="125"/>
      <c r="C138" s="183"/>
      <c r="D138" s="184" t="s">
        <v>75</v>
      </c>
      <c r="E138" s="185" t="s">
        <v>141</v>
      </c>
      <c r="F138" s="185" t="s">
        <v>142</v>
      </c>
      <c r="G138" s="186"/>
      <c r="H138" s="186"/>
      <c r="I138" s="186"/>
      <c r="J138" s="187">
        <f>BK138</f>
        <v>0</v>
      </c>
      <c r="K138" s="186"/>
      <c r="L138" s="125"/>
      <c r="M138" s="127"/>
      <c r="N138" s="128"/>
      <c r="O138" s="128"/>
      <c r="P138" s="129">
        <f>P139+P146+P187+P211+P262+P272</f>
        <v>1023.420831</v>
      </c>
      <c r="Q138" s="128"/>
      <c r="R138" s="129">
        <f>R139+R146+R187+R211+R262+R272</f>
        <v>18.6207132088543</v>
      </c>
      <c r="S138" s="128"/>
      <c r="T138" s="130">
        <f>T139+T146+T187+T211+T262+T272</f>
        <v>4.082696</v>
      </c>
      <c r="AR138" s="126" t="s">
        <v>81</v>
      </c>
      <c r="AT138" s="131" t="s">
        <v>75</v>
      </c>
      <c r="AU138" s="131" t="s">
        <v>76</v>
      </c>
      <c r="AY138" s="126" t="s">
        <v>143</v>
      </c>
      <c r="BK138" s="132">
        <f>BK139+BK146+BK187+BK211+BK262+BK272</f>
        <v>0</v>
      </c>
    </row>
    <row r="139" spans="2:63" s="12" customFormat="1" ht="22.9" customHeight="1">
      <c r="B139" s="125"/>
      <c r="C139" s="183"/>
      <c r="D139" s="184" t="s">
        <v>75</v>
      </c>
      <c r="E139" s="188" t="s">
        <v>144</v>
      </c>
      <c r="F139" s="188" t="s">
        <v>145</v>
      </c>
      <c r="G139" s="186"/>
      <c r="H139" s="186"/>
      <c r="I139" s="186"/>
      <c r="J139" s="189">
        <f>BK139</f>
        <v>0</v>
      </c>
      <c r="K139" s="186"/>
      <c r="L139" s="125"/>
      <c r="M139" s="127"/>
      <c r="N139" s="128"/>
      <c r="O139" s="128"/>
      <c r="P139" s="129">
        <f>SUM(P140:P145)</f>
        <v>1.6869</v>
      </c>
      <c r="Q139" s="128"/>
      <c r="R139" s="129">
        <f>SUM(R140:R145)</f>
        <v>0.30687336</v>
      </c>
      <c r="S139" s="128"/>
      <c r="T139" s="130">
        <f>SUM(T140:T145)</f>
        <v>0</v>
      </c>
      <c r="AR139" s="126" t="s">
        <v>81</v>
      </c>
      <c r="AT139" s="131" t="s">
        <v>75</v>
      </c>
      <c r="AU139" s="131" t="s">
        <v>81</v>
      </c>
      <c r="AY139" s="126" t="s">
        <v>143</v>
      </c>
      <c r="BK139" s="132">
        <f>SUM(BK140:BK145)</f>
        <v>0</v>
      </c>
    </row>
    <row r="140" spans="1:65" s="2" customFormat="1" ht="21.75" customHeight="1">
      <c r="A140" s="30"/>
      <c r="B140" s="133"/>
      <c r="C140" s="190" t="s">
        <v>81</v>
      </c>
      <c r="D140" s="191" t="s">
        <v>146</v>
      </c>
      <c r="E140" s="192" t="s">
        <v>147</v>
      </c>
      <c r="F140" s="193" t="s">
        <v>148</v>
      </c>
      <c r="G140" s="194" t="s">
        <v>149</v>
      </c>
      <c r="H140" s="195">
        <v>1.122</v>
      </c>
      <c r="I140" s="221">
        <v>0</v>
      </c>
      <c r="J140" s="196">
        <f>ROUND(I140*H140,2)</f>
        <v>0</v>
      </c>
      <c r="K140" s="193" t="s">
        <v>150</v>
      </c>
      <c r="L140" s="31"/>
      <c r="M140" s="134" t="s">
        <v>1</v>
      </c>
      <c r="N140" s="135" t="s">
        <v>41</v>
      </c>
      <c r="O140" s="136">
        <v>0.65</v>
      </c>
      <c r="P140" s="136">
        <f>O140*H140</f>
        <v>0.7293000000000001</v>
      </c>
      <c r="Q140" s="136">
        <v>0.17764</v>
      </c>
      <c r="R140" s="136">
        <f>Q140*H140</f>
        <v>0.19931208</v>
      </c>
      <c r="S140" s="136">
        <v>0</v>
      </c>
      <c r="T140" s="137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38" t="s">
        <v>151</v>
      </c>
      <c r="AT140" s="138" t="s">
        <v>146</v>
      </c>
      <c r="AU140" s="138" t="s">
        <v>85</v>
      </c>
      <c r="AY140" s="17" t="s">
        <v>143</v>
      </c>
      <c r="BE140" s="139">
        <f>IF(N140="základní",J140,0)</f>
        <v>0</v>
      </c>
      <c r="BF140" s="139">
        <f>IF(N140="snížená",J140,0)</f>
        <v>0</v>
      </c>
      <c r="BG140" s="139">
        <f>IF(N140="zákl. přenesená",J140,0)</f>
        <v>0</v>
      </c>
      <c r="BH140" s="139">
        <f>IF(N140="sníž. přenesená",J140,0)</f>
        <v>0</v>
      </c>
      <c r="BI140" s="139">
        <f>IF(N140="nulová",J140,0)</f>
        <v>0</v>
      </c>
      <c r="BJ140" s="17" t="s">
        <v>81</v>
      </c>
      <c r="BK140" s="139">
        <f>ROUND(I140*H140,2)</f>
        <v>0</v>
      </c>
      <c r="BL140" s="17" t="s">
        <v>151</v>
      </c>
      <c r="BM140" s="138" t="s">
        <v>152</v>
      </c>
    </row>
    <row r="141" spans="2:51" s="13" customFormat="1" ht="12">
      <c r="B141" s="140"/>
      <c r="C141" s="197"/>
      <c r="D141" s="198" t="s">
        <v>153</v>
      </c>
      <c r="E141" s="199" t="s">
        <v>1</v>
      </c>
      <c r="F141" s="200" t="s">
        <v>154</v>
      </c>
      <c r="G141" s="201"/>
      <c r="H141" s="202">
        <v>0.853</v>
      </c>
      <c r="I141" s="201"/>
      <c r="J141" s="201"/>
      <c r="K141" s="201"/>
      <c r="L141" s="140"/>
      <c r="M141" s="142"/>
      <c r="N141" s="143"/>
      <c r="O141" s="143"/>
      <c r="P141" s="143"/>
      <c r="Q141" s="143"/>
      <c r="R141" s="143"/>
      <c r="S141" s="143"/>
      <c r="T141" s="144"/>
      <c r="AT141" s="141" t="s">
        <v>153</v>
      </c>
      <c r="AU141" s="141" t="s">
        <v>85</v>
      </c>
      <c r="AV141" s="13" t="s">
        <v>85</v>
      </c>
      <c r="AW141" s="13" t="s">
        <v>31</v>
      </c>
      <c r="AX141" s="13" t="s">
        <v>76</v>
      </c>
      <c r="AY141" s="141" t="s">
        <v>143</v>
      </c>
    </row>
    <row r="142" spans="2:51" s="13" customFormat="1" ht="12">
      <c r="B142" s="140"/>
      <c r="C142" s="197"/>
      <c r="D142" s="198" t="s">
        <v>153</v>
      </c>
      <c r="E142" s="199" t="s">
        <v>1</v>
      </c>
      <c r="F142" s="200" t="s">
        <v>155</v>
      </c>
      <c r="G142" s="201"/>
      <c r="H142" s="202">
        <v>0.269</v>
      </c>
      <c r="I142" s="201"/>
      <c r="J142" s="201"/>
      <c r="K142" s="201"/>
      <c r="L142" s="140"/>
      <c r="M142" s="142"/>
      <c r="N142" s="143"/>
      <c r="O142" s="143"/>
      <c r="P142" s="143"/>
      <c r="Q142" s="143"/>
      <c r="R142" s="143"/>
      <c r="S142" s="143"/>
      <c r="T142" s="144"/>
      <c r="AT142" s="141" t="s">
        <v>153</v>
      </c>
      <c r="AU142" s="141" t="s">
        <v>85</v>
      </c>
      <c r="AV142" s="13" t="s">
        <v>85</v>
      </c>
      <c r="AW142" s="13" t="s">
        <v>31</v>
      </c>
      <c r="AX142" s="13" t="s">
        <v>76</v>
      </c>
      <c r="AY142" s="141" t="s">
        <v>143</v>
      </c>
    </row>
    <row r="143" spans="2:51" s="14" customFormat="1" ht="12">
      <c r="B143" s="145"/>
      <c r="C143" s="203"/>
      <c r="D143" s="198" t="s">
        <v>153</v>
      </c>
      <c r="E143" s="204" t="s">
        <v>1</v>
      </c>
      <c r="F143" s="205" t="s">
        <v>156</v>
      </c>
      <c r="G143" s="206"/>
      <c r="H143" s="207">
        <v>1.1219999999999999</v>
      </c>
      <c r="I143" s="206"/>
      <c r="J143" s="206"/>
      <c r="K143" s="206"/>
      <c r="L143" s="145"/>
      <c r="M143" s="147"/>
      <c r="N143" s="148"/>
      <c r="O143" s="148"/>
      <c r="P143" s="148"/>
      <c r="Q143" s="148"/>
      <c r="R143" s="148"/>
      <c r="S143" s="148"/>
      <c r="T143" s="149"/>
      <c r="AT143" s="146" t="s">
        <v>153</v>
      </c>
      <c r="AU143" s="146" t="s">
        <v>85</v>
      </c>
      <c r="AV143" s="14" t="s">
        <v>151</v>
      </c>
      <c r="AW143" s="14" t="s">
        <v>31</v>
      </c>
      <c r="AX143" s="14" t="s">
        <v>81</v>
      </c>
      <c r="AY143" s="146" t="s">
        <v>143</v>
      </c>
    </row>
    <row r="144" spans="1:65" s="2" customFormat="1" ht="21.75" customHeight="1">
      <c r="A144" s="30"/>
      <c r="B144" s="133"/>
      <c r="C144" s="190" t="s">
        <v>85</v>
      </c>
      <c r="D144" s="191" t="s">
        <v>146</v>
      </c>
      <c r="E144" s="192" t="s">
        <v>157</v>
      </c>
      <c r="F144" s="193" t="s">
        <v>158</v>
      </c>
      <c r="G144" s="194" t="s">
        <v>149</v>
      </c>
      <c r="H144" s="195">
        <v>1.824</v>
      </c>
      <c r="I144" s="221">
        <v>0</v>
      </c>
      <c r="J144" s="196">
        <f>ROUND(I144*H144,2)</f>
        <v>0</v>
      </c>
      <c r="K144" s="193" t="s">
        <v>150</v>
      </c>
      <c r="L144" s="31"/>
      <c r="M144" s="134" t="s">
        <v>1</v>
      </c>
      <c r="N144" s="135" t="s">
        <v>41</v>
      </c>
      <c r="O144" s="136">
        <v>0.525</v>
      </c>
      <c r="P144" s="136">
        <f>O144*H144</f>
        <v>0.9576000000000001</v>
      </c>
      <c r="Q144" s="136">
        <v>0.05897</v>
      </c>
      <c r="R144" s="136">
        <f>Q144*H144</f>
        <v>0.10756128000000001</v>
      </c>
      <c r="S144" s="136">
        <v>0</v>
      </c>
      <c r="T144" s="137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38" t="s">
        <v>151</v>
      </c>
      <c r="AT144" s="138" t="s">
        <v>146</v>
      </c>
      <c r="AU144" s="138" t="s">
        <v>85</v>
      </c>
      <c r="AY144" s="17" t="s">
        <v>143</v>
      </c>
      <c r="BE144" s="139">
        <f>IF(N144="základní",J144,0)</f>
        <v>0</v>
      </c>
      <c r="BF144" s="139">
        <f>IF(N144="snížená",J144,0)</f>
        <v>0</v>
      </c>
      <c r="BG144" s="139">
        <f>IF(N144="zákl. přenesená",J144,0)</f>
        <v>0</v>
      </c>
      <c r="BH144" s="139">
        <f>IF(N144="sníž. přenesená",J144,0)</f>
        <v>0</v>
      </c>
      <c r="BI144" s="139">
        <f>IF(N144="nulová",J144,0)</f>
        <v>0</v>
      </c>
      <c r="BJ144" s="17" t="s">
        <v>81</v>
      </c>
      <c r="BK144" s="139">
        <f>ROUND(I144*H144,2)</f>
        <v>0</v>
      </c>
      <c r="BL144" s="17" t="s">
        <v>151</v>
      </c>
      <c r="BM144" s="138" t="s">
        <v>159</v>
      </c>
    </row>
    <row r="145" spans="2:51" s="13" customFormat="1" ht="12">
      <c r="B145" s="140"/>
      <c r="C145" s="197"/>
      <c r="D145" s="198" t="s">
        <v>153</v>
      </c>
      <c r="E145" s="199" t="s">
        <v>1</v>
      </c>
      <c r="F145" s="200" t="s">
        <v>160</v>
      </c>
      <c r="G145" s="201"/>
      <c r="H145" s="202">
        <v>1.824</v>
      </c>
      <c r="I145" s="201"/>
      <c r="J145" s="201"/>
      <c r="K145" s="201"/>
      <c r="L145" s="140"/>
      <c r="M145" s="142"/>
      <c r="N145" s="143"/>
      <c r="O145" s="143"/>
      <c r="P145" s="143"/>
      <c r="Q145" s="143"/>
      <c r="R145" s="143"/>
      <c r="S145" s="143"/>
      <c r="T145" s="144"/>
      <c r="AT145" s="141" t="s">
        <v>153</v>
      </c>
      <c r="AU145" s="141" t="s">
        <v>85</v>
      </c>
      <c r="AV145" s="13" t="s">
        <v>85</v>
      </c>
      <c r="AW145" s="13" t="s">
        <v>31</v>
      </c>
      <c r="AX145" s="13" t="s">
        <v>81</v>
      </c>
      <c r="AY145" s="141" t="s">
        <v>143</v>
      </c>
    </row>
    <row r="146" spans="2:63" s="12" customFormat="1" ht="22.9" customHeight="1">
      <c r="B146" s="125"/>
      <c r="C146" s="183"/>
      <c r="D146" s="184" t="s">
        <v>75</v>
      </c>
      <c r="E146" s="188" t="s">
        <v>151</v>
      </c>
      <c r="F146" s="188" t="s">
        <v>161</v>
      </c>
      <c r="G146" s="186"/>
      <c r="H146" s="186"/>
      <c r="I146" s="186"/>
      <c r="J146" s="189">
        <f>BK146</f>
        <v>0</v>
      </c>
      <c r="K146" s="186"/>
      <c r="L146" s="125"/>
      <c r="M146" s="127"/>
      <c r="N146" s="128"/>
      <c r="O146" s="128"/>
      <c r="P146" s="129">
        <f>SUM(P147:P186)</f>
        <v>189.727917</v>
      </c>
      <c r="Q146" s="128"/>
      <c r="R146" s="129">
        <f>SUM(R147:R186)</f>
        <v>14.704445728854301</v>
      </c>
      <c r="S146" s="128"/>
      <c r="T146" s="130">
        <f>SUM(T147:T186)</f>
        <v>0</v>
      </c>
      <c r="AR146" s="126" t="s">
        <v>81</v>
      </c>
      <c r="AT146" s="131" t="s">
        <v>75</v>
      </c>
      <c r="AU146" s="131" t="s">
        <v>81</v>
      </c>
      <c r="AY146" s="126" t="s">
        <v>143</v>
      </c>
      <c r="BK146" s="132">
        <f>SUM(BK147:BK186)</f>
        <v>0</v>
      </c>
    </row>
    <row r="147" spans="1:65" s="2" customFormat="1" ht="21.75" customHeight="1">
      <c r="A147" s="30"/>
      <c r="B147" s="133"/>
      <c r="C147" s="190" t="s">
        <v>144</v>
      </c>
      <c r="D147" s="191" t="s">
        <v>146</v>
      </c>
      <c r="E147" s="192" t="s">
        <v>162</v>
      </c>
      <c r="F147" s="193" t="s">
        <v>163</v>
      </c>
      <c r="G147" s="194" t="s">
        <v>164</v>
      </c>
      <c r="H147" s="195">
        <v>0.858</v>
      </c>
      <c r="I147" s="221">
        <v>0</v>
      </c>
      <c r="J147" s="196">
        <f>ROUND(I147*H147,2)</f>
        <v>0</v>
      </c>
      <c r="K147" s="193" t="s">
        <v>150</v>
      </c>
      <c r="L147" s="31"/>
      <c r="M147" s="134" t="s">
        <v>1</v>
      </c>
      <c r="N147" s="135" t="s">
        <v>41</v>
      </c>
      <c r="O147" s="136">
        <v>2.513</v>
      </c>
      <c r="P147" s="136">
        <f>O147*H147</f>
        <v>2.156154</v>
      </c>
      <c r="Q147" s="136">
        <v>2.45336574</v>
      </c>
      <c r="R147" s="136">
        <f>Q147*H147</f>
        <v>2.10498780492</v>
      </c>
      <c r="S147" s="136">
        <v>0</v>
      </c>
      <c r="T147" s="137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38" t="s">
        <v>151</v>
      </c>
      <c r="AT147" s="138" t="s">
        <v>146</v>
      </c>
      <c r="AU147" s="138" t="s">
        <v>85</v>
      </c>
      <c r="AY147" s="17" t="s">
        <v>143</v>
      </c>
      <c r="BE147" s="139">
        <f>IF(N147="základní",J147,0)</f>
        <v>0</v>
      </c>
      <c r="BF147" s="139">
        <f>IF(N147="snížená",J147,0)</f>
        <v>0</v>
      </c>
      <c r="BG147" s="139">
        <f>IF(N147="zákl. přenesená",J147,0)</f>
        <v>0</v>
      </c>
      <c r="BH147" s="139">
        <f>IF(N147="sníž. přenesená",J147,0)</f>
        <v>0</v>
      </c>
      <c r="BI147" s="139">
        <f>IF(N147="nulová",J147,0)</f>
        <v>0</v>
      </c>
      <c r="BJ147" s="17" t="s">
        <v>81</v>
      </c>
      <c r="BK147" s="139">
        <f>ROUND(I147*H147,2)</f>
        <v>0</v>
      </c>
      <c r="BL147" s="17" t="s">
        <v>151</v>
      </c>
      <c r="BM147" s="138" t="s">
        <v>165</v>
      </c>
    </row>
    <row r="148" spans="2:51" s="13" customFormat="1" ht="12">
      <c r="B148" s="140"/>
      <c r="C148" s="197"/>
      <c r="D148" s="198" t="s">
        <v>153</v>
      </c>
      <c r="E148" s="199" t="s">
        <v>1</v>
      </c>
      <c r="F148" s="200" t="s">
        <v>166</v>
      </c>
      <c r="G148" s="201"/>
      <c r="H148" s="202">
        <v>0.858</v>
      </c>
      <c r="I148" s="201"/>
      <c r="J148" s="201"/>
      <c r="K148" s="201"/>
      <c r="L148" s="140"/>
      <c r="M148" s="142"/>
      <c r="N148" s="143"/>
      <c r="O148" s="143"/>
      <c r="P148" s="143"/>
      <c r="Q148" s="143"/>
      <c r="R148" s="143"/>
      <c r="S148" s="143"/>
      <c r="T148" s="144"/>
      <c r="AT148" s="141" t="s">
        <v>153</v>
      </c>
      <c r="AU148" s="141" t="s">
        <v>85</v>
      </c>
      <c r="AV148" s="13" t="s">
        <v>85</v>
      </c>
      <c r="AW148" s="13" t="s">
        <v>31</v>
      </c>
      <c r="AX148" s="13" t="s">
        <v>81</v>
      </c>
      <c r="AY148" s="141" t="s">
        <v>143</v>
      </c>
    </row>
    <row r="149" spans="1:65" s="2" customFormat="1" ht="16.5" customHeight="1">
      <c r="A149" s="30"/>
      <c r="B149" s="133"/>
      <c r="C149" s="190" t="s">
        <v>151</v>
      </c>
      <c r="D149" s="191" t="s">
        <v>146</v>
      </c>
      <c r="E149" s="192" t="s">
        <v>167</v>
      </c>
      <c r="F149" s="193" t="s">
        <v>168</v>
      </c>
      <c r="G149" s="194" t="s">
        <v>164</v>
      </c>
      <c r="H149" s="195">
        <v>0.858</v>
      </c>
      <c r="I149" s="221">
        <v>0</v>
      </c>
      <c r="J149" s="196">
        <f>ROUND(I149*H149,2)</f>
        <v>0</v>
      </c>
      <c r="K149" s="193" t="s">
        <v>1</v>
      </c>
      <c r="L149" s="31"/>
      <c r="M149" s="134" t="s">
        <v>1</v>
      </c>
      <c r="N149" s="135" t="s">
        <v>41</v>
      </c>
      <c r="O149" s="136">
        <v>2.513</v>
      </c>
      <c r="P149" s="136">
        <f>O149*H149</f>
        <v>2.156154</v>
      </c>
      <c r="Q149" s="136">
        <v>2.45337</v>
      </c>
      <c r="R149" s="136">
        <f>Q149*H149</f>
        <v>2.10499146</v>
      </c>
      <c r="S149" s="136">
        <v>0</v>
      </c>
      <c r="T149" s="137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38" t="s">
        <v>151</v>
      </c>
      <c r="AT149" s="138" t="s">
        <v>146</v>
      </c>
      <c r="AU149" s="138" t="s">
        <v>85</v>
      </c>
      <c r="AY149" s="17" t="s">
        <v>143</v>
      </c>
      <c r="BE149" s="139">
        <f>IF(N149="základní",J149,0)</f>
        <v>0</v>
      </c>
      <c r="BF149" s="139">
        <f>IF(N149="snížená",J149,0)</f>
        <v>0</v>
      </c>
      <c r="BG149" s="139">
        <f>IF(N149="zákl. přenesená",J149,0)</f>
        <v>0</v>
      </c>
      <c r="BH149" s="139">
        <f>IF(N149="sníž. přenesená",J149,0)</f>
        <v>0</v>
      </c>
      <c r="BI149" s="139">
        <f>IF(N149="nulová",J149,0)</f>
        <v>0</v>
      </c>
      <c r="BJ149" s="17" t="s">
        <v>81</v>
      </c>
      <c r="BK149" s="139">
        <f>ROUND(I149*H149,2)</f>
        <v>0</v>
      </c>
      <c r="BL149" s="17" t="s">
        <v>151</v>
      </c>
      <c r="BM149" s="138" t="s">
        <v>169</v>
      </c>
    </row>
    <row r="150" spans="1:65" s="2" customFormat="1" ht="21.75" customHeight="1">
      <c r="A150" s="30"/>
      <c r="B150" s="133"/>
      <c r="C150" s="190" t="s">
        <v>170</v>
      </c>
      <c r="D150" s="191" t="s">
        <v>146</v>
      </c>
      <c r="E150" s="192" t="s">
        <v>171</v>
      </c>
      <c r="F150" s="193" t="s">
        <v>172</v>
      </c>
      <c r="G150" s="194" t="s">
        <v>173</v>
      </c>
      <c r="H150" s="195">
        <v>0.019</v>
      </c>
      <c r="I150" s="221">
        <v>0</v>
      </c>
      <c r="J150" s="196">
        <f>ROUND(I150*H150,2)</f>
        <v>0</v>
      </c>
      <c r="K150" s="193" t="s">
        <v>150</v>
      </c>
      <c r="L150" s="31"/>
      <c r="M150" s="134" t="s">
        <v>1</v>
      </c>
      <c r="N150" s="135" t="s">
        <v>41</v>
      </c>
      <c r="O150" s="136">
        <v>15.211</v>
      </c>
      <c r="P150" s="136">
        <f>O150*H150</f>
        <v>0.289009</v>
      </c>
      <c r="Q150" s="136">
        <v>1.0627727797</v>
      </c>
      <c r="R150" s="136">
        <f>Q150*H150</f>
        <v>0.0201926828143</v>
      </c>
      <c r="S150" s="136">
        <v>0</v>
      </c>
      <c r="T150" s="137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38" t="s">
        <v>151</v>
      </c>
      <c r="AT150" s="138" t="s">
        <v>146</v>
      </c>
      <c r="AU150" s="138" t="s">
        <v>85</v>
      </c>
      <c r="AY150" s="17" t="s">
        <v>143</v>
      </c>
      <c r="BE150" s="139">
        <f>IF(N150="základní",J150,0)</f>
        <v>0</v>
      </c>
      <c r="BF150" s="139">
        <f>IF(N150="snížená",J150,0)</f>
        <v>0</v>
      </c>
      <c r="BG150" s="139">
        <f>IF(N150="zákl. přenesená",J150,0)</f>
        <v>0</v>
      </c>
      <c r="BH150" s="139">
        <f>IF(N150="sníž. přenesená",J150,0)</f>
        <v>0</v>
      </c>
      <c r="BI150" s="139">
        <f>IF(N150="nulová",J150,0)</f>
        <v>0</v>
      </c>
      <c r="BJ150" s="17" t="s">
        <v>81</v>
      </c>
      <c r="BK150" s="139">
        <f>ROUND(I150*H150,2)</f>
        <v>0</v>
      </c>
      <c r="BL150" s="17" t="s">
        <v>151</v>
      </c>
      <c r="BM150" s="138" t="s">
        <v>174</v>
      </c>
    </row>
    <row r="151" spans="2:51" s="13" customFormat="1" ht="12">
      <c r="B151" s="140"/>
      <c r="C151" s="197"/>
      <c r="D151" s="198" t="s">
        <v>153</v>
      </c>
      <c r="E151" s="199" t="s">
        <v>1</v>
      </c>
      <c r="F151" s="200" t="s">
        <v>175</v>
      </c>
      <c r="G151" s="201"/>
      <c r="H151" s="202">
        <v>0.019</v>
      </c>
      <c r="I151" s="201"/>
      <c r="J151" s="201"/>
      <c r="K151" s="201"/>
      <c r="L151" s="140"/>
      <c r="M151" s="142"/>
      <c r="N151" s="143"/>
      <c r="O151" s="143"/>
      <c r="P151" s="143"/>
      <c r="Q151" s="143"/>
      <c r="R151" s="143"/>
      <c r="S151" s="143"/>
      <c r="T151" s="144"/>
      <c r="AT151" s="141" t="s">
        <v>153</v>
      </c>
      <c r="AU151" s="141" t="s">
        <v>85</v>
      </c>
      <c r="AV151" s="13" t="s">
        <v>85</v>
      </c>
      <c r="AW151" s="13" t="s">
        <v>31</v>
      </c>
      <c r="AX151" s="13" t="s">
        <v>81</v>
      </c>
      <c r="AY151" s="141" t="s">
        <v>143</v>
      </c>
    </row>
    <row r="152" spans="1:65" s="2" customFormat="1" ht="21.75" customHeight="1">
      <c r="A152" s="30"/>
      <c r="B152" s="133"/>
      <c r="C152" s="190" t="s">
        <v>176</v>
      </c>
      <c r="D152" s="191" t="s">
        <v>146</v>
      </c>
      <c r="E152" s="192" t="s">
        <v>177</v>
      </c>
      <c r="F152" s="193" t="s">
        <v>178</v>
      </c>
      <c r="G152" s="194" t="s">
        <v>149</v>
      </c>
      <c r="H152" s="195">
        <v>1.52</v>
      </c>
      <c r="I152" s="221">
        <v>0</v>
      </c>
      <c r="J152" s="196">
        <f>ROUND(I152*H152,2)</f>
        <v>0</v>
      </c>
      <c r="K152" s="193" t="s">
        <v>150</v>
      </c>
      <c r="L152" s="31"/>
      <c r="M152" s="134" t="s">
        <v>1</v>
      </c>
      <c r="N152" s="135" t="s">
        <v>41</v>
      </c>
      <c r="O152" s="136">
        <v>1.342</v>
      </c>
      <c r="P152" s="136">
        <f>O152*H152</f>
        <v>2.0398400000000003</v>
      </c>
      <c r="Q152" s="136">
        <v>0.012824856</v>
      </c>
      <c r="R152" s="136">
        <f>Q152*H152</f>
        <v>0.01949378112</v>
      </c>
      <c r="S152" s="136">
        <v>0</v>
      </c>
      <c r="T152" s="137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38" t="s">
        <v>151</v>
      </c>
      <c r="AT152" s="138" t="s">
        <v>146</v>
      </c>
      <c r="AU152" s="138" t="s">
        <v>85</v>
      </c>
      <c r="AY152" s="17" t="s">
        <v>143</v>
      </c>
      <c r="BE152" s="139">
        <f>IF(N152="základní",J152,0)</f>
        <v>0</v>
      </c>
      <c r="BF152" s="139">
        <f>IF(N152="snížená",J152,0)</f>
        <v>0</v>
      </c>
      <c r="BG152" s="139">
        <f>IF(N152="zákl. přenesená",J152,0)</f>
        <v>0</v>
      </c>
      <c r="BH152" s="139">
        <f>IF(N152="sníž. přenesená",J152,0)</f>
        <v>0</v>
      </c>
      <c r="BI152" s="139">
        <f>IF(N152="nulová",J152,0)</f>
        <v>0</v>
      </c>
      <c r="BJ152" s="17" t="s">
        <v>81</v>
      </c>
      <c r="BK152" s="139">
        <f>ROUND(I152*H152,2)</f>
        <v>0</v>
      </c>
      <c r="BL152" s="17" t="s">
        <v>151</v>
      </c>
      <c r="BM152" s="138" t="s">
        <v>179</v>
      </c>
    </row>
    <row r="153" spans="2:51" s="13" customFormat="1" ht="12">
      <c r="B153" s="140"/>
      <c r="C153" s="197"/>
      <c r="D153" s="198" t="s">
        <v>153</v>
      </c>
      <c r="E153" s="199" t="s">
        <v>1</v>
      </c>
      <c r="F153" s="200" t="s">
        <v>180</v>
      </c>
      <c r="G153" s="201"/>
      <c r="H153" s="202">
        <v>1.52</v>
      </c>
      <c r="I153" s="201"/>
      <c r="J153" s="201"/>
      <c r="K153" s="201"/>
      <c r="L153" s="140"/>
      <c r="M153" s="142"/>
      <c r="N153" s="143"/>
      <c r="O153" s="143"/>
      <c r="P153" s="143"/>
      <c r="Q153" s="143"/>
      <c r="R153" s="143"/>
      <c r="S153" s="143"/>
      <c r="T153" s="144"/>
      <c r="AT153" s="141" t="s">
        <v>153</v>
      </c>
      <c r="AU153" s="141" t="s">
        <v>85</v>
      </c>
      <c r="AV153" s="13" t="s">
        <v>85</v>
      </c>
      <c r="AW153" s="13" t="s">
        <v>31</v>
      </c>
      <c r="AX153" s="13" t="s">
        <v>81</v>
      </c>
      <c r="AY153" s="141" t="s">
        <v>143</v>
      </c>
    </row>
    <row r="154" spans="1:65" s="2" customFormat="1" ht="21.75" customHeight="1">
      <c r="A154" s="30"/>
      <c r="B154" s="133"/>
      <c r="C154" s="190" t="s">
        <v>181</v>
      </c>
      <c r="D154" s="191" t="s">
        <v>146</v>
      </c>
      <c r="E154" s="192" t="s">
        <v>182</v>
      </c>
      <c r="F154" s="193" t="s">
        <v>183</v>
      </c>
      <c r="G154" s="194" t="s">
        <v>149</v>
      </c>
      <c r="H154" s="195">
        <v>1.52</v>
      </c>
      <c r="I154" s="221">
        <v>0</v>
      </c>
      <c r="J154" s="196">
        <f>ROUND(I154*H154,2)</f>
        <v>0</v>
      </c>
      <c r="K154" s="193" t="s">
        <v>150</v>
      </c>
      <c r="L154" s="31"/>
      <c r="M154" s="134" t="s">
        <v>1</v>
      </c>
      <c r="N154" s="135" t="s">
        <v>41</v>
      </c>
      <c r="O154" s="136">
        <v>0.338</v>
      </c>
      <c r="P154" s="136">
        <f>O154*H154</f>
        <v>0.51376</v>
      </c>
      <c r="Q154" s="136">
        <v>0</v>
      </c>
      <c r="R154" s="136">
        <f>Q154*H154</f>
        <v>0</v>
      </c>
      <c r="S154" s="136">
        <v>0</v>
      </c>
      <c r="T154" s="137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38" t="s">
        <v>151</v>
      </c>
      <c r="AT154" s="138" t="s">
        <v>146</v>
      </c>
      <c r="AU154" s="138" t="s">
        <v>85</v>
      </c>
      <c r="AY154" s="17" t="s">
        <v>143</v>
      </c>
      <c r="BE154" s="139">
        <f>IF(N154="základní",J154,0)</f>
        <v>0</v>
      </c>
      <c r="BF154" s="139">
        <f>IF(N154="snížená",J154,0)</f>
        <v>0</v>
      </c>
      <c r="BG154" s="139">
        <f>IF(N154="zákl. přenesená",J154,0)</f>
        <v>0</v>
      </c>
      <c r="BH154" s="139">
        <f>IF(N154="sníž. přenesená",J154,0)</f>
        <v>0</v>
      </c>
      <c r="BI154" s="139">
        <f>IF(N154="nulová",J154,0)</f>
        <v>0</v>
      </c>
      <c r="BJ154" s="17" t="s">
        <v>81</v>
      </c>
      <c r="BK154" s="139">
        <f>ROUND(I154*H154,2)</f>
        <v>0</v>
      </c>
      <c r="BL154" s="17" t="s">
        <v>151</v>
      </c>
      <c r="BM154" s="138" t="s">
        <v>184</v>
      </c>
    </row>
    <row r="155" spans="1:65" s="2" customFormat="1" ht="16.5" customHeight="1">
      <c r="A155" s="30"/>
      <c r="B155" s="133"/>
      <c r="C155" s="190" t="s">
        <v>185</v>
      </c>
      <c r="D155" s="191" t="s">
        <v>146</v>
      </c>
      <c r="E155" s="192" t="s">
        <v>186</v>
      </c>
      <c r="F155" s="193" t="s">
        <v>187</v>
      </c>
      <c r="G155" s="194" t="s">
        <v>188</v>
      </c>
      <c r="H155" s="195">
        <v>23</v>
      </c>
      <c r="I155" s="221">
        <v>0</v>
      </c>
      <c r="J155" s="196">
        <f>ROUND(I155*H155,2)</f>
        <v>0</v>
      </c>
      <c r="K155" s="193" t="s">
        <v>1</v>
      </c>
      <c r="L155" s="31"/>
      <c r="M155" s="134" t="s">
        <v>1</v>
      </c>
      <c r="N155" s="135" t="s">
        <v>41</v>
      </c>
      <c r="O155" s="136">
        <v>0.379</v>
      </c>
      <c r="P155" s="136">
        <f>O155*H155</f>
        <v>8.717</v>
      </c>
      <c r="Q155" s="136">
        <v>0.11046</v>
      </c>
      <c r="R155" s="136">
        <f>Q155*H155</f>
        <v>2.5405800000000003</v>
      </c>
      <c r="S155" s="136">
        <v>0</v>
      </c>
      <c r="T155" s="137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38" t="s">
        <v>151</v>
      </c>
      <c r="AT155" s="138" t="s">
        <v>146</v>
      </c>
      <c r="AU155" s="138" t="s">
        <v>85</v>
      </c>
      <c r="AY155" s="17" t="s">
        <v>143</v>
      </c>
      <c r="BE155" s="139">
        <f>IF(N155="základní",J155,0)</f>
        <v>0</v>
      </c>
      <c r="BF155" s="139">
        <f>IF(N155="snížená",J155,0)</f>
        <v>0</v>
      </c>
      <c r="BG155" s="139">
        <f>IF(N155="zákl. přenesená",J155,0)</f>
        <v>0</v>
      </c>
      <c r="BH155" s="139">
        <f>IF(N155="sníž. přenesená",J155,0)</f>
        <v>0</v>
      </c>
      <c r="BI155" s="139">
        <f>IF(N155="nulová",J155,0)</f>
        <v>0</v>
      </c>
      <c r="BJ155" s="17" t="s">
        <v>81</v>
      </c>
      <c r="BK155" s="139">
        <f>ROUND(I155*H155,2)</f>
        <v>0</v>
      </c>
      <c r="BL155" s="17" t="s">
        <v>151</v>
      </c>
      <c r="BM155" s="138" t="s">
        <v>189</v>
      </c>
    </row>
    <row r="156" spans="2:51" s="13" customFormat="1" ht="12">
      <c r="B156" s="140"/>
      <c r="C156" s="197"/>
      <c r="D156" s="198" t="s">
        <v>153</v>
      </c>
      <c r="E156" s="199" t="s">
        <v>1</v>
      </c>
      <c r="F156" s="200" t="s">
        <v>190</v>
      </c>
      <c r="G156" s="201"/>
      <c r="H156" s="202">
        <v>3</v>
      </c>
      <c r="I156" s="201"/>
      <c r="J156" s="201"/>
      <c r="K156" s="201"/>
      <c r="L156" s="140"/>
      <c r="M156" s="142"/>
      <c r="N156" s="143"/>
      <c r="O156" s="143"/>
      <c r="P156" s="143"/>
      <c r="Q156" s="143"/>
      <c r="R156" s="143"/>
      <c r="S156" s="143"/>
      <c r="T156" s="144"/>
      <c r="AT156" s="141" t="s">
        <v>153</v>
      </c>
      <c r="AU156" s="141" t="s">
        <v>85</v>
      </c>
      <c r="AV156" s="13" t="s">
        <v>85</v>
      </c>
      <c r="AW156" s="13" t="s">
        <v>31</v>
      </c>
      <c r="AX156" s="13" t="s">
        <v>76</v>
      </c>
      <c r="AY156" s="141" t="s">
        <v>143</v>
      </c>
    </row>
    <row r="157" spans="2:51" s="13" customFormat="1" ht="12">
      <c r="B157" s="140"/>
      <c r="C157" s="197"/>
      <c r="D157" s="198" t="s">
        <v>153</v>
      </c>
      <c r="E157" s="199" t="s">
        <v>1</v>
      </c>
      <c r="F157" s="200" t="s">
        <v>191</v>
      </c>
      <c r="G157" s="201"/>
      <c r="H157" s="202">
        <v>20</v>
      </c>
      <c r="I157" s="201"/>
      <c r="J157" s="201"/>
      <c r="K157" s="201"/>
      <c r="L157" s="140"/>
      <c r="M157" s="142"/>
      <c r="N157" s="143"/>
      <c r="O157" s="143"/>
      <c r="P157" s="143"/>
      <c r="Q157" s="143"/>
      <c r="R157" s="143"/>
      <c r="S157" s="143"/>
      <c r="T157" s="144"/>
      <c r="AT157" s="141" t="s">
        <v>153</v>
      </c>
      <c r="AU157" s="141" t="s">
        <v>85</v>
      </c>
      <c r="AV157" s="13" t="s">
        <v>85</v>
      </c>
      <c r="AW157" s="13" t="s">
        <v>31</v>
      </c>
      <c r="AX157" s="13" t="s">
        <v>76</v>
      </c>
      <c r="AY157" s="141" t="s">
        <v>143</v>
      </c>
    </row>
    <row r="158" spans="2:51" s="14" customFormat="1" ht="12">
      <c r="B158" s="145"/>
      <c r="C158" s="203"/>
      <c r="D158" s="198" t="s">
        <v>153</v>
      </c>
      <c r="E158" s="204" t="s">
        <v>1</v>
      </c>
      <c r="F158" s="205" t="s">
        <v>156</v>
      </c>
      <c r="G158" s="206"/>
      <c r="H158" s="207">
        <v>23</v>
      </c>
      <c r="I158" s="206"/>
      <c r="J158" s="206"/>
      <c r="K158" s="206"/>
      <c r="L158" s="145"/>
      <c r="M158" s="147"/>
      <c r="N158" s="148"/>
      <c r="O158" s="148"/>
      <c r="P158" s="148"/>
      <c r="Q158" s="148"/>
      <c r="R158" s="148"/>
      <c r="S158" s="148"/>
      <c r="T158" s="149"/>
      <c r="AT158" s="146" t="s">
        <v>153</v>
      </c>
      <c r="AU158" s="146" t="s">
        <v>85</v>
      </c>
      <c r="AV158" s="14" t="s">
        <v>151</v>
      </c>
      <c r="AW158" s="14" t="s">
        <v>31</v>
      </c>
      <c r="AX158" s="14" t="s">
        <v>81</v>
      </c>
      <c r="AY158" s="146" t="s">
        <v>143</v>
      </c>
    </row>
    <row r="159" spans="1:65" s="2" customFormat="1" ht="16.5" customHeight="1">
      <c r="A159" s="30"/>
      <c r="B159" s="133"/>
      <c r="C159" s="190" t="s">
        <v>192</v>
      </c>
      <c r="D159" s="191" t="s">
        <v>146</v>
      </c>
      <c r="E159" s="192" t="s">
        <v>193</v>
      </c>
      <c r="F159" s="193" t="s">
        <v>194</v>
      </c>
      <c r="G159" s="194" t="s">
        <v>188</v>
      </c>
      <c r="H159" s="195">
        <v>22</v>
      </c>
      <c r="I159" s="221">
        <v>0</v>
      </c>
      <c r="J159" s="196">
        <f>ROUND(I159*H159,2)</f>
        <v>0</v>
      </c>
      <c r="K159" s="193" t="s">
        <v>1</v>
      </c>
      <c r="L159" s="31"/>
      <c r="M159" s="134" t="s">
        <v>1</v>
      </c>
      <c r="N159" s="135" t="s">
        <v>41</v>
      </c>
      <c r="O159" s="136">
        <v>0.379</v>
      </c>
      <c r="P159" s="136">
        <f>O159*H159</f>
        <v>8.338000000000001</v>
      </c>
      <c r="Q159" s="136">
        <v>0.11046</v>
      </c>
      <c r="R159" s="136">
        <f>Q159*H159</f>
        <v>2.43012</v>
      </c>
      <c r="S159" s="136">
        <v>0</v>
      </c>
      <c r="T159" s="137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38" t="s">
        <v>151</v>
      </c>
      <c r="AT159" s="138" t="s">
        <v>146</v>
      </c>
      <c r="AU159" s="138" t="s">
        <v>85</v>
      </c>
      <c r="AY159" s="17" t="s">
        <v>143</v>
      </c>
      <c r="BE159" s="139">
        <f>IF(N159="základní",J159,0)</f>
        <v>0</v>
      </c>
      <c r="BF159" s="139">
        <f>IF(N159="snížená",J159,0)</f>
        <v>0</v>
      </c>
      <c r="BG159" s="139">
        <f>IF(N159="zákl. přenesená",J159,0)</f>
        <v>0</v>
      </c>
      <c r="BH159" s="139">
        <f>IF(N159="sníž. přenesená",J159,0)</f>
        <v>0</v>
      </c>
      <c r="BI159" s="139">
        <f>IF(N159="nulová",J159,0)</f>
        <v>0</v>
      </c>
      <c r="BJ159" s="17" t="s">
        <v>81</v>
      </c>
      <c r="BK159" s="139">
        <f>ROUND(I159*H159,2)</f>
        <v>0</v>
      </c>
      <c r="BL159" s="17" t="s">
        <v>151</v>
      </c>
      <c r="BM159" s="138" t="s">
        <v>195</v>
      </c>
    </row>
    <row r="160" spans="2:51" s="13" customFormat="1" ht="12">
      <c r="B160" s="140"/>
      <c r="C160" s="197"/>
      <c r="D160" s="198" t="s">
        <v>153</v>
      </c>
      <c r="E160" s="199" t="s">
        <v>1</v>
      </c>
      <c r="F160" s="200" t="s">
        <v>196</v>
      </c>
      <c r="G160" s="201"/>
      <c r="H160" s="202">
        <v>14</v>
      </c>
      <c r="I160" s="201"/>
      <c r="J160" s="201"/>
      <c r="K160" s="201"/>
      <c r="L160" s="140"/>
      <c r="M160" s="142"/>
      <c r="N160" s="143"/>
      <c r="O160" s="143"/>
      <c r="P160" s="143"/>
      <c r="Q160" s="143"/>
      <c r="R160" s="143"/>
      <c r="S160" s="143"/>
      <c r="T160" s="144"/>
      <c r="AT160" s="141" t="s">
        <v>153</v>
      </c>
      <c r="AU160" s="141" t="s">
        <v>85</v>
      </c>
      <c r="AV160" s="13" t="s">
        <v>85</v>
      </c>
      <c r="AW160" s="13" t="s">
        <v>31</v>
      </c>
      <c r="AX160" s="13" t="s">
        <v>76</v>
      </c>
      <c r="AY160" s="141" t="s">
        <v>143</v>
      </c>
    </row>
    <row r="161" spans="2:51" s="13" customFormat="1" ht="12">
      <c r="B161" s="140"/>
      <c r="C161" s="197"/>
      <c r="D161" s="198" t="s">
        <v>153</v>
      </c>
      <c r="E161" s="199" t="s">
        <v>1</v>
      </c>
      <c r="F161" s="200" t="s">
        <v>197</v>
      </c>
      <c r="G161" s="201"/>
      <c r="H161" s="202">
        <v>8</v>
      </c>
      <c r="I161" s="201"/>
      <c r="J161" s="201"/>
      <c r="K161" s="201"/>
      <c r="L161" s="140"/>
      <c r="M161" s="142"/>
      <c r="N161" s="143"/>
      <c r="O161" s="143"/>
      <c r="P161" s="143"/>
      <c r="Q161" s="143"/>
      <c r="R161" s="143"/>
      <c r="S161" s="143"/>
      <c r="T161" s="144"/>
      <c r="AT161" s="141" t="s">
        <v>153</v>
      </c>
      <c r="AU161" s="141" t="s">
        <v>85</v>
      </c>
      <c r="AV161" s="13" t="s">
        <v>85</v>
      </c>
      <c r="AW161" s="13" t="s">
        <v>31</v>
      </c>
      <c r="AX161" s="13" t="s">
        <v>76</v>
      </c>
      <c r="AY161" s="141" t="s">
        <v>143</v>
      </c>
    </row>
    <row r="162" spans="2:51" s="14" customFormat="1" ht="12">
      <c r="B162" s="145"/>
      <c r="C162" s="203"/>
      <c r="D162" s="198" t="s">
        <v>153</v>
      </c>
      <c r="E162" s="204" t="s">
        <v>1</v>
      </c>
      <c r="F162" s="205" t="s">
        <v>156</v>
      </c>
      <c r="G162" s="206"/>
      <c r="H162" s="207">
        <v>22</v>
      </c>
      <c r="I162" s="206"/>
      <c r="J162" s="206"/>
      <c r="K162" s="206"/>
      <c r="L162" s="145"/>
      <c r="M162" s="147"/>
      <c r="N162" s="148"/>
      <c r="O162" s="148"/>
      <c r="P162" s="148"/>
      <c r="Q162" s="148"/>
      <c r="R162" s="148"/>
      <c r="S162" s="148"/>
      <c r="T162" s="149"/>
      <c r="AT162" s="146" t="s">
        <v>153</v>
      </c>
      <c r="AU162" s="146" t="s">
        <v>85</v>
      </c>
      <c r="AV162" s="14" t="s">
        <v>151</v>
      </c>
      <c r="AW162" s="14" t="s">
        <v>31</v>
      </c>
      <c r="AX162" s="14" t="s">
        <v>81</v>
      </c>
      <c r="AY162" s="146" t="s">
        <v>143</v>
      </c>
    </row>
    <row r="163" spans="1:65" s="2" customFormat="1" ht="16.5" customHeight="1">
      <c r="A163" s="30"/>
      <c r="B163" s="133"/>
      <c r="C163" s="190" t="s">
        <v>198</v>
      </c>
      <c r="D163" s="191" t="s">
        <v>146</v>
      </c>
      <c r="E163" s="192" t="s">
        <v>199</v>
      </c>
      <c r="F163" s="193" t="s">
        <v>200</v>
      </c>
      <c r="G163" s="194" t="s">
        <v>188</v>
      </c>
      <c r="H163" s="195">
        <v>23</v>
      </c>
      <c r="I163" s="221">
        <v>0</v>
      </c>
      <c r="J163" s="196">
        <f>ROUND(I163*H163,2)</f>
        <v>0</v>
      </c>
      <c r="K163" s="193" t="s">
        <v>1</v>
      </c>
      <c r="L163" s="31"/>
      <c r="M163" s="134" t="s">
        <v>1</v>
      </c>
      <c r="N163" s="135" t="s">
        <v>41</v>
      </c>
      <c r="O163" s="136">
        <v>0.379</v>
      </c>
      <c r="P163" s="136">
        <f>O163*H163</f>
        <v>8.717</v>
      </c>
      <c r="Q163" s="136">
        <v>0.11046</v>
      </c>
      <c r="R163" s="136">
        <f>Q163*H163</f>
        <v>2.5405800000000003</v>
      </c>
      <c r="S163" s="136">
        <v>0</v>
      </c>
      <c r="T163" s="137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38" t="s">
        <v>151</v>
      </c>
      <c r="AT163" s="138" t="s">
        <v>146</v>
      </c>
      <c r="AU163" s="138" t="s">
        <v>85</v>
      </c>
      <c r="AY163" s="17" t="s">
        <v>143</v>
      </c>
      <c r="BE163" s="139">
        <f>IF(N163="základní",J163,0)</f>
        <v>0</v>
      </c>
      <c r="BF163" s="139">
        <f>IF(N163="snížená",J163,0)</f>
        <v>0</v>
      </c>
      <c r="BG163" s="139">
        <f>IF(N163="zákl. přenesená",J163,0)</f>
        <v>0</v>
      </c>
      <c r="BH163" s="139">
        <f>IF(N163="sníž. přenesená",J163,0)</f>
        <v>0</v>
      </c>
      <c r="BI163" s="139">
        <f>IF(N163="nulová",J163,0)</f>
        <v>0</v>
      </c>
      <c r="BJ163" s="17" t="s">
        <v>81</v>
      </c>
      <c r="BK163" s="139">
        <f>ROUND(I163*H163,2)</f>
        <v>0</v>
      </c>
      <c r="BL163" s="17" t="s">
        <v>151</v>
      </c>
      <c r="BM163" s="138" t="s">
        <v>201</v>
      </c>
    </row>
    <row r="164" spans="2:51" s="13" customFormat="1" ht="12">
      <c r="B164" s="140"/>
      <c r="C164" s="197"/>
      <c r="D164" s="198" t="s">
        <v>153</v>
      </c>
      <c r="E164" s="199" t="s">
        <v>1</v>
      </c>
      <c r="F164" s="200" t="s">
        <v>190</v>
      </c>
      <c r="G164" s="201"/>
      <c r="H164" s="202">
        <v>3</v>
      </c>
      <c r="I164" s="201"/>
      <c r="J164" s="201"/>
      <c r="K164" s="201"/>
      <c r="L164" s="140"/>
      <c r="M164" s="142"/>
      <c r="N164" s="143"/>
      <c r="O164" s="143"/>
      <c r="P164" s="143"/>
      <c r="Q164" s="143"/>
      <c r="R164" s="143"/>
      <c r="S164" s="143"/>
      <c r="T164" s="144"/>
      <c r="AT164" s="141" t="s">
        <v>153</v>
      </c>
      <c r="AU164" s="141" t="s">
        <v>85</v>
      </c>
      <c r="AV164" s="13" t="s">
        <v>85</v>
      </c>
      <c r="AW164" s="13" t="s">
        <v>31</v>
      </c>
      <c r="AX164" s="13" t="s">
        <v>76</v>
      </c>
      <c r="AY164" s="141" t="s">
        <v>143</v>
      </c>
    </row>
    <row r="165" spans="2:51" s="13" customFormat="1" ht="12">
      <c r="B165" s="140"/>
      <c r="C165" s="197"/>
      <c r="D165" s="198" t="s">
        <v>153</v>
      </c>
      <c r="E165" s="199" t="s">
        <v>1</v>
      </c>
      <c r="F165" s="200" t="s">
        <v>191</v>
      </c>
      <c r="G165" s="201"/>
      <c r="H165" s="202">
        <v>20</v>
      </c>
      <c r="I165" s="201"/>
      <c r="J165" s="201"/>
      <c r="K165" s="201"/>
      <c r="L165" s="140"/>
      <c r="M165" s="142"/>
      <c r="N165" s="143"/>
      <c r="O165" s="143"/>
      <c r="P165" s="143"/>
      <c r="Q165" s="143"/>
      <c r="R165" s="143"/>
      <c r="S165" s="143"/>
      <c r="T165" s="144"/>
      <c r="AT165" s="141" t="s">
        <v>153</v>
      </c>
      <c r="AU165" s="141" t="s">
        <v>85</v>
      </c>
      <c r="AV165" s="13" t="s">
        <v>85</v>
      </c>
      <c r="AW165" s="13" t="s">
        <v>31</v>
      </c>
      <c r="AX165" s="13" t="s">
        <v>76</v>
      </c>
      <c r="AY165" s="141" t="s">
        <v>143</v>
      </c>
    </row>
    <row r="166" spans="2:51" s="14" customFormat="1" ht="12">
      <c r="B166" s="145"/>
      <c r="C166" s="203"/>
      <c r="D166" s="198" t="s">
        <v>153</v>
      </c>
      <c r="E166" s="204" t="s">
        <v>1</v>
      </c>
      <c r="F166" s="205" t="s">
        <v>156</v>
      </c>
      <c r="G166" s="206"/>
      <c r="H166" s="207">
        <v>23</v>
      </c>
      <c r="I166" s="206"/>
      <c r="J166" s="206"/>
      <c r="K166" s="206"/>
      <c r="L166" s="145"/>
      <c r="M166" s="147"/>
      <c r="N166" s="148"/>
      <c r="O166" s="148"/>
      <c r="P166" s="148"/>
      <c r="Q166" s="148"/>
      <c r="R166" s="148"/>
      <c r="S166" s="148"/>
      <c r="T166" s="149"/>
      <c r="AT166" s="146" t="s">
        <v>153</v>
      </c>
      <c r="AU166" s="146" t="s">
        <v>85</v>
      </c>
      <c r="AV166" s="14" t="s">
        <v>151</v>
      </c>
      <c r="AW166" s="14" t="s">
        <v>31</v>
      </c>
      <c r="AX166" s="14" t="s">
        <v>81</v>
      </c>
      <c r="AY166" s="146" t="s">
        <v>143</v>
      </c>
    </row>
    <row r="167" spans="1:65" s="2" customFormat="1" ht="16.5" customHeight="1">
      <c r="A167" s="30"/>
      <c r="B167" s="133"/>
      <c r="C167" s="190" t="s">
        <v>13</v>
      </c>
      <c r="D167" s="191" t="s">
        <v>146</v>
      </c>
      <c r="E167" s="192" t="s">
        <v>202</v>
      </c>
      <c r="F167" s="193" t="s">
        <v>203</v>
      </c>
      <c r="G167" s="194" t="s">
        <v>188</v>
      </c>
      <c r="H167" s="195">
        <v>22</v>
      </c>
      <c r="I167" s="221">
        <v>0</v>
      </c>
      <c r="J167" s="196">
        <f>ROUND(I167*H167,2)</f>
        <v>0</v>
      </c>
      <c r="K167" s="193" t="s">
        <v>1</v>
      </c>
      <c r="L167" s="31"/>
      <c r="M167" s="134" t="s">
        <v>1</v>
      </c>
      <c r="N167" s="135" t="s">
        <v>41</v>
      </c>
      <c r="O167" s="136">
        <v>0.379</v>
      </c>
      <c r="P167" s="136">
        <f>O167*H167</f>
        <v>8.338000000000001</v>
      </c>
      <c r="Q167" s="136">
        <v>0.11046</v>
      </c>
      <c r="R167" s="136">
        <f>Q167*H167</f>
        <v>2.43012</v>
      </c>
      <c r="S167" s="136">
        <v>0</v>
      </c>
      <c r="T167" s="137">
        <f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38" t="s">
        <v>151</v>
      </c>
      <c r="AT167" s="138" t="s">
        <v>146</v>
      </c>
      <c r="AU167" s="138" t="s">
        <v>85</v>
      </c>
      <c r="AY167" s="17" t="s">
        <v>143</v>
      </c>
      <c r="BE167" s="139">
        <f>IF(N167="základní",J167,0)</f>
        <v>0</v>
      </c>
      <c r="BF167" s="139">
        <f>IF(N167="snížená",J167,0)</f>
        <v>0</v>
      </c>
      <c r="BG167" s="139">
        <f>IF(N167="zákl. přenesená",J167,0)</f>
        <v>0</v>
      </c>
      <c r="BH167" s="139">
        <f>IF(N167="sníž. přenesená",J167,0)</f>
        <v>0</v>
      </c>
      <c r="BI167" s="139">
        <f>IF(N167="nulová",J167,0)</f>
        <v>0</v>
      </c>
      <c r="BJ167" s="17" t="s">
        <v>81</v>
      </c>
      <c r="BK167" s="139">
        <f>ROUND(I167*H167,2)</f>
        <v>0</v>
      </c>
      <c r="BL167" s="17" t="s">
        <v>151</v>
      </c>
      <c r="BM167" s="138" t="s">
        <v>204</v>
      </c>
    </row>
    <row r="168" spans="2:51" s="13" customFormat="1" ht="12">
      <c r="B168" s="140"/>
      <c r="C168" s="197"/>
      <c r="D168" s="198" t="s">
        <v>153</v>
      </c>
      <c r="E168" s="199" t="s">
        <v>1</v>
      </c>
      <c r="F168" s="200" t="s">
        <v>196</v>
      </c>
      <c r="G168" s="201"/>
      <c r="H168" s="202">
        <v>14</v>
      </c>
      <c r="I168" s="201"/>
      <c r="J168" s="201"/>
      <c r="K168" s="201"/>
      <c r="L168" s="140"/>
      <c r="M168" s="142"/>
      <c r="N168" s="143"/>
      <c r="O168" s="143"/>
      <c r="P168" s="143"/>
      <c r="Q168" s="143"/>
      <c r="R168" s="143"/>
      <c r="S168" s="143"/>
      <c r="T168" s="144"/>
      <c r="AT168" s="141" t="s">
        <v>153</v>
      </c>
      <c r="AU168" s="141" t="s">
        <v>85</v>
      </c>
      <c r="AV168" s="13" t="s">
        <v>85</v>
      </c>
      <c r="AW168" s="13" t="s">
        <v>31</v>
      </c>
      <c r="AX168" s="13" t="s">
        <v>76</v>
      </c>
      <c r="AY168" s="141" t="s">
        <v>143</v>
      </c>
    </row>
    <row r="169" spans="2:51" s="13" customFormat="1" ht="12">
      <c r="B169" s="140"/>
      <c r="C169" s="197"/>
      <c r="D169" s="198" t="s">
        <v>153</v>
      </c>
      <c r="E169" s="199" t="s">
        <v>1</v>
      </c>
      <c r="F169" s="200" t="s">
        <v>197</v>
      </c>
      <c r="G169" s="201"/>
      <c r="H169" s="202">
        <v>8</v>
      </c>
      <c r="I169" s="201"/>
      <c r="J169" s="201"/>
      <c r="K169" s="201"/>
      <c r="L169" s="140"/>
      <c r="M169" s="142"/>
      <c r="N169" s="143"/>
      <c r="O169" s="143"/>
      <c r="P169" s="143"/>
      <c r="Q169" s="143"/>
      <c r="R169" s="143"/>
      <c r="S169" s="143"/>
      <c r="T169" s="144"/>
      <c r="AT169" s="141" t="s">
        <v>153</v>
      </c>
      <c r="AU169" s="141" t="s">
        <v>85</v>
      </c>
      <c r="AV169" s="13" t="s">
        <v>85</v>
      </c>
      <c r="AW169" s="13" t="s">
        <v>31</v>
      </c>
      <c r="AX169" s="13" t="s">
        <v>76</v>
      </c>
      <c r="AY169" s="141" t="s">
        <v>143</v>
      </c>
    </row>
    <row r="170" spans="2:51" s="14" customFormat="1" ht="12">
      <c r="B170" s="145"/>
      <c r="C170" s="203"/>
      <c r="D170" s="198" t="s">
        <v>153</v>
      </c>
      <c r="E170" s="204" t="s">
        <v>1</v>
      </c>
      <c r="F170" s="205" t="s">
        <v>156</v>
      </c>
      <c r="G170" s="206"/>
      <c r="H170" s="207">
        <v>22</v>
      </c>
      <c r="I170" s="206"/>
      <c r="J170" s="206"/>
      <c r="K170" s="206"/>
      <c r="L170" s="145"/>
      <c r="M170" s="147"/>
      <c r="N170" s="148"/>
      <c r="O170" s="148"/>
      <c r="P170" s="148"/>
      <c r="Q170" s="148"/>
      <c r="R170" s="148"/>
      <c r="S170" s="148"/>
      <c r="T170" s="149"/>
      <c r="AT170" s="146" t="s">
        <v>153</v>
      </c>
      <c r="AU170" s="146" t="s">
        <v>85</v>
      </c>
      <c r="AV170" s="14" t="s">
        <v>151</v>
      </c>
      <c r="AW170" s="14" t="s">
        <v>31</v>
      </c>
      <c r="AX170" s="14" t="s">
        <v>81</v>
      </c>
      <c r="AY170" s="146" t="s">
        <v>143</v>
      </c>
    </row>
    <row r="171" spans="1:65" s="2" customFormat="1" ht="16.5" customHeight="1">
      <c r="A171" s="30"/>
      <c r="B171" s="133"/>
      <c r="C171" s="190" t="s">
        <v>205</v>
      </c>
      <c r="D171" s="191" t="s">
        <v>146</v>
      </c>
      <c r="E171" s="192" t="s">
        <v>206</v>
      </c>
      <c r="F171" s="193" t="s">
        <v>207</v>
      </c>
      <c r="G171" s="194" t="s">
        <v>188</v>
      </c>
      <c r="H171" s="195">
        <v>23</v>
      </c>
      <c r="I171" s="221">
        <v>0</v>
      </c>
      <c r="J171" s="196">
        <f>ROUND(I171*H171,2)</f>
        <v>0</v>
      </c>
      <c r="K171" s="193" t="s">
        <v>1</v>
      </c>
      <c r="L171" s="31"/>
      <c r="M171" s="134" t="s">
        <v>1</v>
      </c>
      <c r="N171" s="135" t="s">
        <v>41</v>
      </c>
      <c r="O171" s="136">
        <v>0.839</v>
      </c>
      <c r="P171" s="136">
        <f>O171*H171</f>
        <v>19.297</v>
      </c>
      <c r="Q171" s="136">
        <v>0.00658</v>
      </c>
      <c r="R171" s="136">
        <f>Q171*H171</f>
        <v>0.15134</v>
      </c>
      <c r="S171" s="136">
        <v>0</v>
      </c>
      <c r="T171" s="137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38" t="s">
        <v>151</v>
      </c>
      <c r="AT171" s="138" t="s">
        <v>146</v>
      </c>
      <c r="AU171" s="138" t="s">
        <v>85</v>
      </c>
      <c r="AY171" s="17" t="s">
        <v>143</v>
      </c>
      <c r="BE171" s="139">
        <f>IF(N171="základní",J171,0)</f>
        <v>0</v>
      </c>
      <c r="BF171" s="139">
        <f>IF(N171="snížená",J171,0)</f>
        <v>0</v>
      </c>
      <c r="BG171" s="139">
        <f>IF(N171="zákl. přenesená",J171,0)</f>
        <v>0</v>
      </c>
      <c r="BH171" s="139">
        <f>IF(N171="sníž. přenesená",J171,0)</f>
        <v>0</v>
      </c>
      <c r="BI171" s="139">
        <f>IF(N171="nulová",J171,0)</f>
        <v>0</v>
      </c>
      <c r="BJ171" s="17" t="s">
        <v>81</v>
      </c>
      <c r="BK171" s="139">
        <f>ROUND(I171*H171,2)</f>
        <v>0</v>
      </c>
      <c r="BL171" s="17" t="s">
        <v>151</v>
      </c>
      <c r="BM171" s="138" t="s">
        <v>208</v>
      </c>
    </row>
    <row r="172" spans="2:51" s="13" customFormat="1" ht="12">
      <c r="B172" s="140"/>
      <c r="C172" s="197"/>
      <c r="D172" s="198" t="s">
        <v>153</v>
      </c>
      <c r="E172" s="199" t="s">
        <v>1</v>
      </c>
      <c r="F172" s="200" t="s">
        <v>190</v>
      </c>
      <c r="G172" s="201"/>
      <c r="H172" s="202">
        <v>3</v>
      </c>
      <c r="I172" s="201"/>
      <c r="J172" s="201"/>
      <c r="K172" s="201"/>
      <c r="L172" s="140"/>
      <c r="M172" s="142"/>
      <c r="N172" s="143"/>
      <c r="O172" s="143"/>
      <c r="P172" s="143"/>
      <c r="Q172" s="143"/>
      <c r="R172" s="143"/>
      <c r="S172" s="143"/>
      <c r="T172" s="144"/>
      <c r="AT172" s="141" t="s">
        <v>153</v>
      </c>
      <c r="AU172" s="141" t="s">
        <v>85</v>
      </c>
      <c r="AV172" s="13" t="s">
        <v>85</v>
      </c>
      <c r="AW172" s="13" t="s">
        <v>31</v>
      </c>
      <c r="AX172" s="13" t="s">
        <v>76</v>
      </c>
      <c r="AY172" s="141" t="s">
        <v>143</v>
      </c>
    </row>
    <row r="173" spans="2:51" s="13" customFormat="1" ht="12">
      <c r="B173" s="140"/>
      <c r="C173" s="197"/>
      <c r="D173" s="198" t="s">
        <v>153</v>
      </c>
      <c r="E173" s="199" t="s">
        <v>1</v>
      </c>
      <c r="F173" s="200" t="s">
        <v>191</v>
      </c>
      <c r="G173" s="201"/>
      <c r="H173" s="202">
        <v>20</v>
      </c>
      <c r="I173" s="201"/>
      <c r="J173" s="201"/>
      <c r="K173" s="201"/>
      <c r="L173" s="140"/>
      <c r="M173" s="142"/>
      <c r="N173" s="143"/>
      <c r="O173" s="143"/>
      <c r="P173" s="143"/>
      <c r="Q173" s="143"/>
      <c r="R173" s="143"/>
      <c r="S173" s="143"/>
      <c r="T173" s="144"/>
      <c r="AT173" s="141" t="s">
        <v>153</v>
      </c>
      <c r="AU173" s="141" t="s">
        <v>85</v>
      </c>
      <c r="AV173" s="13" t="s">
        <v>85</v>
      </c>
      <c r="AW173" s="13" t="s">
        <v>31</v>
      </c>
      <c r="AX173" s="13" t="s">
        <v>76</v>
      </c>
      <c r="AY173" s="141" t="s">
        <v>143</v>
      </c>
    </row>
    <row r="174" spans="2:51" s="14" customFormat="1" ht="12">
      <c r="B174" s="145"/>
      <c r="C174" s="203"/>
      <c r="D174" s="198" t="s">
        <v>153</v>
      </c>
      <c r="E174" s="204" t="s">
        <v>1</v>
      </c>
      <c r="F174" s="205" t="s">
        <v>156</v>
      </c>
      <c r="G174" s="206"/>
      <c r="H174" s="207">
        <v>23</v>
      </c>
      <c r="I174" s="206"/>
      <c r="J174" s="206"/>
      <c r="K174" s="206"/>
      <c r="L174" s="145"/>
      <c r="M174" s="147"/>
      <c r="N174" s="148"/>
      <c r="O174" s="148"/>
      <c r="P174" s="148"/>
      <c r="Q174" s="148"/>
      <c r="R174" s="148"/>
      <c r="S174" s="148"/>
      <c r="T174" s="149"/>
      <c r="AT174" s="146" t="s">
        <v>153</v>
      </c>
      <c r="AU174" s="146" t="s">
        <v>85</v>
      </c>
      <c r="AV174" s="14" t="s">
        <v>151</v>
      </c>
      <c r="AW174" s="14" t="s">
        <v>31</v>
      </c>
      <c r="AX174" s="14" t="s">
        <v>81</v>
      </c>
      <c r="AY174" s="146" t="s">
        <v>143</v>
      </c>
    </row>
    <row r="175" spans="1:65" s="2" customFormat="1" ht="16.5" customHeight="1">
      <c r="A175" s="30"/>
      <c r="B175" s="133"/>
      <c r="C175" s="190" t="s">
        <v>209</v>
      </c>
      <c r="D175" s="191" t="s">
        <v>146</v>
      </c>
      <c r="E175" s="192" t="s">
        <v>210</v>
      </c>
      <c r="F175" s="193" t="s">
        <v>211</v>
      </c>
      <c r="G175" s="194" t="s">
        <v>188</v>
      </c>
      <c r="H175" s="195">
        <v>22</v>
      </c>
      <c r="I175" s="221">
        <v>0</v>
      </c>
      <c r="J175" s="196">
        <f>ROUND(I175*H175,2)</f>
        <v>0</v>
      </c>
      <c r="K175" s="193" t="s">
        <v>1</v>
      </c>
      <c r="L175" s="31"/>
      <c r="M175" s="134" t="s">
        <v>1</v>
      </c>
      <c r="N175" s="135" t="s">
        <v>41</v>
      </c>
      <c r="O175" s="136">
        <v>0.839</v>
      </c>
      <c r="P175" s="136">
        <f>O175*H175</f>
        <v>18.458</v>
      </c>
      <c r="Q175" s="136">
        <v>0.00658</v>
      </c>
      <c r="R175" s="136">
        <f>Q175*H175</f>
        <v>0.14476</v>
      </c>
      <c r="S175" s="136">
        <v>0</v>
      </c>
      <c r="T175" s="137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38" t="s">
        <v>151</v>
      </c>
      <c r="AT175" s="138" t="s">
        <v>146</v>
      </c>
      <c r="AU175" s="138" t="s">
        <v>85</v>
      </c>
      <c r="AY175" s="17" t="s">
        <v>143</v>
      </c>
      <c r="BE175" s="139">
        <f>IF(N175="základní",J175,0)</f>
        <v>0</v>
      </c>
      <c r="BF175" s="139">
        <f>IF(N175="snížená",J175,0)</f>
        <v>0</v>
      </c>
      <c r="BG175" s="139">
        <f>IF(N175="zákl. přenesená",J175,0)</f>
        <v>0</v>
      </c>
      <c r="BH175" s="139">
        <f>IF(N175="sníž. přenesená",J175,0)</f>
        <v>0</v>
      </c>
      <c r="BI175" s="139">
        <f>IF(N175="nulová",J175,0)</f>
        <v>0</v>
      </c>
      <c r="BJ175" s="17" t="s">
        <v>81</v>
      </c>
      <c r="BK175" s="139">
        <f>ROUND(I175*H175,2)</f>
        <v>0</v>
      </c>
      <c r="BL175" s="17" t="s">
        <v>151</v>
      </c>
      <c r="BM175" s="138" t="s">
        <v>212</v>
      </c>
    </row>
    <row r="176" spans="2:51" s="13" customFormat="1" ht="12">
      <c r="B176" s="140"/>
      <c r="C176" s="197"/>
      <c r="D176" s="198" t="s">
        <v>153</v>
      </c>
      <c r="E176" s="199" t="s">
        <v>1</v>
      </c>
      <c r="F176" s="200" t="s">
        <v>196</v>
      </c>
      <c r="G176" s="201"/>
      <c r="H176" s="202">
        <v>14</v>
      </c>
      <c r="I176" s="201"/>
      <c r="J176" s="201"/>
      <c r="K176" s="201"/>
      <c r="L176" s="140"/>
      <c r="M176" s="142"/>
      <c r="N176" s="143"/>
      <c r="O176" s="143"/>
      <c r="P176" s="143"/>
      <c r="Q176" s="143"/>
      <c r="R176" s="143"/>
      <c r="S176" s="143"/>
      <c r="T176" s="144"/>
      <c r="AT176" s="141" t="s">
        <v>153</v>
      </c>
      <c r="AU176" s="141" t="s">
        <v>85</v>
      </c>
      <c r="AV176" s="13" t="s">
        <v>85</v>
      </c>
      <c r="AW176" s="13" t="s">
        <v>31</v>
      </c>
      <c r="AX176" s="13" t="s">
        <v>76</v>
      </c>
      <c r="AY176" s="141" t="s">
        <v>143</v>
      </c>
    </row>
    <row r="177" spans="2:51" s="13" customFormat="1" ht="12">
      <c r="B177" s="140"/>
      <c r="C177" s="197"/>
      <c r="D177" s="198" t="s">
        <v>153</v>
      </c>
      <c r="E177" s="199" t="s">
        <v>1</v>
      </c>
      <c r="F177" s="200" t="s">
        <v>197</v>
      </c>
      <c r="G177" s="201"/>
      <c r="H177" s="202">
        <v>8</v>
      </c>
      <c r="I177" s="201"/>
      <c r="J177" s="201"/>
      <c r="K177" s="201"/>
      <c r="L177" s="140"/>
      <c r="M177" s="142"/>
      <c r="N177" s="143"/>
      <c r="O177" s="143"/>
      <c r="P177" s="143"/>
      <c r="Q177" s="143"/>
      <c r="R177" s="143"/>
      <c r="S177" s="143"/>
      <c r="T177" s="144"/>
      <c r="AT177" s="141" t="s">
        <v>153</v>
      </c>
      <c r="AU177" s="141" t="s">
        <v>85</v>
      </c>
      <c r="AV177" s="13" t="s">
        <v>85</v>
      </c>
      <c r="AW177" s="13" t="s">
        <v>31</v>
      </c>
      <c r="AX177" s="13" t="s">
        <v>76</v>
      </c>
      <c r="AY177" s="141" t="s">
        <v>143</v>
      </c>
    </row>
    <row r="178" spans="2:51" s="14" customFormat="1" ht="12">
      <c r="B178" s="145"/>
      <c r="C178" s="203"/>
      <c r="D178" s="198" t="s">
        <v>153</v>
      </c>
      <c r="E178" s="204" t="s">
        <v>1</v>
      </c>
      <c r="F178" s="205" t="s">
        <v>156</v>
      </c>
      <c r="G178" s="206"/>
      <c r="H178" s="207">
        <v>22</v>
      </c>
      <c r="I178" s="206"/>
      <c r="J178" s="206"/>
      <c r="K178" s="206"/>
      <c r="L178" s="145"/>
      <c r="M178" s="147"/>
      <c r="N178" s="148"/>
      <c r="O178" s="148"/>
      <c r="P178" s="148"/>
      <c r="Q178" s="148"/>
      <c r="R178" s="148"/>
      <c r="S178" s="148"/>
      <c r="T178" s="149"/>
      <c r="AT178" s="146" t="s">
        <v>153</v>
      </c>
      <c r="AU178" s="146" t="s">
        <v>85</v>
      </c>
      <c r="AV178" s="14" t="s">
        <v>151</v>
      </c>
      <c r="AW178" s="14" t="s">
        <v>31</v>
      </c>
      <c r="AX178" s="14" t="s">
        <v>81</v>
      </c>
      <c r="AY178" s="146" t="s">
        <v>143</v>
      </c>
    </row>
    <row r="179" spans="1:65" s="2" customFormat="1" ht="16.5" customHeight="1">
      <c r="A179" s="30"/>
      <c r="B179" s="133"/>
      <c r="C179" s="190" t="s">
        <v>213</v>
      </c>
      <c r="D179" s="191" t="s">
        <v>146</v>
      </c>
      <c r="E179" s="192" t="s">
        <v>214</v>
      </c>
      <c r="F179" s="193" t="s">
        <v>215</v>
      </c>
      <c r="G179" s="194" t="s">
        <v>188</v>
      </c>
      <c r="H179" s="195">
        <v>23</v>
      </c>
      <c r="I179" s="221">
        <v>0</v>
      </c>
      <c r="J179" s="196">
        <f>ROUND(I179*H179,2)</f>
        <v>0</v>
      </c>
      <c r="K179" s="193" t="s">
        <v>1</v>
      </c>
      <c r="L179" s="31"/>
      <c r="M179" s="134" t="s">
        <v>1</v>
      </c>
      <c r="N179" s="135" t="s">
        <v>41</v>
      </c>
      <c r="O179" s="136">
        <v>0.26</v>
      </c>
      <c r="P179" s="136">
        <f>O179*H179</f>
        <v>5.98</v>
      </c>
      <c r="Q179" s="136">
        <v>0</v>
      </c>
      <c r="R179" s="136">
        <f>Q179*H179</f>
        <v>0</v>
      </c>
      <c r="S179" s="136">
        <v>0</v>
      </c>
      <c r="T179" s="137">
        <f>S179*H179</f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38" t="s">
        <v>151</v>
      </c>
      <c r="AT179" s="138" t="s">
        <v>146</v>
      </c>
      <c r="AU179" s="138" t="s">
        <v>85</v>
      </c>
      <c r="AY179" s="17" t="s">
        <v>143</v>
      </c>
      <c r="BE179" s="139">
        <f>IF(N179="základní",J179,0)</f>
        <v>0</v>
      </c>
      <c r="BF179" s="139">
        <f>IF(N179="snížená",J179,0)</f>
        <v>0</v>
      </c>
      <c r="BG179" s="139">
        <f>IF(N179="zákl. přenesená",J179,0)</f>
        <v>0</v>
      </c>
      <c r="BH179" s="139">
        <f>IF(N179="sníž. přenesená",J179,0)</f>
        <v>0</v>
      </c>
      <c r="BI179" s="139">
        <f>IF(N179="nulová",J179,0)</f>
        <v>0</v>
      </c>
      <c r="BJ179" s="17" t="s">
        <v>81</v>
      </c>
      <c r="BK179" s="139">
        <f>ROUND(I179*H179,2)</f>
        <v>0</v>
      </c>
      <c r="BL179" s="17" t="s">
        <v>151</v>
      </c>
      <c r="BM179" s="138" t="s">
        <v>216</v>
      </c>
    </row>
    <row r="180" spans="1:65" s="2" customFormat="1" ht="16.5" customHeight="1">
      <c r="A180" s="30"/>
      <c r="B180" s="133"/>
      <c r="C180" s="190" t="s">
        <v>8</v>
      </c>
      <c r="D180" s="191" t="s">
        <v>146</v>
      </c>
      <c r="E180" s="192" t="s">
        <v>217</v>
      </c>
      <c r="F180" s="193" t="s">
        <v>218</v>
      </c>
      <c r="G180" s="194" t="s">
        <v>188</v>
      </c>
      <c r="H180" s="195">
        <v>22</v>
      </c>
      <c r="I180" s="221">
        <v>0</v>
      </c>
      <c r="J180" s="196">
        <f>ROUND(I180*H180,2)</f>
        <v>0</v>
      </c>
      <c r="K180" s="193" t="s">
        <v>1</v>
      </c>
      <c r="L180" s="31"/>
      <c r="M180" s="134" t="s">
        <v>1</v>
      </c>
      <c r="N180" s="135" t="s">
        <v>41</v>
      </c>
      <c r="O180" s="136">
        <v>0.26</v>
      </c>
      <c r="P180" s="136">
        <f>O180*H180</f>
        <v>5.720000000000001</v>
      </c>
      <c r="Q180" s="136">
        <v>0</v>
      </c>
      <c r="R180" s="136">
        <f>Q180*H180</f>
        <v>0</v>
      </c>
      <c r="S180" s="136">
        <v>0</v>
      </c>
      <c r="T180" s="137">
        <f>S180*H180</f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38" t="s">
        <v>151</v>
      </c>
      <c r="AT180" s="138" t="s">
        <v>146</v>
      </c>
      <c r="AU180" s="138" t="s">
        <v>85</v>
      </c>
      <c r="AY180" s="17" t="s">
        <v>143</v>
      </c>
      <c r="BE180" s="139">
        <f>IF(N180="základní",J180,0)</f>
        <v>0</v>
      </c>
      <c r="BF180" s="139">
        <f>IF(N180="snížená",J180,0)</f>
        <v>0</v>
      </c>
      <c r="BG180" s="139">
        <f>IF(N180="zákl. přenesená",J180,0)</f>
        <v>0</v>
      </c>
      <c r="BH180" s="139">
        <f>IF(N180="sníž. přenesená",J180,0)</f>
        <v>0</v>
      </c>
      <c r="BI180" s="139">
        <f>IF(N180="nulová",J180,0)</f>
        <v>0</v>
      </c>
      <c r="BJ180" s="17" t="s">
        <v>81</v>
      </c>
      <c r="BK180" s="139">
        <f>ROUND(I180*H180,2)</f>
        <v>0</v>
      </c>
      <c r="BL180" s="17" t="s">
        <v>151</v>
      </c>
      <c r="BM180" s="138" t="s">
        <v>219</v>
      </c>
    </row>
    <row r="181" spans="1:65" s="2" customFormat="1" ht="16.5" customHeight="1">
      <c r="A181" s="30"/>
      <c r="B181" s="133"/>
      <c r="C181" s="190" t="s">
        <v>220</v>
      </c>
      <c r="D181" s="191" t="s">
        <v>146</v>
      </c>
      <c r="E181" s="192" t="s">
        <v>221</v>
      </c>
      <c r="F181" s="193" t="s">
        <v>222</v>
      </c>
      <c r="G181" s="194" t="s">
        <v>223</v>
      </c>
      <c r="H181" s="195">
        <v>224</v>
      </c>
      <c r="I181" s="221">
        <v>0</v>
      </c>
      <c r="J181" s="196">
        <f>ROUND(I181*H181,2)</f>
        <v>0</v>
      </c>
      <c r="K181" s="193" t="s">
        <v>1</v>
      </c>
      <c r="L181" s="31"/>
      <c r="M181" s="134" t="s">
        <v>1</v>
      </c>
      <c r="N181" s="135" t="s">
        <v>41</v>
      </c>
      <c r="O181" s="136">
        <v>0.442</v>
      </c>
      <c r="P181" s="136">
        <f>O181*H181</f>
        <v>99.008</v>
      </c>
      <c r="Q181" s="136">
        <v>0.00097</v>
      </c>
      <c r="R181" s="136">
        <f>Q181*H181</f>
        <v>0.21728</v>
      </c>
      <c r="S181" s="136">
        <v>0</v>
      </c>
      <c r="T181" s="137">
        <f>S181*H181</f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38" t="s">
        <v>151</v>
      </c>
      <c r="AT181" s="138" t="s">
        <v>146</v>
      </c>
      <c r="AU181" s="138" t="s">
        <v>85</v>
      </c>
      <c r="AY181" s="17" t="s">
        <v>143</v>
      </c>
      <c r="BE181" s="139">
        <f>IF(N181="základní",J181,0)</f>
        <v>0</v>
      </c>
      <c r="BF181" s="139">
        <f>IF(N181="snížená",J181,0)</f>
        <v>0</v>
      </c>
      <c r="BG181" s="139">
        <f>IF(N181="zákl. přenesená",J181,0)</f>
        <v>0</v>
      </c>
      <c r="BH181" s="139">
        <f>IF(N181="sníž. přenesená",J181,0)</f>
        <v>0</v>
      </c>
      <c r="BI181" s="139">
        <f>IF(N181="nulová",J181,0)</f>
        <v>0</v>
      </c>
      <c r="BJ181" s="17" t="s">
        <v>81</v>
      </c>
      <c r="BK181" s="139">
        <f>ROUND(I181*H181,2)</f>
        <v>0</v>
      </c>
      <c r="BL181" s="17" t="s">
        <v>151</v>
      </c>
      <c r="BM181" s="138" t="s">
        <v>224</v>
      </c>
    </row>
    <row r="182" spans="2:51" s="15" customFormat="1" ht="12">
      <c r="B182" s="150"/>
      <c r="C182" s="208"/>
      <c r="D182" s="198" t="s">
        <v>153</v>
      </c>
      <c r="E182" s="209" t="s">
        <v>1</v>
      </c>
      <c r="F182" s="210" t="s">
        <v>225</v>
      </c>
      <c r="G182" s="211"/>
      <c r="H182" s="209" t="s">
        <v>1</v>
      </c>
      <c r="I182" s="211"/>
      <c r="J182" s="211"/>
      <c r="K182" s="211"/>
      <c r="L182" s="150"/>
      <c r="M182" s="152"/>
      <c r="N182" s="153"/>
      <c r="O182" s="153"/>
      <c r="P182" s="153"/>
      <c r="Q182" s="153"/>
      <c r="R182" s="153"/>
      <c r="S182" s="153"/>
      <c r="T182" s="154"/>
      <c r="AT182" s="151" t="s">
        <v>153</v>
      </c>
      <c r="AU182" s="151" t="s">
        <v>85</v>
      </c>
      <c r="AV182" s="15" t="s">
        <v>81</v>
      </c>
      <c r="AW182" s="15" t="s">
        <v>31</v>
      </c>
      <c r="AX182" s="15" t="s">
        <v>76</v>
      </c>
      <c r="AY182" s="151" t="s">
        <v>143</v>
      </c>
    </row>
    <row r="183" spans="2:51" s="13" customFormat="1" ht="12">
      <c r="B183" s="140"/>
      <c r="C183" s="197"/>
      <c r="D183" s="198" t="s">
        <v>153</v>
      </c>
      <c r="E183" s="199" t="s">
        <v>1</v>
      </c>
      <c r="F183" s="200" t="s">
        <v>226</v>
      </c>
      <c r="G183" s="201"/>
      <c r="H183" s="202">
        <v>132</v>
      </c>
      <c r="I183" s="201"/>
      <c r="J183" s="201"/>
      <c r="K183" s="201"/>
      <c r="L183" s="140"/>
      <c r="M183" s="142"/>
      <c r="N183" s="143"/>
      <c r="O183" s="143"/>
      <c r="P183" s="143"/>
      <c r="Q183" s="143"/>
      <c r="R183" s="143"/>
      <c r="S183" s="143"/>
      <c r="T183" s="144"/>
      <c r="AT183" s="141" t="s">
        <v>153</v>
      </c>
      <c r="AU183" s="141" t="s">
        <v>85</v>
      </c>
      <c r="AV183" s="13" t="s">
        <v>85</v>
      </c>
      <c r="AW183" s="13" t="s">
        <v>31</v>
      </c>
      <c r="AX183" s="13" t="s">
        <v>76</v>
      </c>
      <c r="AY183" s="141" t="s">
        <v>143</v>
      </c>
    </row>
    <row r="184" spans="2:51" s="15" customFormat="1" ht="12">
      <c r="B184" s="150"/>
      <c r="C184" s="208"/>
      <c r="D184" s="198" t="s">
        <v>153</v>
      </c>
      <c r="E184" s="209" t="s">
        <v>1</v>
      </c>
      <c r="F184" s="210" t="s">
        <v>227</v>
      </c>
      <c r="G184" s="211"/>
      <c r="H184" s="209" t="s">
        <v>1</v>
      </c>
      <c r="I184" s="211"/>
      <c r="J184" s="211"/>
      <c r="K184" s="211"/>
      <c r="L184" s="150"/>
      <c r="M184" s="152"/>
      <c r="N184" s="153"/>
      <c r="O184" s="153"/>
      <c r="P184" s="153"/>
      <c r="Q184" s="153"/>
      <c r="R184" s="153"/>
      <c r="S184" s="153"/>
      <c r="T184" s="154"/>
      <c r="AT184" s="151" t="s">
        <v>153</v>
      </c>
      <c r="AU184" s="151" t="s">
        <v>85</v>
      </c>
      <c r="AV184" s="15" t="s">
        <v>81</v>
      </c>
      <c r="AW184" s="15" t="s">
        <v>31</v>
      </c>
      <c r="AX184" s="15" t="s">
        <v>76</v>
      </c>
      <c r="AY184" s="151" t="s">
        <v>143</v>
      </c>
    </row>
    <row r="185" spans="2:51" s="13" customFormat="1" ht="12">
      <c r="B185" s="140"/>
      <c r="C185" s="197"/>
      <c r="D185" s="198" t="s">
        <v>153</v>
      </c>
      <c r="E185" s="199" t="s">
        <v>1</v>
      </c>
      <c r="F185" s="200" t="s">
        <v>228</v>
      </c>
      <c r="G185" s="201"/>
      <c r="H185" s="202">
        <v>92</v>
      </c>
      <c r="I185" s="201"/>
      <c r="J185" s="201"/>
      <c r="K185" s="201"/>
      <c r="L185" s="140"/>
      <c r="M185" s="142"/>
      <c r="N185" s="143"/>
      <c r="O185" s="143"/>
      <c r="P185" s="143"/>
      <c r="Q185" s="143"/>
      <c r="R185" s="143"/>
      <c r="S185" s="143"/>
      <c r="T185" s="144"/>
      <c r="AT185" s="141" t="s">
        <v>153</v>
      </c>
      <c r="AU185" s="141" t="s">
        <v>85</v>
      </c>
      <c r="AV185" s="13" t="s">
        <v>85</v>
      </c>
      <c r="AW185" s="13" t="s">
        <v>31</v>
      </c>
      <c r="AX185" s="13" t="s">
        <v>76</v>
      </c>
      <c r="AY185" s="141" t="s">
        <v>143</v>
      </c>
    </row>
    <row r="186" spans="2:51" s="14" customFormat="1" ht="12">
      <c r="B186" s="145"/>
      <c r="C186" s="203"/>
      <c r="D186" s="198" t="s">
        <v>153</v>
      </c>
      <c r="E186" s="204" t="s">
        <v>1</v>
      </c>
      <c r="F186" s="205" t="s">
        <v>156</v>
      </c>
      <c r="G186" s="206"/>
      <c r="H186" s="207">
        <v>224</v>
      </c>
      <c r="I186" s="206"/>
      <c r="J186" s="206"/>
      <c r="K186" s="206"/>
      <c r="L186" s="145"/>
      <c r="M186" s="147"/>
      <c r="N186" s="148"/>
      <c r="O186" s="148"/>
      <c r="P186" s="148"/>
      <c r="Q186" s="148"/>
      <c r="R186" s="148"/>
      <c r="S186" s="148"/>
      <c r="T186" s="149"/>
      <c r="AT186" s="146" t="s">
        <v>153</v>
      </c>
      <c r="AU186" s="146" t="s">
        <v>85</v>
      </c>
      <c r="AV186" s="14" t="s">
        <v>151</v>
      </c>
      <c r="AW186" s="14" t="s">
        <v>31</v>
      </c>
      <c r="AX186" s="14" t="s">
        <v>81</v>
      </c>
      <c r="AY186" s="146" t="s">
        <v>143</v>
      </c>
    </row>
    <row r="187" spans="2:63" s="12" customFormat="1" ht="22.9" customHeight="1">
      <c r="B187" s="125"/>
      <c r="C187" s="183"/>
      <c r="D187" s="184" t="s">
        <v>75</v>
      </c>
      <c r="E187" s="188" t="s">
        <v>176</v>
      </c>
      <c r="F187" s="188" t="s">
        <v>229</v>
      </c>
      <c r="G187" s="186"/>
      <c r="H187" s="186"/>
      <c r="I187" s="186"/>
      <c r="J187" s="189">
        <f>BK187</f>
        <v>0</v>
      </c>
      <c r="K187" s="186"/>
      <c r="L187" s="125"/>
      <c r="M187" s="127"/>
      <c r="N187" s="128"/>
      <c r="O187" s="128"/>
      <c r="P187" s="129">
        <f>SUM(P188:P210)</f>
        <v>108.24754</v>
      </c>
      <c r="Q187" s="128"/>
      <c r="R187" s="129">
        <f>SUM(R188:R210)</f>
        <v>3.51789412</v>
      </c>
      <c r="S187" s="128"/>
      <c r="T187" s="130">
        <f>SUM(T188:T210)</f>
        <v>0</v>
      </c>
      <c r="AR187" s="126" t="s">
        <v>81</v>
      </c>
      <c r="AT187" s="131" t="s">
        <v>75</v>
      </c>
      <c r="AU187" s="131" t="s">
        <v>81</v>
      </c>
      <c r="AY187" s="126" t="s">
        <v>143</v>
      </c>
      <c r="BK187" s="132">
        <f>SUM(BK188:BK210)</f>
        <v>0</v>
      </c>
    </row>
    <row r="188" spans="1:65" s="2" customFormat="1" ht="16.5" customHeight="1">
      <c r="A188" s="30"/>
      <c r="B188" s="133"/>
      <c r="C188" s="190" t="s">
        <v>230</v>
      </c>
      <c r="D188" s="191" t="s">
        <v>146</v>
      </c>
      <c r="E188" s="192" t="s">
        <v>231</v>
      </c>
      <c r="F188" s="193" t="s">
        <v>232</v>
      </c>
      <c r="G188" s="194" t="s">
        <v>149</v>
      </c>
      <c r="H188" s="195">
        <v>53.946</v>
      </c>
      <c r="I188" s="221">
        <v>0</v>
      </c>
      <c r="J188" s="196">
        <f>ROUND(I188*H188,2)</f>
        <v>0</v>
      </c>
      <c r="K188" s="193" t="s">
        <v>150</v>
      </c>
      <c r="L188" s="31"/>
      <c r="M188" s="134" t="s">
        <v>1</v>
      </c>
      <c r="N188" s="135" t="s">
        <v>41</v>
      </c>
      <c r="O188" s="136">
        <v>0.27</v>
      </c>
      <c r="P188" s="136">
        <f>O188*H188</f>
        <v>14.56542</v>
      </c>
      <c r="Q188" s="136">
        <v>0.00546</v>
      </c>
      <c r="R188" s="136">
        <f>Q188*H188</f>
        <v>0.29454516</v>
      </c>
      <c r="S188" s="136">
        <v>0</v>
      </c>
      <c r="T188" s="137">
        <f>S188*H188</f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38" t="s">
        <v>151</v>
      </c>
      <c r="AT188" s="138" t="s">
        <v>146</v>
      </c>
      <c r="AU188" s="138" t="s">
        <v>85</v>
      </c>
      <c r="AY188" s="17" t="s">
        <v>143</v>
      </c>
      <c r="BE188" s="139">
        <f>IF(N188="základní",J188,0)</f>
        <v>0</v>
      </c>
      <c r="BF188" s="139">
        <f>IF(N188="snížená",J188,0)</f>
        <v>0</v>
      </c>
      <c r="BG188" s="139">
        <f>IF(N188="zákl. přenesená",J188,0)</f>
        <v>0</v>
      </c>
      <c r="BH188" s="139">
        <f>IF(N188="sníž. přenesená",J188,0)</f>
        <v>0</v>
      </c>
      <c r="BI188" s="139">
        <f>IF(N188="nulová",J188,0)</f>
        <v>0</v>
      </c>
      <c r="BJ188" s="17" t="s">
        <v>81</v>
      </c>
      <c r="BK188" s="139">
        <f>ROUND(I188*H188,2)</f>
        <v>0</v>
      </c>
      <c r="BL188" s="17" t="s">
        <v>151</v>
      </c>
      <c r="BM188" s="138" t="s">
        <v>233</v>
      </c>
    </row>
    <row r="189" spans="2:51" s="13" customFormat="1" ht="12">
      <c r="B189" s="140"/>
      <c r="C189" s="197"/>
      <c r="D189" s="198" t="s">
        <v>153</v>
      </c>
      <c r="E189" s="199" t="s">
        <v>1</v>
      </c>
      <c r="F189" s="200" t="s">
        <v>234</v>
      </c>
      <c r="G189" s="201"/>
      <c r="H189" s="202">
        <v>53.946</v>
      </c>
      <c r="I189" s="201"/>
      <c r="J189" s="201"/>
      <c r="K189" s="201"/>
      <c r="L189" s="140"/>
      <c r="M189" s="142"/>
      <c r="N189" s="143"/>
      <c r="O189" s="143"/>
      <c r="P189" s="143"/>
      <c r="Q189" s="143"/>
      <c r="R189" s="143"/>
      <c r="S189" s="143"/>
      <c r="T189" s="144"/>
      <c r="AT189" s="141" t="s">
        <v>153</v>
      </c>
      <c r="AU189" s="141" t="s">
        <v>85</v>
      </c>
      <c r="AV189" s="13" t="s">
        <v>85</v>
      </c>
      <c r="AW189" s="13" t="s">
        <v>31</v>
      </c>
      <c r="AX189" s="13" t="s">
        <v>76</v>
      </c>
      <c r="AY189" s="141" t="s">
        <v>143</v>
      </c>
    </row>
    <row r="190" spans="2:51" s="14" customFormat="1" ht="12">
      <c r="B190" s="145"/>
      <c r="C190" s="203"/>
      <c r="D190" s="198" t="s">
        <v>153</v>
      </c>
      <c r="E190" s="204" t="s">
        <v>1</v>
      </c>
      <c r="F190" s="205" t="s">
        <v>156</v>
      </c>
      <c r="G190" s="206"/>
      <c r="H190" s="207">
        <v>53.946</v>
      </c>
      <c r="I190" s="206"/>
      <c r="J190" s="206"/>
      <c r="K190" s="206"/>
      <c r="L190" s="145"/>
      <c r="M190" s="147"/>
      <c r="N190" s="148"/>
      <c r="O190" s="148"/>
      <c r="P190" s="148"/>
      <c r="Q190" s="148"/>
      <c r="R190" s="148"/>
      <c r="S190" s="148"/>
      <c r="T190" s="149"/>
      <c r="AT190" s="146" t="s">
        <v>153</v>
      </c>
      <c r="AU190" s="146" t="s">
        <v>85</v>
      </c>
      <c r="AV190" s="14" t="s">
        <v>151</v>
      </c>
      <c r="AW190" s="14" t="s">
        <v>31</v>
      </c>
      <c r="AX190" s="14" t="s">
        <v>81</v>
      </c>
      <c r="AY190" s="146" t="s">
        <v>143</v>
      </c>
    </row>
    <row r="191" spans="1:65" s="2" customFormat="1" ht="16.5" customHeight="1">
      <c r="A191" s="30"/>
      <c r="B191" s="133"/>
      <c r="C191" s="190" t="s">
        <v>235</v>
      </c>
      <c r="D191" s="191" t="s">
        <v>146</v>
      </c>
      <c r="E191" s="192" t="s">
        <v>236</v>
      </c>
      <c r="F191" s="193" t="s">
        <v>237</v>
      </c>
      <c r="G191" s="194" t="s">
        <v>149</v>
      </c>
      <c r="H191" s="195">
        <v>53.946</v>
      </c>
      <c r="I191" s="221">
        <v>0</v>
      </c>
      <c r="J191" s="196">
        <f>ROUND(I191*H191,2)</f>
        <v>0</v>
      </c>
      <c r="K191" s="193" t="s">
        <v>1</v>
      </c>
      <c r="L191" s="31"/>
      <c r="M191" s="134" t="s">
        <v>1</v>
      </c>
      <c r="N191" s="135" t="s">
        <v>41</v>
      </c>
      <c r="O191" s="136">
        <v>0.27</v>
      </c>
      <c r="P191" s="136">
        <f>O191*H191</f>
        <v>14.56542</v>
      </c>
      <c r="Q191" s="136">
        <v>0.00546</v>
      </c>
      <c r="R191" s="136">
        <f>Q191*H191</f>
        <v>0.29454516</v>
      </c>
      <c r="S191" s="136">
        <v>0</v>
      </c>
      <c r="T191" s="137">
        <f>S191*H191</f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38" t="s">
        <v>151</v>
      </c>
      <c r="AT191" s="138" t="s">
        <v>146</v>
      </c>
      <c r="AU191" s="138" t="s">
        <v>85</v>
      </c>
      <c r="AY191" s="17" t="s">
        <v>143</v>
      </c>
      <c r="BE191" s="139">
        <f>IF(N191="základní",J191,0)</f>
        <v>0</v>
      </c>
      <c r="BF191" s="139">
        <f>IF(N191="snížená",J191,0)</f>
        <v>0</v>
      </c>
      <c r="BG191" s="139">
        <f>IF(N191="zákl. přenesená",J191,0)</f>
        <v>0</v>
      </c>
      <c r="BH191" s="139">
        <f>IF(N191="sníž. přenesená",J191,0)</f>
        <v>0</v>
      </c>
      <c r="BI191" s="139">
        <f>IF(N191="nulová",J191,0)</f>
        <v>0</v>
      </c>
      <c r="BJ191" s="17" t="s">
        <v>81</v>
      </c>
      <c r="BK191" s="139">
        <f>ROUND(I191*H191,2)</f>
        <v>0</v>
      </c>
      <c r="BL191" s="17" t="s">
        <v>151</v>
      </c>
      <c r="BM191" s="138" t="s">
        <v>238</v>
      </c>
    </row>
    <row r="192" spans="2:51" s="13" customFormat="1" ht="12">
      <c r="B192" s="140"/>
      <c r="C192" s="197"/>
      <c r="D192" s="198" t="s">
        <v>153</v>
      </c>
      <c r="E192" s="199" t="s">
        <v>1</v>
      </c>
      <c r="F192" s="200" t="s">
        <v>234</v>
      </c>
      <c r="G192" s="201"/>
      <c r="H192" s="202">
        <v>53.946</v>
      </c>
      <c r="I192" s="201"/>
      <c r="J192" s="201"/>
      <c r="K192" s="201"/>
      <c r="L192" s="140"/>
      <c r="M192" s="142"/>
      <c r="N192" s="143"/>
      <c r="O192" s="143"/>
      <c r="P192" s="143"/>
      <c r="Q192" s="143"/>
      <c r="R192" s="143"/>
      <c r="S192" s="143"/>
      <c r="T192" s="144"/>
      <c r="AT192" s="141" t="s">
        <v>153</v>
      </c>
      <c r="AU192" s="141" t="s">
        <v>85</v>
      </c>
      <c r="AV192" s="13" t="s">
        <v>85</v>
      </c>
      <c r="AW192" s="13" t="s">
        <v>31</v>
      </c>
      <c r="AX192" s="13" t="s">
        <v>76</v>
      </c>
      <c r="AY192" s="141" t="s">
        <v>143</v>
      </c>
    </row>
    <row r="193" spans="2:51" s="14" customFormat="1" ht="12">
      <c r="B193" s="145"/>
      <c r="C193" s="203"/>
      <c r="D193" s="198" t="s">
        <v>153</v>
      </c>
      <c r="E193" s="204" t="s">
        <v>1</v>
      </c>
      <c r="F193" s="205" t="s">
        <v>156</v>
      </c>
      <c r="G193" s="206"/>
      <c r="H193" s="207">
        <v>53.946</v>
      </c>
      <c r="I193" s="206"/>
      <c r="J193" s="206"/>
      <c r="K193" s="206"/>
      <c r="L193" s="145"/>
      <c r="M193" s="147"/>
      <c r="N193" s="148"/>
      <c r="O193" s="148"/>
      <c r="P193" s="148"/>
      <c r="Q193" s="148"/>
      <c r="R193" s="148"/>
      <c r="S193" s="148"/>
      <c r="T193" s="149"/>
      <c r="AT193" s="146" t="s">
        <v>153</v>
      </c>
      <c r="AU193" s="146" t="s">
        <v>85</v>
      </c>
      <c r="AV193" s="14" t="s">
        <v>151</v>
      </c>
      <c r="AW193" s="14" t="s">
        <v>31</v>
      </c>
      <c r="AX193" s="14" t="s">
        <v>81</v>
      </c>
      <c r="AY193" s="146" t="s">
        <v>143</v>
      </c>
    </row>
    <row r="194" spans="1:65" s="2" customFormat="1" ht="16.5" customHeight="1">
      <c r="A194" s="30"/>
      <c r="B194" s="133"/>
      <c r="C194" s="190" t="s">
        <v>239</v>
      </c>
      <c r="D194" s="191" t="s">
        <v>146</v>
      </c>
      <c r="E194" s="192" t="s">
        <v>240</v>
      </c>
      <c r="F194" s="193" t="s">
        <v>241</v>
      </c>
      <c r="G194" s="194" t="s">
        <v>149</v>
      </c>
      <c r="H194" s="195">
        <v>35.1</v>
      </c>
      <c r="I194" s="221">
        <v>0</v>
      </c>
      <c r="J194" s="196">
        <f>ROUND(I194*H194,2)</f>
        <v>0</v>
      </c>
      <c r="K194" s="193" t="s">
        <v>150</v>
      </c>
      <c r="L194" s="31"/>
      <c r="M194" s="134" t="s">
        <v>1</v>
      </c>
      <c r="N194" s="135" t="s">
        <v>41</v>
      </c>
      <c r="O194" s="136">
        <v>0.624</v>
      </c>
      <c r="P194" s="136">
        <f>O194*H194</f>
        <v>21.9024</v>
      </c>
      <c r="Q194" s="136">
        <v>0.04</v>
      </c>
      <c r="R194" s="136">
        <f>Q194*H194</f>
        <v>1.4040000000000001</v>
      </c>
      <c r="S194" s="136">
        <v>0</v>
      </c>
      <c r="T194" s="137">
        <f>S194*H194</f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38" t="s">
        <v>151</v>
      </c>
      <c r="AT194" s="138" t="s">
        <v>146</v>
      </c>
      <c r="AU194" s="138" t="s">
        <v>85</v>
      </c>
      <c r="AY194" s="17" t="s">
        <v>143</v>
      </c>
      <c r="BE194" s="139">
        <f>IF(N194="základní",J194,0)</f>
        <v>0</v>
      </c>
      <c r="BF194" s="139">
        <f>IF(N194="snížená",J194,0)</f>
        <v>0</v>
      </c>
      <c r="BG194" s="139">
        <f>IF(N194="zákl. přenesená",J194,0)</f>
        <v>0</v>
      </c>
      <c r="BH194" s="139">
        <f>IF(N194="sníž. přenesená",J194,0)</f>
        <v>0</v>
      </c>
      <c r="BI194" s="139">
        <f>IF(N194="nulová",J194,0)</f>
        <v>0</v>
      </c>
      <c r="BJ194" s="17" t="s">
        <v>81</v>
      </c>
      <c r="BK194" s="139">
        <f>ROUND(I194*H194,2)</f>
        <v>0</v>
      </c>
      <c r="BL194" s="17" t="s">
        <v>151</v>
      </c>
      <c r="BM194" s="138" t="s">
        <v>242</v>
      </c>
    </row>
    <row r="195" spans="2:51" s="13" customFormat="1" ht="12">
      <c r="B195" s="140"/>
      <c r="C195" s="197"/>
      <c r="D195" s="198" t="s">
        <v>153</v>
      </c>
      <c r="E195" s="199" t="s">
        <v>1</v>
      </c>
      <c r="F195" s="200" t="s">
        <v>243</v>
      </c>
      <c r="G195" s="201"/>
      <c r="H195" s="202">
        <v>14.4</v>
      </c>
      <c r="I195" s="201"/>
      <c r="J195" s="201"/>
      <c r="K195" s="201"/>
      <c r="L195" s="140"/>
      <c r="M195" s="142"/>
      <c r="N195" s="143"/>
      <c r="O195" s="143"/>
      <c r="P195" s="143"/>
      <c r="Q195" s="143"/>
      <c r="R195" s="143"/>
      <c r="S195" s="143"/>
      <c r="T195" s="144"/>
      <c r="AT195" s="141" t="s">
        <v>153</v>
      </c>
      <c r="AU195" s="141" t="s">
        <v>85</v>
      </c>
      <c r="AV195" s="13" t="s">
        <v>85</v>
      </c>
      <c r="AW195" s="13" t="s">
        <v>31</v>
      </c>
      <c r="AX195" s="13" t="s">
        <v>76</v>
      </c>
      <c r="AY195" s="141" t="s">
        <v>143</v>
      </c>
    </row>
    <row r="196" spans="2:51" s="13" customFormat="1" ht="12">
      <c r="B196" s="140"/>
      <c r="C196" s="197"/>
      <c r="D196" s="198" t="s">
        <v>153</v>
      </c>
      <c r="E196" s="199" t="s">
        <v>1</v>
      </c>
      <c r="F196" s="200" t="s">
        <v>244</v>
      </c>
      <c r="G196" s="201"/>
      <c r="H196" s="202">
        <v>14.7</v>
      </c>
      <c r="I196" s="201"/>
      <c r="J196" s="201"/>
      <c r="K196" s="201"/>
      <c r="L196" s="140"/>
      <c r="M196" s="142"/>
      <c r="N196" s="143"/>
      <c r="O196" s="143"/>
      <c r="P196" s="143"/>
      <c r="Q196" s="143"/>
      <c r="R196" s="143"/>
      <c r="S196" s="143"/>
      <c r="T196" s="144"/>
      <c r="AT196" s="141" t="s">
        <v>153</v>
      </c>
      <c r="AU196" s="141" t="s">
        <v>85</v>
      </c>
      <c r="AV196" s="13" t="s">
        <v>85</v>
      </c>
      <c r="AW196" s="13" t="s">
        <v>31</v>
      </c>
      <c r="AX196" s="13" t="s">
        <v>76</v>
      </c>
      <c r="AY196" s="141" t="s">
        <v>143</v>
      </c>
    </row>
    <row r="197" spans="2:51" s="13" customFormat="1" ht="12">
      <c r="B197" s="140"/>
      <c r="C197" s="197"/>
      <c r="D197" s="198" t="s">
        <v>153</v>
      </c>
      <c r="E197" s="199" t="s">
        <v>1</v>
      </c>
      <c r="F197" s="200" t="s">
        <v>245</v>
      </c>
      <c r="G197" s="201"/>
      <c r="H197" s="202">
        <v>6</v>
      </c>
      <c r="I197" s="201"/>
      <c r="J197" s="201"/>
      <c r="K197" s="201"/>
      <c r="L197" s="140"/>
      <c r="M197" s="142"/>
      <c r="N197" s="143"/>
      <c r="O197" s="143"/>
      <c r="P197" s="143"/>
      <c r="Q197" s="143"/>
      <c r="R197" s="143"/>
      <c r="S197" s="143"/>
      <c r="T197" s="144"/>
      <c r="AT197" s="141" t="s">
        <v>153</v>
      </c>
      <c r="AU197" s="141" t="s">
        <v>85</v>
      </c>
      <c r="AV197" s="13" t="s">
        <v>85</v>
      </c>
      <c r="AW197" s="13" t="s">
        <v>31</v>
      </c>
      <c r="AX197" s="13" t="s">
        <v>76</v>
      </c>
      <c r="AY197" s="141" t="s">
        <v>143</v>
      </c>
    </row>
    <row r="198" spans="2:51" s="14" customFormat="1" ht="12">
      <c r="B198" s="145"/>
      <c r="C198" s="203"/>
      <c r="D198" s="198" t="s">
        <v>153</v>
      </c>
      <c r="E198" s="204" t="s">
        <v>1</v>
      </c>
      <c r="F198" s="205" t="s">
        <v>156</v>
      </c>
      <c r="G198" s="206"/>
      <c r="H198" s="207">
        <v>35.1</v>
      </c>
      <c r="I198" s="206"/>
      <c r="J198" s="206"/>
      <c r="K198" s="206"/>
      <c r="L198" s="145"/>
      <c r="M198" s="147"/>
      <c r="N198" s="148"/>
      <c r="O198" s="148"/>
      <c r="P198" s="148"/>
      <c r="Q198" s="148"/>
      <c r="R198" s="148"/>
      <c r="S198" s="148"/>
      <c r="T198" s="149"/>
      <c r="AT198" s="146" t="s">
        <v>153</v>
      </c>
      <c r="AU198" s="146" t="s">
        <v>85</v>
      </c>
      <c r="AV198" s="14" t="s">
        <v>151</v>
      </c>
      <c r="AW198" s="14" t="s">
        <v>31</v>
      </c>
      <c r="AX198" s="14" t="s">
        <v>81</v>
      </c>
      <c r="AY198" s="146" t="s">
        <v>143</v>
      </c>
    </row>
    <row r="199" spans="1:65" s="2" customFormat="1" ht="21.75" customHeight="1">
      <c r="A199" s="30"/>
      <c r="B199" s="133"/>
      <c r="C199" s="190" t="s">
        <v>246</v>
      </c>
      <c r="D199" s="191" t="s">
        <v>146</v>
      </c>
      <c r="E199" s="192" t="s">
        <v>247</v>
      </c>
      <c r="F199" s="193" t="s">
        <v>248</v>
      </c>
      <c r="G199" s="194" t="s">
        <v>149</v>
      </c>
      <c r="H199" s="195">
        <v>10.01</v>
      </c>
      <c r="I199" s="221">
        <v>0</v>
      </c>
      <c r="J199" s="196">
        <f>ROUND(I199*H199,2)</f>
        <v>0</v>
      </c>
      <c r="K199" s="193" t="s">
        <v>150</v>
      </c>
      <c r="L199" s="31"/>
      <c r="M199" s="134" t="s">
        <v>1</v>
      </c>
      <c r="N199" s="135" t="s">
        <v>41</v>
      </c>
      <c r="O199" s="136">
        <v>0.47</v>
      </c>
      <c r="P199" s="136">
        <f>O199*H199</f>
        <v>4.7047</v>
      </c>
      <c r="Q199" s="136">
        <v>0.01838</v>
      </c>
      <c r="R199" s="136">
        <f>Q199*H199</f>
        <v>0.1839838</v>
      </c>
      <c r="S199" s="136">
        <v>0</v>
      </c>
      <c r="T199" s="137">
        <f>S199*H199</f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38" t="s">
        <v>151</v>
      </c>
      <c r="AT199" s="138" t="s">
        <v>146</v>
      </c>
      <c r="AU199" s="138" t="s">
        <v>85</v>
      </c>
      <c r="AY199" s="17" t="s">
        <v>143</v>
      </c>
      <c r="BE199" s="139">
        <f>IF(N199="základní",J199,0)</f>
        <v>0</v>
      </c>
      <c r="BF199" s="139">
        <f>IF(N199="snížená",J199,0)</f>
        <v>0</v>
      </c>
      <c r="BG199" s="139">
        <f>IF(N199="zákl. přenesená",J199,0)</f>
        <v>0</v>
      </c>
      <c r="BH199" s="139">
        <f>IF(N199="sníž. přenesená",J199,0)</f>
        <v>0</v>
      </c>
      <c r="BI199" s="139">
        <f>IF(N199="nulová",J199,0)</f>
        <v>0</v>
      </c>
      <c r="BJ199" s="17" t="s">
        <v>81</v>
      </c>
      <c r="BK199" s="139">
        <f>ROUND(I199*H199,2)</f>
        <v>0</v>
      </c>
      <c r="BL199" s="17" t="s">
        <v>151</v>
      </c>
      <c r="BM199" s="138" t="s">
        <v>249</v>
      </c>
    </row>
    <row r="200" spans="2:51" s="15" customFormat="1" ht="12">
      <c r="B200" s="150"/>
      <c r="C200" s="208"/>
      <c r="D200" s="198" t="s">
        <v>153</v>
      </c>
      <c r="E200" s="209" t="s">
        <v>1</v>
      </c>
      <c r="F200" s="210" t="s">
        <v>250</v>
      </c>
      <c r="G200" s="211"/>
      <c r="H200" s="209" t="s">
        <v>1</v>
      </c>
      <c r="I200" s="211"/>
      <c r="J200" s="211"/>
      <c r="K200" s="211"/>
      <c r="L200" s="150"/>
      <c r="M200" s="152"/>
      <c r="N200" s="153"/>
      <c r="O200" s="153"/>
      <c r="P200" s="153"/>
      <c r="Q200" s="153"/>
      <c r="R200" s="153"/>
      <c r="S200" s="153"/>
      <c r="T200" s="154"/>
      <c r="AT200" s="151" t="s">
        <v>153</v>
      </c>
      <c r="AU200" s="151" t="s">
        <v>85</v>
      </c>
      <c r="AV200" s="15" t="s">
        <v>81</v>
      </c>
      <c r="AW200" s="15" t="s">
        <v>31</v>
      </c>
      <c r="AX200" s="15" t="s">
        <v>76</v>
      </c>
      <c r="AY200" s="151" t="s">
        <v>143</v>
      </c>
    </row>
    <row r="201" spans="2:51" s="13" customFormat="1" ht="12">
      <c r="B201" s="140"/>
      <c r="C201" s="197"/>
      <c r="D201" s="198" t="s">
        <v>153</v>
      </c>
      <c r="E201" s="199" t="s">
        <v>1</v>
      </c>
      <c r="F201" s="200" t="s">
        <v>251</v>
      </c>
      <c r="G201" s="201"/>
      <c r="H201" s="202">
        <v>3.648</v>
      </c>
      <c r="I201" s="201"/>
      <c r="J201" s="201"/>
      <c r="K201" s="201"/>
      <c r="L201" s="140"/>
      <c r="M201" s="142"/>
      <c r="N201" s="143"/>
      <c r="O201" s="143"/>
      <c r="P201" s="143"/>
      <c r="Q201" s="143"/>
      <c r="R201" s="143"/>
      <c r="S201" s="143"/>
      <c r="T201" s="144"/>
      <c r="AT201" s="141" t="s">
        <v>153</v>
      </c>
      <c r="AU201" s="141" t="s">
        <v>85</v>
      </c>
      <c r="AV201" s="13" t="s">
        <v>85</v>
      </c>
      <c r="AW201" s="13" t="s">
        <v>31</v>
      </c>
      <c r="AX201" s="13" t="s">
        <v>76</v>
      </c>
      <c r="AY201" s="141" t="s">
        <v>143</v>
      </c>
    </row>
    <row r="202" spans="2:51" s="13" customFormat="1" ht="12">
      <c r="B202" s="140"/>
      <c r="C202" s="197"/>
      <c r="D202" s="198" t="s">
        <v>153</v>
      </c>
      <c r="E202" s="199" t="s">
        <v>1</v>
      </c>
      <c r="F202" s="200" t="s">
        <v>252</v>
      </c>
      <c r="G202" s="201"/>
      <c r="H202" s="202">
        <v>2.244</v>
      </c>
      <c r="I202" s="201"/>
      <c r="J202" s="201"/>
      <c r="K202" s="201"/>
      <c r="L202" s="140"/>
      <c r="M202" s="142"/>
      <c r="N202" s="143"/>
      <c r="O202" s="143"/>
      <c r="P202" s="143"/>
      <c r="Q202" s="143"/>
      <c r="R202" s="143"/>
      <c r="S202" s="143"/>
      <c r="T202" s="144"/>
      <c r="AT202" s="141" t="s">
        <v>153</v>
      </c>
      <c r="AU202" s="141" t="s">
        <v>85</v>
      </c>
      <c r="AV202" s="13" t="s">
        <v>85</v>
      </c>
      <c r="AW202" s="13" t="s">
        <v>31</v>
      </c>
      <c r="AX202" s="13" t="s">
        <v>76</v>
      </c>
      <c r="AY202" s="141" t="s">
        <v>143</v>
      </c>
    </row>
    <row r="203" spans="2:51" s="15" customFormat="1" ht="12">
      <c r="B203" s="150"/>
      <c r="C203" s="208"/>
      <c r="D203" s="198" t="s">
        <v>153</v>
      </c>
      <c r="E203" s="209" t="s">
        <v>1</v>
      </c>
      <c r="F203" s="210" t="s">
        <v>253</v>
      </c>
      <c r="G203" s="211"/>
      <c r="H203" s="209" t="s">
        <v>1</v>
      </c>
      <c r="I203" s="211"/>
      <c r="J203" s="211"/>
      <c r="K203" s="211"/>
      <c r="L203" s="150"/>
      <c r="M203" s="152"/>
      <c r="N203" s="153"/>
      <c r="O203" s="153"/>
      <c r="P203" s="153"/>
      <c r="Q203" s="153"/>
      <c r="R203" s="153"/>
      <c r="S203" s="153"/>
      <c r="T203" s="154"/>
      <c r="AT203" s="151" t="s">
        <v>153</v>
      </c>
      <c r="AU203" s="151" t="s">
        <v>85</v>
      </c>
      <c r="AV203" s="15" t="s">
        <v>81</v>
      </c>
      <c r="AW203" s="15" t="s">
        <v>31</v>
      </c>
      <c r="AX203" s="15" t="s">
        <v>76</v>
      </c>
      <c r="AY203" s="151" t="s">
        <v>143</v>
      </c>
    </row>
    <row r="204" spans="2:51" s="13" customFormat="1" ht="12">
      <c r="B204" s="140"/>
      <c r="C204" s="197"/>
      <c r="D204" s="198" t="s">
        <v>153</v>
      </c>
      <c r="E204" s="199" t="s">
        <v>1</v>
      </c>
      <c r="F204" s="200" t="s">
        <v>254</v>
      </c>
      <c r="G204" s="201"/>
      <c r="H204" s="202">
        <v>4.118</v>
      </c>
      <c r="I204" s="201"/>
      <c r="J204" s="201"/>
      <c r="K204" s="201"/>
      <c r="L204" s="140"/>
      <c r="M204" s="142"/>
      <c r="N204" s="143"/>
      <c r="O204" s="143"/>
      <c r="P204" s="143"/>
      <c r="Q204" s="143"/>
      <c r="R204" s="143"/>
      <c r="S204" s="143"/>
      <c r="T204" s="144"/>
      <c r="AT204" s="141" t="s">
        <v>153</v>
      </c>
      <c r="AU204" s="141" t="s">
        <v>85</v>
      </c>
      <c r="AV204" s="13" t="s">
        <v>85</v>
      </c>
      <c r="AW204" s="13" t="s">
        <v>31</v>
      </c>
      <c r="AX204" s="13" t="s">
        <v>76</v>
      </c>
      <c r="AY204" s="141" t="s">
        <v>143</v>
      </c>
    </row>
    <row r="205" spans="2:51" s="14" customFormat="1" ht="12">
      <c r="B205" s="145"/>
      <c r="C205" s="203"/>
      <c r="D205" s="198" t="s">
        <v>153</v>
      </c>
      <c r="E205" s="204" t="s">
        <v>1</v>
      </c>
      <c r="F205" s="205" t="s">
        <v>156</v>
      </c>
      <c r="G205" s="206"/>
      <c r="H205" s="207">
        <v>10.010000000000002</v>
      </c>
      <c r="I205" s="206"/>
      <c r="J205" s="206"/>
      <c r="K205" s="206"/>
      <c r="L205" s="145"/>
      <c r="M205" s="147"/>
      <c r="N205" s="148"/>
      <c r="O205" s="148"/>
      <c r="P205" s="148"/>
      <c r="Q205" s="148"/>
      <c r="R205" s="148"/>
      <c r="S205" s="148"/>
      <c r="T205" s="149"/>
      <c r="AT205" s="146" t="s">
        <v>153</v>
      </c>
      <c r="AU205" s="146" t="s">
        <v>85</v>
      </c>
      <c r="AV205" s="14" t="s">
        <v>151</v>
      </c>
      <c r="AW205" s="14" t="s">
        <v>31</v>
      </c>
      <c r="AX205" s="14" t="s">
        <v>81</v>
      </c>
      <c r="AY205" s="146" t="s">
        <v>143</v>
      </c>
    </row>
    <row r="206" spans="1:65" s="2" customFormat="1" ht="16.5" customHeight="1">
      <c r="A206" s="30"/>
      <c r="B206" s="133"/>
      <c r="C206" s="190" t="s">
        <v>7</v>
      </c>
      <c r="D206" s="191" t="s">
        <v>146</v>
      </c>
      <c r="E206" s="192" t="s">
        <v>255</v>
      </c>
      <c r="F206" s="193" t="s">
        <v>256</v>
      </c>
      <c r="G206" s="194" t="s">
        <v>149</v>
      </c>
      <c r="H206" s="195">
        <v>35.1</v>
      </c>
      <c r="I206" s="221">
        <v>0</v>
      </c>
      <c r="J206" s="196">
        <f>ROUND(I206*H206,2)</f>
        <v>0</v>
      </c>
      <c r="K206" s="193" t="s">
        <v>150</v>
      </c>
      <c r="L206" s="31"/>
      <c r="M206" s="134" t="s">
        <v>1</v>
      </c>
      <c r="N206" s="135" t="s">
        <v>41</v>
      </c>
      <c r="O206" s="136">
        <v>1.496</v>
      </c>
      <c r="P206" s="136">
        <f>O206*H206</f>
        <v>52.5096</v>
      </c>
      <c r="Q206" s="136">
        <v>0.0382</v>
      </c>
      <c r="R206" s="136">
        <f>Q206*H206</f>
        <v>1.34082</v>
      </c>
      <c r="S206" s="136">
        <v>0</v>
      </c>
      <c r="T206" s="137">
        <f>S206*H206</f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38" t="s">
        <v>151</v>
      </c>
      <c r="AT206" s="138" t="s">
        <v>146</v>
      </c>
      <c r="AU206" s="138" t="s">
        <v>85</v>
      </c>
      <c r="AY206" s="17" t="s">
        <v>143</v>
      </c>
      <c r="BE206" s="139">
        <f>IF(N206="základní",J206,0)</f>
        <v>0</v>
      </c>
      <c r="BF206" s="139">
        <f>IF(N206="snížená",J206,0)</f>
        <v>0</v>
      </c>
      <c r="BG206" s="139">
        <f>IF(N206="zákl. přenesená",J206,0)</f>
        <v>0</v>
      </c>
      <c r="BH206" s="139">
        <f>IF(N206="sníž. přenesená",J206,0)</f>
        <v>0</v>
      </c>
      <c r="BI206" s="139">
        <f>IF(N206="nulová",J206,0)</f>
        <v>0</v>
      </c>
      <c r="BJ206" s="17" t="s">
        <v>81</v>
      </c>
      <c r="BK206" s="139">
        <f>ROUND(I206*H206,2)</f>
        <v>0</v>
      </c>
      <c r="BL206" s="17" t="s">
        <v>151</v>
      </c>
      <c r="BM206" s="138" t="s">
        <v>257</v>
      </c>
    </row>
    <row r="207" spans="2:51" s="13" customFormat="1" ht="12">
      <c r="B207" s="140"/>
      <c r="C207" s="197"/>
      <c r="D207" s="198" t="s">
        <v>153</v>
      </c>
      <c r="E207" s="199" t="s">
        <v>1</v>
      </c>
      <c r="F207" s="200" t="s">
        <v>243</v>
      </c>
      <c r="G207" s="201"/>
      <c r="H207" s="202">
        <v>14.4</v>
      </c>
      <c r="I207" s="201"/>
      <c r="J207" s="201"/>
      <c r="K207" s="201"/>
      <c r="L207" s="140"/>
      <c r="M207" s="142"/>
      <c r="N207" s="143"/>
      <c r="O207" s="143"/>
      <c r="P207" s="143"/>
      <c r="Q207" s="143"/>
      <c r="R207" s="143"/>
      <c r="S207" s="143"/>
      <c r="T207" s="144"/>
      <c r="AT207" s="141" t="s">
        <v>153</v>
      </c>
      <c r="AU207" s="141" t="s">
        <v>85</v>
      </c>
      <c r="AV207" s="13" t="s">
        <v>85</v>
      </c>
      <c r="AW207" s="13" t="s">
        <v>31</v>
      </c>
      <c r="AX207" s="13" t="s">
        <v>76</v>
      </c>
      <c r="AY207" s="141" t="s">
        <v>143</v>
      </c>
    </row>
    <row r="208" spans="2:51" s="13" customFormat="1" ht="12">
      <c r="B208" s="140"/>
      <c r="C208" s="197"/>
      <c r="D208" s="198" t="s">
        <v>153</v>
      </c>
      <c r="E208" s="199" t="s">
        <v>1</v>
      </c>
      <c r="F208" s="200" t="s">
        <v>244</v>
      </c>
      <c r="G208" s="201"/>
      <c r="H208" s="202">
        <v>14.7</v>
      </c>
      <c r="I208" s="201"/>
      <c r="J208" s="201"/>
      <c r="K208" s="201"/>
      <c r="L208" s="140"/>
      <c r="M208" s="142"/>
      <c r="N208" s="143"/>
      <c r="O208" s="143"/>
      <c r="P208" s="143"/>
      <c r="Q208" s="143"/>
      <c r="R208" s="143"/>
      <c r="S208" s="143"/>
      <c r="T208" s="144"/>
      <c r="AT208" s="141" t="s">
        <v>153</v>
      </c>
      <c r="AU208" s="141" t="s">
        <v>85</v>
      </c>
      <c r="AV208" s="13" t="s">
        <v>85</v>
      </c>
      <c r="AW208" s="13" t="s">
        <v>31</v>
      </c>
      <c r="AX208" s="13" t="s">
        <v>76</v>
      </c>
      <c r="AY208" s="141" t="s">
        <v>143</v>
      </c>
    </row>
    <row r="209" spans="2:51" s="13" customFormat="1" ht="12">
      <c r="B209" s="140"/>
      <c r="C209" s="197"/>
      <c r="D209" s="198" t="s">
        <v>153</v>
      </c>
      <c r="E209" s="199" t="s">
        <v>1</v>
      </c>
      <c r="F209" s="200" t="s">
        <v>245</v>
      </c>
      <c r="G209" s="201"/>
      <c r="H209" s="202">
        <v>6</v>
      </c>
      <c r="I209" s="201"/>
      <c r="J209" s="201"/>
      <c r="K209" s="201"/>
      <c r="L209" s="140"/>
      <c r="M209" s="142"/>
      <c r="N209" s="143"/>
      <c r="O209" s="143"/>
      <c r="P209" s="143"/>
      <c r="Q209" s="143"/>
      <c r="R209" s="143"/>
      <c r="S209" s="143"/>
      <c r="T209" s="144"/>
      <c r="AT209" s="141" t="s">
        <v>153</v>
      </c>
      <c r="AU209" s="141" t="s">
        <v>85</v>
      </c>
      <c r="AV209" s="13" t="s">
        <v>85</v>
      </c>
      <c r="AW209" s="13" t="s">
        <v>31</v>
      </c>
      <c r="AX209" s="13" t="s">
        <v>76</v>
      </c>
      <c r="AY209" s="141" t="s">
        <v>143</v>
      </c>
    </row>
    <row r="210" spans="2:51" s="14" customFormat="1" ht="12">
      <c r="B210" s="145"/>
      <c r="C210" s="203"/>
      <c r="D210" s="198" t="s">
        <v>153</v>
      </c>
      <c r="E210" s="204" t="s">
        <v>1</v>
      </c>
      <c r="F210" s="205" t="s">
        <v>156</v>
      </c>
      <c r="G210" s="206"/>
      <c r="H210" s="207">
        <v>35.1</v>
      </c>
      <c r="I210" s="206"/>
      <c r="J210" s="206"/>
      <c r="K210" s="206"/>
      <c r="L210" s="145"/>
      <c r="M210" s="147"/>
      <c r="N210" s="148"/>
      <c r="O210" s="148"/>
      <c r="P210" s="148"/>
      <c r="Q210" s="148"/>
      <c r="R210" s="148"/>
      <c r="S210" s="148"/>
      <c r="T210" s="149"/>
      <c r="AT210" s="146" t="s">
        <v>153</v>
      </c>
      <c r="AU210" s="146" t="s">
        <v>85</v>
      </c>
      <c r="AV210" s="14" t="s">
        <v>151</v>
      </c>
      <c r="AW210" s="14" t="s">
        <v>31</v>
      </c>
      <c r="AX210" s="14" t="s">
        <v>81</v>
      </c>
      <c r="AY210" s="146" t="s">
        <v>143</v>
      </c>
    </row>
    <row r="211" spans="2:63" s="12" customFormat="1" ht="22.9" customHeight="1">
      <c r="B211" s="125"/>
      <c r="C211" s="183"/>
      <c r="D211" s="184" t="s">
        <v>75</v>
      </c>
      <c r="E211" s="188" t="s">
        <v>192</v>
      </c>
      <c r="F211" s="188" t="s">
        <v>258</v>
      </c>
      <c r="G211" s="186"/>
      <c r="H211" s="186"/>
      <c r="I211" s="186"/>
      <c r="J211" s="189">
        <f>BK211</f>
        <v>0</v>
      </c>
      <c r="K211" s="186"/>
      <c r="L211" s="125"/>
      <c r="M211" s="127"/>
      <c r="N211" s="128"/>
      <c r="O211" s="128"/>
      <c r="P211" s="129">
        <f>SUM(P212:P261)</f>
        <v>342.766899</v>
      </c>
      <c r="Q211" s="128"/>
      <c r="R211" s="129">
        <f>SUM(R212:R261)</f>
        <v>0.09150000000000001</v>
      </c>
      <c r="S211" s="128"/>
      <c r="T211" s="130">
        <f>SUM(T212:T261)</f>
        <v>4.082696</v>
      </c>
      <c r="AR211" s="126" t="s">
        <v>81</v>
      </c>
      <c r="AT211" s="131" t="s">
        <v>75</v>
      </c>
      <c r="AU211" s="131" t="s">
        <v>81</v>
      </c>
      <c r="AY211" s="126" t="s">
        <v>143</v>
      </c>
      <c r="BK211" s="132">
        <f>SUM(BK212:BK261)</f>
        <v>0</v>
      </c>
    </row>
    <row r="212" spans="1:65" s="2" customFormat="1" ht="16.5" customHeight="1">
      <c r="A212" s="30"/>
      <c r="B212" s="133"/>
      <c r="C212" s="190" t="s">
        <v>259</v>
      </c>
      <c r="D212" s="191" t="s">
        <v>146</v>
      </c>
      <c r="E212" s="192" t="s">
        <v>260</v>
      </c>
      <c r="F212" s="193" t="s">
        <v>261</v>
      </c>
      <c r="G212" s="194" t="s">
        <v>262</v>
      </c>
      <c r="H212" s="195">
        <v>15</v>
      </c>
      <c r="I212" s="221">
        <v>0</v>
      </c>
      <c r="J212" s="196">
        <f>ROUND(I212*H212,2)</f>
        <v>0</v>
      </c>
      <c r="K212" s="193" t="s">
        <v>1</v>
      </c>
      <c r="L212" s="31"/>
      <c r="M212" s="134" t="s">
        <v>1</v>
      </c>
      <c r="N212" s="135" t="s">
        <v>41</v>
      </c>
      <c r="O212" s="136">
        <v>0.089</v>
      </c>
      <c r="P212" s="136">
        <f>O212*H212</f>
        <v>1.335</v>
      </c>
      <c r="Q212" s="136">
        <v>0.0001</v>
      </c>
      <c r="R212" s="136">
        <f>Q212*H212</f>
        <v>0.0015</v>
      </c>
      <c r="S212" s="136">
        <v>0</v>
      </c>
      <c r="T212" s="137">
        <f>S212*H212</f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38" t="s">
        <v>151</v>
      </c>
      <c r="AT212" s="138" t="s">
        <v>146</v>
      </c>
      <c r="AU212" s="138" t="s">
        <v>85</v>
      </c>
      <c r="AY212" s="17" t="s">
        <v>143</v>
      </c>
      <c r="BE212" s="139">
        <f>IF(N212="základní",J212,0)</f>
        <v>0</v>
      </c>
      <c r="BF212" s="139">
        <f>IF(N212="snížená",J212,0)</f>
        <v>0</v>
      </c>
      <c r="BG212" s="139">
        <f>IF(N212="zákl. přenesená",J212,0)</f>
        <v>0</v>
      </c>
      <c r="BH212" s="139">
        <f>IF(N212="sníž. přenesená",J212,0)</f>
        <v>0</v>
      </c>
      <c r="BI212" s="139">
        <f>IF(N212="nulová",J212,0)</f>
        <v>0</v>
      </c>
      <c r="BJ212" s="17" t="s">
        <v>81</v>
      </c>
      <c r="BK212" s="139">
        <f>ROUND(I212*H212,2)</f>
        <v>0</v>
      </c>
      <c r="BL212" s="17" t="s">
        <v>151</v>
      </c>
      <c r="BM212" s="138" t="s">
        <v>263</v>
      </c>
    </row>
    <row r="213" spans="2:51" s="13" customFormat="1" ht="12">
      <c r="B213" s="140"/>
      <c r="C213" s="197"/>
      <c r="D213" s="198" t="s">
        <v>153</v>
      </c>
      <c r="E213" s="199" t="s">
        <v>1</v>
      </c>
      <c r="F213" s="200" t="s">
        <v>264</v>
      </c>
      <c r="G213" s="201"/>
      <c r="H213" s="202">
        <v>15</v>
      </c>
      <c r="I213" s="201"/>
      <c r="J213" s="201"/>
      <c r="K213" s="201"/>
      <c r="L213" s="140"/>
      <c r="M213" s="142"/>
      <c r="N213" s="143"/>
      <c r="O213" s="143"/>
      <c r="P213" s="143"/>
      <c r="Q213" s="143"/>
      <c r="R213" s="143"/>
      <c r="S213" s="143"/>
      <c r="T213" s="144"/>
      <c r="AT213" s="141" t="s">
        <v>153</v>
      </c>
      <c r="AU213" s="141" t="s">
        <v>85</v>
      </c>
      <c r="AV213" s="13" t="s">
        <v>85</v>
      </c>
      <c r="AW213" s="13" t="s">
        <v>31</v>
      </c>
      <c r="AX213" s="13" t="s">
        <v>76</v>
      </c>
      <c r="AY213" s="141" t="s">
        <v>143</v>
      </c>
    </row>
    <row r="214" spans="2:51" s="14" customFormat="1" ht="12">
      <c r="B214" s="145"/>
      <c r="C214" s="203"/>
      <c r="D214" s="198" t="s">
        <v>153</v>
      </c>
      <c r="E214" s="204" t="s">
        <v>1</v>
      </c>
      <c r="F214" s="205" t="s">
        <v>156</v>
      </c>
      <c r="G214" s="206"/>
      <c r="H214" s="207">
        <v>15</v>
      </c>
      <c r="I214" s="206"/>
      <c r="J214" s="206"/>
      <c r="K214" s="206"/>
      <c r="L214" s="145"/>
      <c r="M214" s="147"/>
      <c r="N214" s="148"/>
      <c r="O214" s="148"/>
      <c r="P214" s="148"/>
      <c r="Q214" s="148"/>
      <c r="R214" s="148"/>
      <c r="S214" s="148"/>
      <c r="T214" s="149"/>
      <c r="AT214" s="146" t="s">
        <v>153</v>
      </c>
      <c r="AU214" s="146" t="s">
        <v>85</v>
      </c>
      <c r="AV214" s="14" t="s">
        <v>151</v>
      </c>
      <c r="AW214" s="14" t="s">
        <v>31</v>
      </c>
      <c r="AX214" s="14" t="s">
        <v>81</v>
      </c>
      <c r="AY214" s="146" t="s">
        <v>143</v>
      </c>
    </row>
    <row r="215" spans="1:65" s="2" customFormat="1" ht="16.5" customHeight="1">
      <c r="A215" s="30"/>
      <c r="B215" s="133"/>
      <c r="C215" s="190" t="s">
        <v>265</v>
      </c>
      <c r="D215" s="191" t="s">
        <v>146</v>
      </c>
      <c r="E215" s="192" t="s">
        <v>266</v>
      </c>
      <c r="F215" s="193" t="s">
        <v>267</v>
      </c>
      <c r="G215" s="194" t="s">
        <v>262</v>
      </c>
      <c r="H215" s="195">
        <v>900</v>
      </c>
      <c r="I215" s="221">
        <v>0</v>
      </c>
      <c r="J215" s="196">
        <f>ROUND(I215*H215,2)</f>
        <v>0</v>
      </c>
      <c r="K215" s="193" t="s">
        <v>1</v>
      </c>
      <c r="L215" s="31"/>
      <c r="M215" s="134" t="s">
        <v>1</v>
      </c>
      <c r="N215" s="135" t="s">
        <v>41</v>
      </c>
      <c r="O215" s="136">
        <v>0.089</v>
      </c>
      <c r="P215" s="136">
        <f>O215*H215</f>
        <v>80.1</v>
      </c>
      <c r="Q215" s="136">
        <v>0.0001</v>
      </c>
      <c r="R215" s="136">
        <f>Q215*H215</f>
        <v>0.09000000000000001</v>
      </c>
      <c r="S215" s="136">
        <v>0</v>
      </c>
      <c r="T215" s="137">
        <f>S215*H215</f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38" t="s">
        <v>151</v>
      </c>
      <c r="AT215" s="138" t="s">
        <v>146</v>
      </c>
      <c r="AU215" s="138" t="s">
        <v>85</v>
      </c>
      <c r="AY215" s="17" t="s">
        <v>143</v>
      </c>
      <c r="BE215" s="139">
        <f>IF(N215="základní",J215,0)</f>
        <v>0</v>
      </c>
      <c r="BF215" s="139">
        <f>IF(N215="snížená",J215,0)</f>
        <v>0</v>
      </c>
      <c r="BG215" s="139">
        <f>IF(N215="zákl. přenesená",J215,0)</f>
        <v>0</v>
      </c>
      <c r="BH215" s="139">
        <f>IF(N215="sníž. přenesená",J215,0)</f>
        <v>0</v>
      </c>
      <c r="BI215" s="139">
        <f>IF(N215="nulová",J215,0)</f>
        <v>0</v>
      </c>
      <c r="BJ215" s="17" t="s">
        <v>81</v>
      </c>
      <c r="BK215" s="139">
        <f>ROUND(I215*H215,2)</f>
        <v>0</v>
      </c>
      <c r="BL215" s="17" t="s">
        <v>151</v>
      </c>
      <c r="BM215" s="138" t="s">
        <v>268</v>
      </c>
    </row>
    <row r="216" spans="2:51" s="13" customFormat="1" ht="12">
      <c r="B216" s="140"/>
      <c r="C216" s="197"/>
      <c r="D216" s="198" t="s">
        <v>153</v>
      </c>
      <c r="E216" s="199" t="s">
        <v>1</v>
      </c>
      <c r="F216" s="200" t="s">
        <v>264</v>
      </c>
      <c r="G216" s="201"/>
      <c r="H216" s="202">
        <v>15</v>
      </c>
      <c r="I216" s="201"/>
      <c r="J216" s="201"/>
      <c r="K216" s="201"/>
      <c r="L216" s="140"/>
      <c r="M216" s="142"/>
      <c r="N216" s="143"/>
      <c r="O216" s="143"/>
      <c r="P216" s="143"/>
      <c r="Q216" s="143"/>
      <c r="R216" s="143"/>
      <c r="S216" s="143"/>
      <c r="T216" s="144"/>
      <c r="AT216" s="141" t="s">
        <v>153</v>
      </c>
      <c r="AU216" s="141" t="s">
        <v>85</v>
      </c>
      <c r="AV216" s="13" t="s">
        <v>85</v>
      </c>
      <c r="AW216" s="13" t="s">
        <v>31</v>
      </c>
      <c r="AX216" s="13" t="s">
        <v>76</v>
      </c>
      <c r="AY216" s="141" t="s">
        <v>143</v>
      </c>
    </row>
    <row r="217" spans="2:51" s="14" customFormat="1" ht="12">
      <c r="B217" s="145"/>
      <c r="C217" s="203"/>
      <c r="D217" s="198" t="s">
        <v>153</v>
      </c>
      <c r="E217" s="204" t="s">
        <v>1</v>
      </c>
      <c r="F217" s="205" t="s">
        <v>156</v>
      </c>
      <c r="G217" s="206"/>
      <c r="H217" s="207">
        <v>15</v>
      </c>
      <c r="I217" s="206"/>
      <c r="J217" s="206"/>
      <c r="K217" s="206"/>
      <c r="L217" s="145"/>
      <c r="M217" s="147"/>
      <c r="N217" s="148"/>
      <c r="O217" s="148"/>
      <c r="P217" s="148"/>
      <c r="Q217" s="148"/>
      <c r="R217" s="148"/>
      <c r="S217" s="148"/>
      <c r="T217" s="149"/>
      <c r="AT217" s="146" t="s">
        <v>153</v>
      </c>
      <c r="AU217" s="146" t="s">
        <v>85</v>
      </c>
      <c r="AV217" s="14" t="s">
        <v>151</v>
      </c>
      <c r="AW217" s="14" t="s">
        <v>31</v>
      </c>
      <c r="AX217" s="14" t="s">
        <v>76</v>
      </c>
      <c r="AY217" s="146" t="s">
        <v>143</v>
      </c>
    </row>
    <row r="218" spans="2:51" s="13" customFormat="1" ht="12">
      <c r="B218" s="140"/>
      <c r="C218" s="197"/>
      <c r="D218" s="198" t="s">
        <v>153</v>
      </c>
      <c r="E218" s="199" t="s">
        <v>1</v>
      </c>
      <c r="F218" s="200" t="s">
        <v>269</v>
      </c>
      <c r="G218" s="201"/>
      <c r="H218" s="202">
        <v>900</v>
      </c>
      <c r="I218" s="222"/>
      <c r="J218" s="201"/>
      <c r="K218" s="201"/>
      <c r="L218" s="140"/>
      <c r="M218" s="142"/>
      <c r="N218" s="143"/>
      <c r="O218" s="143"/>
      <c r="P218" s="143"/>
      <c r="Q218" s="143"/>
      <c r="R218" s="143"/>
      <c r="S218" s="143"/>
      <c r="T218" s="144"/>
      <c r="AT218" s="141" t="s">
        <v>153</v>
      </c>
      <c r="AU218" s="141" t="s">
        <v>85</v>
      </c>
      <c r="AV218" s="13" t="s">
        <v>85</v>
      </c>
      <c r="AW218" s="13" t="s">
        <v>31</v>
      </c>
      <c r="AX218" s="13" t="s">
        <v>81</v>
      </c>
      <c r="AY218" s="141" t="s">
        <v>143</v>
      </c>
    </row>
    <row r="219" spans="1:65" s="2" customFormat="1" ht="21.75" customHeight="1">
      <c r="A219" s="30"/>
      <c r="B219" s="133"/>
      <c r="C219" s="190" t="s">
        <v>270</v>
      </c>
      <c r="D219" s="191" t="s">
        <v>146</v>
      </c>
      <c r="E219" s="192" t="s">
        <v>271</v>
      </c>
      <c r="F219" s="193" t="s">
        <v>272</v>
      </c>
      <c r="G219" s="194" t="s">
        <v>262</v>
      </c>
      <c r="H219" s="195">
        <v>15</v>
      </c>
      <c r="I219" s="221">
        <v>0</v>
      </c>
      <c r="J219" s="196">
        <f>ROUND(I219*H219,2)</f>
        <v>0</v>
      </c>
      <c r="K219" s="193" t="s">
        <v>150</v>
      </c>
      <c r="L219" s="31"/>
      <c r="M219" s="134" t="s">
        <v>1</v>
      </c>
      <c r="N219" s="135" t="s">
        <v>41</v>
      </c>
      <c r="O219" s="136">
        <v>0.07</v>
      </c>
      <c r="P219" s="136">
        <f>O219*H219</f>
        <v>1.05</v>
      </c>
      <c r="Q219" s="136">
        <v>0</v>
      </c>
      <c r="R219" s="136">
        <f>Q219*H219</f>
        <v>0</v>
      </c>
      <c r="S219" s="136">
        <v>0</v>
      </c>
      <c r="T219" s="137">
        <f>S219*H219</f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38" t="s">
        <v>151</v>
      </c>
      <c r="AT219" s="138" t="s">
        <v>146</v>
      </c>
      <c r="AU219" s="138" t="s">
        <v>85</v>
      </c>
      <c r="AY219" s="17" t="s">
        <v>143</v>
      </c>
      <c r="BE219" s="139">
        <f>IF(N219="základní",J219,0)</f>
        <v>0</v>
      </c>
      <c r="BF219" s="139">
        <f>IF(N219="snížená",J219,0)</f>
        <v>0</v>
      </c>
      <c r="BG219" s="139">
        <f>IF(N219="zákl. přenesená",J219,0)</f>
        <v>0</v>
      </c>
      <c r="BH219" s="139">
        <f>IF(N219="sníž. přenesená",J219,0)</f>
        <v>0</v>
      </c>
      <c r="BI219" s="139">
        <f>IF(N219="nulová",J219,0)</f>
        <v>0</v>
      </c>
      <c r="BJ219" s="17" t="s">
        <v>81</v>
      </c>
      <c r="BK219" s="139">
        <f>ROUND(I219*H219,2)</f>
        <v>0</v>
      </c>
      <c r="BL219" s="17" t="s">
        <v>151</v>
      </c>
      <c r="BM219" s="138" t="s">
        <v>273</v>
      </c>
    </row>
    <row r="220" spans="1:65" s="2" customFormat="1" ht="21.75" customHeight="1">
      <c r="A220" s="30"/>
      <c r="B220" s="133"/>
      <c r="C220" s="190" t="s">
        <v>274</v>
      </c>
      <c r="D220" s="191" t="s">
        <v>146</v>
      </c>
      <c r="E220" s="192" t="s">
        <v>275</v>
      </c>
      <c r="F220" s="193" t="s">
        <v>276</v>
      </c>
      <c r="G220" s="194" t="s">
        <v>164</v>
      </c>
      <c r="H220" s="195">
        <v>1058.064</v>
      </c>
      <c r="I220" s="221">
        <v>0</v>
      </c>
      <c r="J220" s="196">
        <f>ROUND(I220*H220,2)</f>
        <v>0</v>
      </c>
      <c r="K220" s="193" t="s">
        <v>150</v>
      </c>
      <c r="L220" s="31"/>
      <c r="M220" s="134" t="s">
        <v>1</v>
      </c>
      <c r="N220" s="135" t="s">
        <v>41</v>
      </c>
      <c r="O220" s="136">
        <v>0.095</v>
      </c>
      <c r="P220" s="136">
        <f>O220*H220</f>
        <v>100.51608</v>
      </c>
      <c r="Q220" s="136">
        <v>0</v>
      </c>
      <c r="R220" s="136">
        <f>Q220*H220</f>
        <v>0</v>
      </c>
      <c r="S220" s="136">
        <v>0</v>
      </c>
      <c r="T220" s="137">
        <f>S220*H220</f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38" t="s">
        <v>151</v>
      </c>
      <c r="AT220" s="138" t="s">
        <v>146</v>
      </c>
      <c r="AU220" s="138" t="s">
        <v>85</v>
      </c>
      <c r="AY220" s="17" t="s">
        <v>143</v>
      </c>
      <c r="BE220" s="139">
        <f>IF(N220="základní",J220,0)</f>
        <v>0</v>
      </c>
      <c r="BF220" s="139">
        <f>IF(N220="snížená",J220,0)</f>
        <v>0</v>
      </c>
      <c r="BG220" s="139">
        <f>IF(N220="zákl. přenesená",J220,0)</f>
        <v>0</v>
      </c>
      <c r="BH220" s="139">
        <f>IF(N220="sníž. přenesená",J220,0)</f>
        <v>0</v>
      </c>
      <c r="BI220" s="139">
        <f>IF(N220="nulová",J220,0)</f>
        <v>0</v>
      </c>
      <c r="BJ220" s="17" t="s">
        <v>81</v>
      </c>
      <c r="BK220" s="139">
        <f>ROUND(I220*H220,2)</f>
        <v>0</v>
      </c>
      <c r="BL220" s="17" t="s">
        <v>151</v>
      </c>
      <c r="BM220" s="138" t="s">
        <v>277</v>
      </c>
    </row>
    <row r="221" spans="2:51" s="13" customFormat="1" ht="12">
      <c r="B221" s="140"/>
      <c r="C221" s="197"/>
      <c r="D221" s="198" t="s">
        <v>153</v>
      </c>
      <c r="E221" s="199" t="s">
        <v>1</v>
      </c>
      <c r="F221" s="200" t="s">
        <v>278</v>
      </c>
      <c r="G221" s="201"/>
      <c r="H221" s="202">
        <v>1058.064</v>
      </c>
      <c r="I221" s="201"/>
      <c r="J221" s="201"/>
      <c r="K221" s="201"/>
      <c r="L221" s="140"/>
      <c r="M221" s="142"/>
      <c r="N221" s="143"/>
      <c r="O221" s="143"/>
      <c r="P221" s="143"/>
      <c r="Q221" s="143"/>
      <c r="R221" s="143"/>
      <c r="S221" s="143"/>
      <c r="T221" s="144"/>
      <c r="AT221" s="141" t="s">
        <v>153</v>
      </c>
      <c r="AU221" s="141" t="s">
        <v>85</v>
      </c>
      <c r="AV221" s="13" t="s">
        <v>85</v>
      </c>
      <c r="AW221" s="13" t="s">
        <v>31</v>
      </c>
      <c r="AX221" s="13" t="s">
        <v>81</v>
      </c>
      <c r="AY221" s="141" t="s">
        <v>143</v>
      </c>
    </row>
    <row r="222" spans="1:65" s="2" customFormat="1" ht="21.75" customHeight="1">
      <c r="A222" s="30"/>
      <c r="B222" s="133"/>
      <c r="C222" s="190" t="s">
        <v>279</v>
      </c>
      <c r="D222" s="191" t="s">
        <v>146</v>
      </c>
      <c r="E222" s="192" t="s">
        <v>280</v>
      </c>
      <c r="F222" s="193" t="s">
        <v>281</v>
      </c>
      <c r="G222" s="194" t="s">
        <v>164</v>
      </c>
      <c r="H222" s="195">
        <v>63483.84</v>
      </c>
      <c r="I222" s="221">
        <v>0</v>
      </c>
      <c r="J222" s="196">
        <f>ROUND(I222*H222,2)</f>
        <v>0</v>
      </c>
      <c r="K222" s="193" t="s">
        <v>150</v>
      </c>
      <c r="L222" s="31"/>
      <c r="M222" s="134" t="s">
        <v>1</v>
      </c>
      <c r="N222" s="135" t="s">
        <v>41</v>
      </c>
      <c r="O222" s="136">
        <v>0</v>
      </c>
      <c r="P222" s="136">
        <f>O222*H222</f>
        <v>0</v>
      </c>
      <c r="Q222" s="136">
        <v>0</v>
      </c>
      <c r="R222" s="136">
        <f>Q222*H222</f>
        <v>0</v>
      </c>
      <c r="S222" s="136">
        <v>0</v>
      </c>
      <c r="T222" s="137">
        <f>S222*H222</f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38" t="s">
        <v>151</v>
      </c>
      <c r="AT222" s="138" t="s">
        <v>146</v>
      </c>
      <c r="AU222" s="138" t="s">
        <v>85</v>
      </c>
      <c r="AY222" s="17" t="s">
        <v>143</v>
      </c>
      <c r="BE222" s="139">
        <f>IF(N222="základní",J222,0)</f>
        <v>0</v>
      </c>
      <c r="BF222" s="139">
        <f>IF(N222="snížená",J222,0)</f>
        <v>0</v>
      </c>
      <c r="BG222" s="139">
        <f>IF(N222="zákl. přenesená",J222,0)</f>
        <v>0</v>
      </c>
      <c r="BH222" s="139">
        <f>IF(N222="sníž. přenesená",J222,0)</f>
        <v>0</v>
      </c>
      <c r="BI222" s="139">
        <f>IF(N222="nulová",J222,0)</f>
        <v>0</v>
      </c>
      <c r="BJ222" s="17" t="s">
        <v>81</v>
      </c>
      <c r="BK222" s="139">
        <f>ROUND(I222*H222,2)</f>
        <v>0</v>
      </c>
      <c r="BL222" s="17" t="s">
        <v>151</v>
      </c>
      <c r="BM222" s="138" t="s">
        <v>282</v>
      </c>
    </row>
    <row r="223" spans="2:51" s="13" customFormat="1" ht="12">
      <c r="B223" s="140"/>
      <c r="C223" s="197"/>
      <c r="D223" s="198" t="s">
        <v>153</v>
      </c>
      <c r="E223" s="199" t="s">
        <v>1</v>
      </c>
      <c r="F223" s="200" t="s">
        <v>278</v>
      </c>
      <c r="G223" s="201"/>
      <c r="H223" s="202">
        <v>1058.064</v>
      </c>
      <c r="I223" s="201"/>
      <c r="J223" s="201"/>
      <c r="K223" s="201"/>
      <c r="L223" s="140"/>
      <c r="M223" s="142"/>
      <c r="N223" s="143"/>
      <c r="O223" s="143"/>
      <c r="P223" s="143"/>
      <c r="Q223" s="143"/>
      <c r="R223" s="143"/>
      <c r="S223" s="143"/>
      <c r="T223" s="144"/>
      <c r="AT223" s="141" t="s">
        <v>153</v>
      </c>
      <c r="AU223" s="141" t="s">
        <v>85</v>
      </c>
      <c r="AV223" s="13" t="s">
        <v>85</v>
      </c>
      <c r="AW223" s="13" t="s">
        <v>31</v>
      </c>
      <c r="AX223" s="13" t="s">
        <v>76</v>
      </c>
      <c r="AY223" s="141" t="s">
        <v>143</v>
      </c>
    </row>
    <row r="224" spans="2:51" s="13" customFormat="1" ht="12">
      <c r="B224" s="140"/>
      <c r="C224" s="197"/>
      <c r="D224" s="198" t="s">
        <v>153</v>
      </c>
      <c r="E224" s="199" t="s">
        <v>1</v>
      </c>
      <c r="F224" s="200" t="s">
        <v>283</v>
      </c>
      <c r="G224" s="201"/>
      <c r="H224" s="202">
        <v>63483.84</v>
      </c>
      <c r="I224" s="201"/>
      <c r="J224" s="201"/>
      <c r="K224" s="201"/>
      <c r="L224" s="140"/>
      <c r="M224" s="142"/>
      <c r="N224" s="143"/>
      <c r="O224" s="143"/>
      <c r="P224" s="143"/>
      <c r="Q224" s="143"/>
      <c r="R224" s="143"/>
      <c r="S224" s="143"/>
      <c r="T224" s="144"/>
      <c r="AT224" s="141" t="s">
        <v>153</v>
      </c>
      <c r="AU224" s="141" t="s">
        <v>85</v>
      </c>
      <c r="AV224" s="13" t="s">
        <v>85</v>
      </c>
      <c r="AW224" s="13" t="s">
        <v>31</v>
      </c>
      <c r="AX224" s="13" t="s">
        <v>81</v>
      </c>
      <c r="AY224" s="141" t="s">
        <v>143</v>
      </c>
    </row>
    <row r="225" spans="1:65" s="2" customFormat="1" ht="21.75" customHeight="1">
      <c r="A225" s="30"/>
      <c r="B225" s="133"/>
      <c r="C225" s="190" t="s">
        <v>284</v>
      </c>
      <c r="D225" s="191" t="s">
        <v>146</v>
      </c>
      <c r="E225" s="192" t="s">
        <v>285</v>
      </c>
      <c r="F225" s="193" t="s">
        <v>286</v>
      </c>
      <c r="G225" s="194" t="s">
        <v>164</v>
      </c>
      <c r="H225" s="195">
        <v>1058.064</v>
      </c>
      <c r="I225" s="221">
        <v>0</v>
      </c>
      <c r="J225" s="196">
        <f>ROUND(I225*H225,2)</f>
        <v>0</v>
      </c>
      <c r="K225" s="193" t="s">
        <v>150</v>
      </c>
      <c r="L225" s="31"/>
      <c r="M225" s="134" t="s">
        <v>1</v>
      </c>
      <c r="N225" s="135" t="s">
        <v>41</v>
      </c>
      <c r="O225" s="136">
        <v>0.077</v>
      </c>
      <c r="P225" s="136">
        <f>O225*H225</f>
        <v>81.470928</v>
      </c>
      <c r="Q225" s="136">
        <v>0</v>
      </c>
      <c r="R225" s="136">
        <f>Q225*H225</f>
        <v>0</v>
      </c>
      <c r="S225" s="136">
        <v>0</v>
      </c>
      <c r="T225" s="137">
        <f>S225*H225</f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38" t="s">
        <v>151</v>
      </c>
      <c r="AT225" s="138" t="s">
        <v>146</v>
      </c>
      <c r="AU225" s="138" t="s">
        <v>85</v>
      </c>
      <c r="AY225" s="17" t="s">
        <v>143</v>
      </c>
      <c r="BE225" s="139">
        <f>IF(N225="základní",J225,0)</f>
        <v>0</v>
      </c>
      <c r="BF225" s="139">
        <f>IF(N225="snížená",J225,0)</f>
        <v>0</v>
      </c>
      <c r="BG225" s="139">
        <f>IF(N225="zákl. přenesená",J225,0)</f>
        <v>0</v>
      </c>
      <c r="BH225" s="139">
        <f>IF(N225="sníž. přenesená",J225,0)</f>
        <v>0</v>
      </c>
      <c r="BI225" s="139">
        <f>IF(N225="nulová",J225,0)</f>
        <v>0</v>
      </c>
      <c r="BJ225" s="17" t="s">
        <v>81</v>
      </c>
      <c r="BK225" s="139">
        <f>ROUND(I225*H225,2)</f>
        <v>0</v>
      </c>
      <c r="BL225" s="17" t="s">
        <v>151</v>
      </c>
      <c r="BM225" s="138" t="s">
        <v>287</v>
      </c>
    </row>
    <row r="226" spans="1:65" s="2" customFormat="1" ht="16.5" customHeight="1">
      <c r="A226" s="30"/>
      <c r="B226" s="133"/>
      <c r="C226" s="190" t="s">
        <v>288</v>
      </c>
      <c r="D226" s="191" t="s">
        <v>146</v>
      </c>
      <c r="E226" s="192" t="s">
        <v>289</v>
      </c>
      <c r="F226" s="193" t="s">
        <v>290</v>
      </c>
      <c r="G226" s="194" t="s">
        <v>262</v>
      </c>
      <c r="H226" s="195">
        <v>78.072</v>
      </c>
      <c r="I226" s="221">
        <v>0</v>
      </c>
      <c r="J226" s="196">
        <f>ROUND(I226*H226,2)</f>
        <v>0</v>
      </c>
      <c r="K226" s="193" t="s">
        <v>1</v>
      </c>
      <c r="L226" s="31"/>
      <c r="M226" s="134" t="s">
        <v>1</v>
      </c>
      <c r="N226" s="135" t="s">
        <v>41</v>
      </c>
      <c r="O226" s="136">
        <v>0.544</v>
      </c>
      <c r="P226" s="136">
        <f>O226*H226</f>
        <v>42.471168000000006</v>
      </c>
      <c r="Q226" s="136">
        <v>0</v>
      </c>
      <c r="R226" s="136">
        <f>Q226*H226</f>
        <v>0</v>
      </c>
      <c r="S226" s="136">
        <v>0</v>
      </c>
      <c r="T226" s="137">
        <f>S226*H226</f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38" t="s">
        <v>291</v>
      </c>
      <c r="AT226" s="138" t="s">
        <v>146</v>
      </c>
      <c r="AU226" s="138" t="s">
        <v>85</v>
      </c>
      <c r="AY226" s="17" t="s">
        <v>143</v>
      </c>
      <c r="BE226" s="139">
        <f>IF(N226="základní",J226,0)</f>
        <v>0</v>
      </c>
      <c r="BF226" s="139">
        <f>IF(N226="snížená",J226,0)</f>
        <v>0</v>
      </c>
      <c r="BG226" s="139">
        <f>IF(N226="zákl. přenesená",J226,0)</f>
        <v>0</v>
      </c>
      <c r="BH226" s="139">
        <f>IF(N226="sníž. přenesená",J226,0)</f>
        <v>0</v>
      </c>
      <c r="BI226" s="139">
        <f>IF(N226="nulová",J226,0)</f>
        <v>0</v>
      </c>
      <c r="BJ226" s="17" t="s">
        <v>81</v>
      </c>
      <c r="BK226" s="139">
        <f>ROUND(I226*H226,2)</f>
        <v>0</v>
      </c>
      <c r="BL226" s="17" t="s">
        <v>291</v>
      </c>
      <c r="BM226" s="138" t="s">
        <v>292</v>
      </c>
    </row>
    <row r="227" spans="2:51" s="13" customFormat="1" ht="12">
      <c r="B227" s="140"/>
      <c r="C227" s="197"/>
      <c r="D227" s="198" t="s">
        <v>153</v>
      </c>
      <c r="E227" s="199" t="s">
        <v>1</v>
      </c>
      <c r="F227" s="200" t="s">
        <v>293</v>
      </c>
      <c r="G227" s="201"/>
      <c r="H227" s="202">
        <v>13.066</v>
      </c>
      <c r="I227" s="201"/>
      <c r="J227" s="201"/>
      <c r="K227" s="201"/>
      <c r="L227" s="140"/>
      <c r="M227" s="142"/>
      <c r="N227" s="143"/>
      <c r="O227" s="143"/>
      <c r="P227" s="143"/>
      <c r="Q227" s="143"/>
      <c r="R227" s="143"/>
      <c r="S227" s="143"/>
      <c r="T227" s="144"/>
      <c r="AT227" s="141" t="s">
        <v>153</v>
      </c>
      <c r="AU227" s="141" t="s">
        <v>85</v>
      </c>
      <c r="AV227" s="13" t="s">
        <v>85</v>
      </c>
      <c r="AW227" s="13" t="s">
        <v>31</v>
      </c>
      <c r="AX227" s="13" t="s">
        <v>76</v>
      </c>
      <c r="AY227" s="141" t="s">
        <v>143</v>
      </c>
    </row>
    <row r="228" spans="2:51" s="13" customFormat="1" ht="12">
      <c r="B228" s="140"/>
      <c r="C228" s="197"/>
      <c r="D228" s="198" t="s">
        <v>153</v>
      </c>
      <c r="E228" s="199" t="s">
        <v>1</v>
      </c>
      <c r="F228" s="200" t="s">
        <v>294</v>
      </c>
      <c r="G228" s="201"/>
      <c r="H228" s="202">
        <v>13.908</v>
      </c>
      <c r="I228" s="201"/>
      <c r="J228" s="201"/>
      <c r="K228" s="201"/>
      <c r="L228" s="140"/>
      <c r="M228" s="142"/>
      <c r="N228" s="143"/>
      <c r="O228" s="143"/>
      <c r="P228" s="143"/>
      <c r="Q228" s="143"/>
      <c r="R228" s="143"/>
      <c r="S228" s="143"/>
      <c r="T228" s="144"/>
      <c r="AT228" s="141" t="s">
        <v>153</v>
      </c>
      <c r="AU228" s="141" t="s">
        <v>85</v>
      </c>
      <c r="AV228" s="13" t="s">
        <v>85</v>
      </c>
      <c r="AW228" s="13" t="s">
        <v>31</v>
      </c>
      <c r="AX228" s="13" t="s">
        <v>76</v>
      </c>
      <c r="AY228" s="141" t="s">
        <v>143</v>
      </c>
    </row>
    <row r="229" spans="2:51" s="13" customFormat="1" ht="12">
      <c r="B229" s="140"/>
      <c r="C229" s="197"/>
      <c r="D229" s="198" t="s">
        <v>153</v>
      </c>
      <c r="E229" s="199" t="s">
        <v>1</v>
      </c>
      <c r="F229" s="200" t="s">
        <v>295</v>
      </c>
      <c r="G229" s="201"/>
      <c r="H229" s="202">
        <v>19.189</v>
      </c>
      <c r="I229" s="201"/>
      <c r="J229" s="201"/>
      <c r="K229" s="201"/>
      <c r="L229" s="140"/>
      <c r="M229" s="142"/>
      <c r="N229" s="143"/>
      <c r="O229" s="143"/>
      <c r="P229" s="143"/>
      <c r="Q229" s="143"/>
      <c r="R229" s="143"/>
      <c r="S229" s="143"/>
      <c r="T229" s="144"/>
      <c r="AT229" s="141" t="s">
        <v>153</v>
      </c>
      <c r="AU229" s="141" t="s">
        <v>85</v>
      </c>
      <c r="AV229" s="13" t="s">
        <v>85</v>
      </c>
      <c r="AW229" s="13" t="s">
        <v>31</v>
      </c>
      <c r="AX229" s="13" t="s">
        <v>76</v>
      </c>
      <c r="AY229" s="141" t="s">
        <v>143</v>
      </c>
    </row>
    <row r="230" spans="2:51" s="13" customFormat="1" ht="12">
      <c r="B230" s="140"/>
      <c r="C230" s="197"/>
      <c r="D230" s="198" t="s">
        <v>153</v>
      </c>
      <c r="E230" s="199" t="s">
        <v>1</v>
      </c>
      <c r="F230" s="200" t="s">
        <v>296</v>
      </c>
      <c r="G230" s="201"/>
      <c r="H230" s="202">
        <v>16.012</v>
      </c>
      <c r="I230" s="201"/>
      <c r="J230" s="201"/>
      <c r="K230" s="201"/>
      <c r="L230" s="140"/>
      <c r="M230" s="142"/>
      <c r="N230" s="143"/>
      <c r="O230" s="143"/>
      <c r="P230" s="143"/>
      <c r="Q230" s="143"/>
      <c r="R230" s="143"/>
      <c r="S230" s="143"/>
      <c r="T230" s="144"/>
      <c r="AT230" s="141" t="s">
        <v>153</v>
      </c>
      <c r="AU230" s="141" t="s">
        <v>85</v>
      </c>
      <c r="AV230" s="13" t="s">
        <v>85</v>
      </c>
      <c r="AW230" s="13" t="s">
        <v>31</v>
      </c>
      <c r="AX230" s="13" t="s">
        <v>76</v>
      </c>
      <c r="AY230" s="141" t="s">
        <v>143</v>
      </c>
    </row>
    <row r="231" spans="2:51" s="13" customFormat="1" ht="12">
      <c r="B231" s="140"/>
      <c r="C231" s="197"/>
      <c r="D231" s="198" t="s">
        <v>153</v>
      </c>
      <c r="E231" s="199" t="s">
        <v>1</v>
      </c>
      <c r="F231" s="200" t="s">
        <v>297</v>
      </c>
      <c r="G231" s="201"/>
      <c r="H231" s="202">
        <v>15.897</v>
      </c>
      <c r="I231" s="201"/>
      <c r="J231" s="201"/>
      <c r="K231" s="201"/>
      <c r="L231" s="140"/>
      <c r="M231" s="142"/>
      <c r="N231" s="143"/>
      <c r="O231" s="143"/>
      <c r="P231" s="143"/>
      <c r="Q231" s="143"/>
      <c r="R231" s="143"/>
      <c r="S231" s="143"/>
      <c r="T231" s="144"/>
      <c r="AT231" s="141" t="s">
        <v>153</v>
      </c>
      <c r="AU231" s="141" t="s">
        <v>85</v>
      </c>
      <c r="AV231" s="13" t="s">
        <v>85</v>
      </c>
      <c r="AW231" s="13" t="s">
        <v>31</v>
      </c>
      <c r="AX231" s="13" t="s">
        <v>76</v>
      </c>
      <c r="AY231" s="141" t="s">
        <v>143</v>
      </c>
    </row>
    <row r="232" spans="2:51" s="14" customFormat="1" ht="12">
      <c r="B232" s="145"/>
      <c r="C232" s="203"/>
      <c r="D232" s="198" t="s">
        <v>153</v>
      </c>
      <c r="E232" s="204" t="s">
        <v>1</v>
      </c>
      <c r="F232" s="205" t="s">
        <v>156</v>
      </c>
      <c r="G232" s="206"/>
      <c r="H232" s="207">
        <v>78.072</v>
      </c>
      <c r="I232" s="206"/>
      <c r="J232" s="206"/>
      <c r="K232" s="206"/>
      <c r="L232" s="145"/>
      <c r="M232" s="147"/>
      <c r="N232" s="148"/>
      <c r="O232" s="148"/>
      <c r="P232" s="148"/>
      <c r="Q232" s="148"/>
      <c r="R232" s="148"/>
      <c r="S232" s="148"/>
      <c r="T232" s="149"/>
      <c r="AT232" s="146" t="s">
        <v>153</v>
      </c>
      <c r="AU232" s="146" t="s">
        <v>85</v>
      </c>
      <c r="AV232" s="14" t="s">
        <v>151</v>
      </c>
      <c r="AW232" s="14" t="s">
        <v>31</v>
      </c>
      <c r="AX232" s="14" t="s">
        <v>81</v>
      </c>
      <c r="AY232" s="146" t="s">
        <v>143</v>
      </c>
    </row>
    <row r="233" spans="1:65" s="2" customFormat="1" ht="21.75" customHeight="1">
      <c r="A233" s="30"/>
      <c r="B233" s="133"/>
      <c r="C233" s="190" t="s">
        <v>298</v>
      </c>
      <c r="D233" s="191" t="s">
        <v>146</v>
      </c>
      <c r="E233" s="192" t="s">
        <v>299</v>
      </c>
      <c r="F233" s="193" t="s">
        <v>300</v>
      </c>
      <c r="G233" s="194" t="s">
        <v>149</v>
      </c>
      <c r="H233" s="195">
        <v>4.329</v>
      </c>
      <c r="I233" s="221">
        <v>0</v>
      </c>
      <c r="J233" s="196">
        <f>ROUND(I233*H233,2)</f>
        <v>0</v>
      </c>
      <c r="K233" s="193" t="s">
        <v>150</v>
      </c>
      <c r="L233" s="31"/>
      <c r="M233" s="134" t="s">
        <v>1</v>
      </c>
      <c r="N233" s="135" t="s">
        <v>41</v>
      </c>
      <c r="O233" s="136">
        <v>0.245</v>
      </c>
      <c r="P233" s="136">
        <f>O233*H233</f>
        <v>1.060605</v>
      </c>
      <c r="Q233" s="136">
        <v>0</v>
      </c>
      <c r="R233" s="136">
        <f>Q233*H233</f>
        <v>0</v>
      </c>
      <c r="S233" s="136">
        <v>0.131</v>
      </c>
      <c r="T233" s="137">
        <f>S233*H233</f>
        <v>0.567099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138" t="s">
        <v>151</v>
      </c>
      <c r="AT233" s="138" t="s">
        <v>146</v>
      </c>
      <c r="AU233" s="138" t="s">
        <v>85</v>
      </c>
      <c r="AY233" s="17" t="s">
        <v>143</v>
      </c>
      <c r="BE233" s="139">
        <f>IF(N233="základní",J233,0)</f>
        <v>0</v>
      </c>
      <c r="BF233" s="139">
        <f>IF(N233="snížená",J233,0)</f>
        <v>0</v>
      </c>
      <c r="BG233" s="139">
        <f>IF(N233="zákl. přenesená",J233,0)</f>
        <v>0</v>
      </c>
      <c r="BH233" s="139">
        <f>IF(N233="sníž. přenesená",J233,0)</f>
        <v>0</v>
      </c>
      <c r="BI233" s="139">
        <f>IF(N233="nulová",J233,0)</f>
        <v>0</v>
      </c>
      <c r="BJ233" s="17" t="s">
        <v>81</v>
      </c>
      <c r="BK233" s="139">
        <f>ROUND(I233*H233,2)</f>
        <v>0</v>
      </c>
      <c r="BL233" s="17" t="s">
        <v>151</v>
      </c>
      <c r="BM233" s="138" t="s">
        <v>301</v>
      </c>
    </row>
    <row r="234" spans="2:51" s="15" customFormat="1" ht="12">
      <c r="B234" s="150"/>
      <c r="C234" s="208"/>
      <c r="D234" s="198" t="s">
        <v>153</v>
      </c>
      <c r="E234" s="209" t="s">
        <v>1</v>
      </c>
      <c r="F234" s="210" t="s">
        <v>302</v>
      </c>
      <c r="G234" s="211"/>
      <c r="H234" s="209" t="s">
        <v>1</v>
      </c>
      <c r="I234" s="211"/>
      <c r="J234" s="211"/>
      <c r="K234" s="211"/>
      <c r="L234" s="150"/>
      <c r="M234" s="152"/>
      <c r="N234" s="153"/>
      <c r="O234" s="153"/>
      <c r="P234" s="153"/>
      <c r="Q234" s="153"/>
      <c r="R234" s="153"/>
      <c r="S234" s="153"/>
      <c r="T234" s="154"/>
      <c r="AT234" s="151" t="s">
        <v>153</v>
      </c>
      <c r="AU234" s="151" t="s">
        <v>85</v>
      </c>
      <c r="AV234" s="15" t="s">
        <v>81</v>
      </c>
      <c r="AW234" s="15" t="s">
        <v>31</v>
      </c>
      <c r="AX234" s="15" t="s">
        <v>76</v>
      </c>
      <c r="AY234" s="151" t="s">
        <v>143</v>
      </c>
    </row>
    <row r="235" spans="2:51" s="13" customFormat="1" ht="12">
      <c r="B235" s="140"/>
      <c r="C235" s="197"/>
      <c r="D235" s="198" t="s">
        <v>153</v>
      </c>
      <c r="E235" s="199" t="s">
        <v>1</v>
      </c>
      <c r="F235" s="200" t="s">
        <v>303</v>
      </c>
      <c r="G235" s="201"/>
      <c r="H235" s="202">
        <v>2.475</v>
      </c>
      <c r="I235" s="201"/>
      <c r="J235" s="201"/>
      <c r="K235" s="201"/>
      <c r="L235" s="140"/>
      <c r="M235" s="142"/>
      <c r="N235" s="143"/>
      <c r="O235" s="143"/>
      <c r="P235" s="143"/>
      <c r="Q235" s="143"/>
      <c r="R235" s="143"/>
      <c r="S235" s="143"/>
      <c r="T235" s="144"/>
      <c r="AT235" s="141" t="s">
        <v>153</v>
      </c>
      <c r="AU235" s="141" t="s">
        <v>85</v>
      </c>
      <c r="AV235" s="13" t="s">
        <v>85</v>
      </c>
      <c r="AW235" s="13" t="s">
        <v>31</v>
      </c>
      <c r="AX235" s="13" t="s">
        <v>76</v>
      </c>
      <c r="AY235" s="141" t="s">
        <v>143</v>
      </c>
    </row>
    <row r="236" spans="2:51" s="15" customFormat="1" ht="12">
      <c r="B236" s="150"/>
      <c r="C236" s="208"/>
      <c r="D236" s="198" t="s">
        <v>153</v>
      </c>
      <c r="E236" s="209" t="s">
        <v>1</v>
      </c>
      <c r="F236" s="210" t="s">
        <v>304</v>
      </c>
      <c r="G236" s="211"/>
      <c r="H236" s="209" t="s">
        <v>1</v>
      </c>
      <c r="I236" s="211"/>
      <c r="J236" s="211"/>
      <c r="K236" s="211"/>
      <c r="L236" s="150"/>
      <c r="M236" s="152"/>
      <c r="N236" s="153"/>
      <c r="O236" s="153"/>
      <c r="P236" s="153"/>
      <c r="Q236" s="153"/>
      <c r="R236" s="153"/>
      <c r="S236" s="153"/>
      <c r="T236" s="154"/>
      <c r="AT236" s="151" t="s">
        <v>153</v>
      </c>
      <c r="AU236" s="151" t="s">
        <v>85</v>
      </c>
      <c r="AV236" s="15" t="s">
        <v>81</v>
      </c>
      <c r="AW236" s="15" t="s">
        <v>31</v>
      </c>
      <c r="AX236" s="15" t="s">
        <v>76</v>
      </c>
      <c r="AY236" s="151" t="s">
        <v>143</v>
      </c>
    </row>
    <row r="237" spans="2:51" s="13" customFormat="1" ht="12">
      <c r="B237" s="140"/>
      <c r="C237" s="197"/>
      <c r="D237" s="198" t="s">
        <v>153</v>
      </c>
      <c r="E237" s="199" t="s">
        <v>1</v>
      </c>
      <c r="F237" s="200" t="s">
        <v>305</v>
      </c>
      <c r="G237" s="201"/>
      <c r="H237" s="202">
        <v>1.854</v>
      </c>
      <c r="I237" s="201"/>
      <c r="J237" s="201"/>
      <c r="K237" s="201"/>
      <c r="L237" s="140"/>
      <c r="M237" s="142"/>
      <c r="N237" s="143"/>
      <c r="O237" s="143"/>
      <c r="P237" s="143"/>
      <c r="Q237" s="143"/>
      <c r="R237" s="143"/>
      <c r="S237" s="143"/>
      <c r="T237" s="144"/>
      <c r="AT237" s="141" t="s">
        <v>153</v>
      </c>
      <c r="AU237" s="141" t="s">
        <v>85</v>
      </c>
      <c r="AV237" s="13" t="s">
        <v>85</v>
      </c>
      <c r="AW237" s="13" t="s">
        <v>31</v>
      </c>
      <c r="AX237" s="13" t="s">
        <v>76</v>
      </c>
      <c r="AY237" s="141" t="s">
        <v>143</v>
      </c>
    </row>
    <row r="238" spans="2:51" s="14" customFormat="1" ht="12">
      <c r="B238" s="145"/>
      <c r="C238" s="203"/>
      <c r="D238" s="198" t="s">
        <v>153</v>
      </c>
      <c r="E238" s="204" t="s">
        <v>1</v>
      </c>
      <c r="F238" s="205" t="s">
        <v>156</v>
      </c>
      <c r="G238" s="206"/>
      <c r="H238" s="207">
        <v>4.329000000000001</v>
      </c>
      <c r="I238" s="206"/>
      <c r="J238" s="206"/>
      <c r="K238" s="206"/>
      <c r="L238" s="145"/>
      <c r="M238" s="147"/>
      <c r="N238" s="148"/>
      <c r="O238" s="148"/>
      <c r="P238" s="148"/>
      <c r="Q238" s="148"/>
      <c r="R238" s="148"/>
      <c r="S238" s="148"/>
      <c r="T238" s="149"/>
      <c r="AT238" s="146" t="s">
        <v>153</v>
      </c>
      <c r="AU238" s="146" t="s">
        <v>85</v>
      </c>
      <c r="AV238" s="14" t="s">
        <v>151</v>
      </c>
      <c r="AW238" s="14" t="s">
        <v>31</v>
      </c>
      <c r="AX238" s="14" t="s">
        <v>81</v>
      </c>
      <c r="AY238" s="146" t="s">
        <v>143</v>
      </c>
    </row>
    <row r="239" spans="1:65" s="2" customFormat="1" ht="16.5" customHeight="1">
      <c r="A239" s="30"/>
      <c r="B239" s="133"/>
      <c r="C239" s="190" t="s">
        <v>306</v>
      </c>
      <c r="D239" s="191" t="s">
        <v>146</v>
      </c>
      <c r="E239" s="192" t="s">
        <v>307</v>
      </c>
      <c r="F239" s="193" t="s">
        <v>308</v>
      </c>
      <c r="G239" s="194" t="s">
        <v>149</v>
      </c>
      <c r="H239" s="195">
        <v>13.651</v>
      </c>
      <c r="I239" s="221">
        <v>0</v>
      </c>
      <c r="J239" s="196">
        <f>ROUND(I239*H239,2)</f>
        <v>0</v>
      </c>
      <c r="K239" s="193" t="s">
        <v>1</v>
      </c>
      <c r="L239" s="31"/>
      <c r="M239" s="134" t="s">
        <v>1</v>
      </c>
      <c r="N239" s="135" t="s">
        <v>41</v>
      </c>
      <c r="O239" s="136">
        <v>0.64</v>
      </c>
      <c r="P239" s="136">
        <f>O239*H239</f>
        <v>8.73664</v>
      </c>
      <c r="Q239" s="136">
        <v>0</v>
      </c>
      <c r="R239" s="136">
        <f>Q239*H239</f>
        <v>0</v>
      </c>
      <c r="S239" s="136">
        <v>0.07</v>
      </c>
      <c r="T239" s="137">
        <f>S239*H239</f>
        <v>0.95557</v>
      </c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R239" s="138" t="s">
        <v>151</v>
      </c>
      <c r="AT239" s="138" t="s">
        <v>146</v>
      </c>
      <c r="AU239" s="138" t="s">
        <v>85</v>
      </c>
      <c r="AY239" s="17" t="s">
        <v>143</v>
      </c>
      <c r="BE239" s="139">
        <f>IF(N239="základní",J239,0)</f>
        <v>0</v>
      </c>
      <c r="BF239" s="139">
        <f>IF(N239="snížená",J239,0)</f>
        <v>0</v>
      </c>
      <c r="BG239" s="139">
        <f>IF(N239="zákl. přenesená",J239,0)</f>
        <v>0</v>
      </c>
      <c r="BH239" s="139">
        <f>IF(N239="sníž. přenesená",J239,0)</f>
        <v>0</v>
      </c>
      <c r="BI239" s="139">
        <f>IF(N239="nulová",J239,0)</f>
        <v>0</v>
      </c>
      <c r="BJ239" s="17" t="s">
        <v>81</v>
      </c>
      <c r="BK239" s="139">
        <f>ROUND(I239*H239,2)</f>
        <v>0</v>
      </c>
      <c r="BL239" s="17" t="s">
        <v>151</v>
      </c>
      <c r="BM239" s="138" t="s">
        <v>309</v>
      </c>
    </row>
    <row r="240" spans="2:51" s="15" customFormat="1" ht="12">
      <c r="B240" s="150"/>
      <c r="C240" s="208"/>
      <c r="D240" s="198" t="s">
        <v>153</v>
      </c>
      <c r="E240" s="209" t="s">
        <v>1</v>
      </c>
      <c r="F240" s="210" t="s">
        <v>310</v>
      </c>
      <c r="G240" s="211"/>
      <c r="H240" s="209" t="s">
        <v>1</v>
      </c>
      <c r="I240" s="211"/>
      <c r="J240" s="211"/>
      <c r="K240" s="211"/>
      <c r="L240" s="150"/>
      <c r="M240" s="152"/>
      <c r="N240" s="153"/>
      <c r="O240" s="153"/>
      <c r="P240" s="153"/>
      <c r="Q240" s="153"/>
      <c r="R240" s="153"/>
      <c r="S240" s="153"/>
      <c r="T240" s="154"/>
      <c r="AT240" s="151" t="s">
        <v>153</v>
      </c>
      <c r="AU240" s="151" t="s">
        <v>85</v>
      </c>
      <c r="AV240" s="15" t="s">
        <v>81</v>
      </c>
      <c r="AW240" s="15" t="s">
        <v>31</v>
      </c>
      <c r="AX240" s="15" t="s">
        <v>76</v>
      </c>
      <c r="AY240" s="151" t="s">
        <v>143</v>
      </c>
    </row>
    <row r="241" spans="2:51" s="13" customFormat="1" ht="12">
      <c r="B241" s="140"/>
      <c r="C241" s="197"/>
      <c r="D241" s="198" t="s">
        <v>153</v>
      </c>
      <c r="E241" s="199" t="s">
        <v>1</v>
      </c>
      <c r="F241" s="200" t="s">
        <v>311</v>
      </c>
      <c r="G241" s="201"/>
      <c r="H241" s="202">
        <v>13.651</v>
      </c>
      <c r="I241" s="201"/>
      <c r="J241" s="201"/>
      <c r="K241" s="201"/>
      <c r="L241" s="140"/>
      <c r="M241" s="142"/>
      <c r="N241" s="143"/>
      <c r="O241" s="143"/>
      <c r="P241" s="143"/>
      <c r="Q241" s="143"/>
      <c r="R241" s="143"/>
      <c r="S241" s="143"/>
      <c r="T241" s="144"/>
      <c r="AT241" s="141" t="s">
        <v>153</v>
      </c>
      <c r="AU241" s="141" t="s">
        <v>85</v>
      </c>
      <c r="AV241" s="13" t="s">
        <v>85</v>
      </c>
      <c r="AW241" s="13" t="s">
        <v>31</v>
      </c>
      <c r="AX241" s="13" t="s">
        <v>81</v>
      </c>
      <c r="AY241" s="141" t="s">
        <v>143</v>
      </c>
    </row>
    <row r="242" spans="1:65" s="2" customFormat="1" ht="16.5" customHeight="1">
      <c r="A242" s="30"/>
      <c r="B242" s="133"/>
      <c r="C242" s="190" t="s">
        <v>312</v>
      </c>
      <c r="D242" s="191" t="s">
        <v>146</v>
      </c>
      <c r="E242" s="192" t="s">
        <v>313</v>
      </c>
      <c r="F242" s="193" t="s">
        <v>314</v>
      </c>
      <c r="G242" s="194" t="s">
        <v>164</v>
      </c>
      <c r="H242" s="195">
        <v>0.213</v>
      </c>
      <c r="I242" s="221">
        <v>0</v>
      </c>
      <c r="J242" s="196">
        <f>ROUND(I242*H242,2)</f>
        <v>0</v>
      </c>
      <c r="K242" s="193" t="s">
        <v>150</v>
      </c>
      <c r="L242" s="31"/>
      <c r="M242" s="134" t="s">
        <v>1</v>
      </c>
      <c r="N242" s="135" t="s">
        <v>41</v>
      </c>
      <c r="O242" s="136">
        <v>10.88</v>
      </c>
      <c r="P242" s="136">
        <f>O242*H242</f>
        <v>2.31744</v>
      </c>
      <c r="Q242" s="136">
        <v>0</v>
      </c>
      <c r="R242" s="136">
        <f>Q242*H242</f>
        <v>0</v>
      </c>
      <c r="S242" s="136">
        <v>2.2</v>
      </c>
      <c r="T242" s="137">
        <f>S242*H242</f>
        <v>0.4686</v>
      </c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R242" s="138" t="s">
        <v>151</v>
      </c>
      <c r="AT242" s="138" t="s">
        <v>146</v>
      </c>
      <c r="AU242" s="138" t="s">
        <v>85</v>
      </c>
      <c r="AY242" s="17" t="s">
        <v>143</v>
      </c>
      <c r="BE242" s="139">
        <f>IF(N242="základní",J242,0)</f>
        <v>0</v>
      </c>
      <c r="BF242" s="139">
        <f>IF(N242="snížená",J242,0)</f>
        <v>0</v>
      </c>
      <c r="BG242" s="139">
        <f>IF(N242="zákl. přenesená",J242,0)</f>
        <v>0</v>
      </c>
      <c r="BH242" s="139">
        <f>IF(N242="sníž. přenesená",J242,0)</f>
        <v>0</v>
      </c>
      <c r="BI242" s="139">
        <f>IF(N242="nulová",J242,0)</f>
        <v>0</v>
      </c>
      <c r="BJ242" s="17" t="s">
        <v>81</v>
      </c>
      <c r="BK242" s="139">
        <f>ROUND(I242*H242,2)</f>
        <v>0</v>
      </c>
      <c r="BL242" s="17" t="s">
        <v>151</v>
      </c>
      <c r="BM242" s="138" t="s">
        <v>315</v>
      </c>
    </row>
    <row r="243" spans="2:51" s="15" customFormat="1" ht="12">
      <c r="B243" s="150"/>
      <c r="C243" s="208"/>
      <c r="D243" s="198" t="s">
        <v>153</v>
      </c>
      <c r="E243" s="209" t="s">
        <v>1</v>
      </c>
      <c r="F243" s="210" t="s">
        <v>316</v>
      </c>
      <c r="G243" s="211"/>
      <c r="H243" s="209" t="s">
        <v>1</v>
      </c>
      <c r="I243" s="211"/>
      <c r="J243" s="211"/>
      <c r="K243" s="211"/>
      <c r="L243" s="150"/>
      <c r="M243" s="152"/>
      <c r="N243" s="153"/>
      <c r="O243" s="153"/>
      <c r="P243" s="153"/>
      <c r="Q243" s="153"/>
      <c r="R243" s="153"/>
      <c r="S243" s="153"/>
      <c r="T243" s="154"/>
      <c r="AT243" s="151" t="s">
        <v>153</v>
      </c>
      <c r="AU243" s="151" t="s">
        <v>85</v>
      </c>
      <c r="AV243" s="15" t="s">
        <v>81</v>
      </c>
      <c r="AW243" s="15" t="s">
        <v>31</v>
      </c>
      <c r="AX243" s="15" t="s">
        <v>76</v>
      </c>
      <c r="AY243" s="151" t="s">
        <v>143</v>
      </c>
    </row>
    <row r="244" spans="2:51" s="13" customFormat="1" ht="12">
      <c r="B244" s="140"/>
      <c r="C244" s="197"/>
      <c r="D244" s="198" t="s">
        <v>153</v>
      </c>
      <c r="E244" s="199" t="s">
        <v>1</v>
      </c>
      <c r="F244" s="200" t="s">
        <v>317</v>
      </c>
      <c r="G244" s="201"/>
      <c r="H244" s="202">
        <v>0.156</v>
      </c>
      <c r="I244" s="201"/>
      <c r="J244" s="201"/>
      <c r="K244" s="201"/>
      <c r="L244" s="140"/>
      <c r="M244" s="142"/>
      <c r="N244" s="143"/>
      <c r="O244" s="143"/>
      <c r="P244" s="143"/>
      <c r="Q244" s="143"/>
      <c r="R244" s="143"/>
      <c r="S244" s="143"/>
      <c r="T244" s="144"/>
      <c r="AT244" s="141" t="s">
        <v>153</v>
      </c>
      <c r="AU244" s="141" t="s">
        <v>85</v>
      </c>
      <c r="AV244" s="13" t="s">
        <v>85</v>
      </c>
      <c r="AW244" s="13" t="s">
        <v>31</v>
      </c>
      <c r="AX244" s="13" t="s">
        <v>76</v>
      </c>
      <c r="AY244" s="141" t="s">
        <v>143</v>
      </c>
    </row>
    <row r="245" spans="2:51" s="15" customFormat="1" ht="12">
      <c r="B245" s="150"/>
      <c r="C245" s="208"/>
      <c r="D245" s="198" t="s">
        <v>153</v>
      </c>
      <c r="E245" s="209" t="s">
        <v>1</v>
      </c>
      <c r="F245" s="210" t="s">
        <v>318</v>
      </c>
      <c r="G245" s="211"/>
      <c r="H245" s="209" t="s">
        <v>1</v>
      </c>
      <c r="I245" s="211"/>
      <c r="J245" s="211"/>
      <c r="K245" s="211"/>
      <c r="L245" s="150"/>
      <c r="M245" s="152"/>
      <c r="N245" s="153"/>
      <c r="O245" s="153"/>
      <c r="P245" s="153"/>
      <c r="Q245" s="153"/>
      <c r="R245" s="153"/>
      <c r="S245" s="153"/>
      <c r="T245" s="154"/>
      <c r="AT245" s="151" t="s">
        <v>153</v>
      </c>
      <c r="AU245" s="151" t="s">
        <v>85</v>
      </c>
      <c r="AV245" s="15" t="s">
        <v>81</v>
      </c>
      <c r="AW245" s="15" t="s">
        <v>31</v>
      </c>
      <c r="AX245" s="15" t="s">
        <v>76</v>
      </c>
      <c r="AY245" s="151" t="s">
        <v>143</v>
      </c>
    </row>
    <row r="246" spans="2:51" s="13" customFormat="1" ht="12">
      <c r="B246" s="140"/>
      <c r="C246" s="197"/>
      <c r="D246" s="198" t="s">
        <v>153</v>
      </c>
      <c r="E246" s="199" t="s">
        <v>1</v>
      </c>
      <c r="F246" s="200" t="s">
        <v>319</v>
      </c>
      <c r="G246" s="201"/>
      <c r="H246" s="202">
        <v>0.057</v>
      </c>
      <c r="I246" s="201"/>
      <c r="J246" s="201"/>
      <c r="K246" s="201"/>
      <c r="L246" s="140"/>
      <c r="M246" s="142"/>
      <c r="N246" s="143"/>
      <c r="O246" s="143"/>
      <c r="P246" s="143"/>
      <c r="Q246" s="143"/>
      <c r="R246" s="143"/>
      <c r="S246" s="143"/>
      <c r="T246" s="144"/>
      <c r="AT246" s="141" t="s">
        <v>153</v>
      </c>
      <c r="AU246" s="141" t="s">
        <v>85</v>
      </c>
      <c r="AV246" s="13" t="s">
        <v>85</v>
      </c>
      <c r="AW246" s="13" t="s">
        <v>31</v>
      </c>
      <c r="AX246" s="13" t="s">
        <v>76</v>
      </c>
      <c r="AY246" s="141" t="s">
        <v>143</v>
      </c>
    </row>
    <row r="247" spans="2:51" s="14" customFormat="1" ht="12">
      <c r="B247" s="145"/>
      <c r="C247" s="203"/>
      <c r="D247" s="198" t="s">
        <v>153</v>
      </c>
      <c r="E247" s="204" t="s">
        <v>1</v>
      </c>
      <c r="F247" s="205" t="s">
        <v>156</v>
      </c>
      <c r="G247" s="206"/>
      <c r="H247" s="207">
        <v>0.213</v>
      </c>
      <c r="I247" s="206"/>
      <c r="J247" s="206"/>
      <c r="K247" s="206"/>
      <c r="L247" s="145"/>
      <c r="M247" s="147"/>
      <c r="N247" s="148"/>
      <c r="O247" s="148"/>
      <c r="P247" s="148"/>
      <c r="Q247" s="148"/>
      <c r="R247" s="148"/>
      <c r="S247" s="148"/>
      <c r="T247" s="149"/>
      <c r="AT247" s="146" t="s">
        <v>153</v>
      </c>
      <c r="AU247" s="146" t="s">
        <v>85</v>
      </c>
      <c r="AV247" s="14" t="s">
        <v>151</v>
      </c>
      <c r="AW247" s="14" t="s">
        <v>31</v>
      </c>
      <c r="AX247" s="14" t="s">
        <v>81</v>
      </c>
      <c r="AY247" s="146" t="s">
        <v>143</v>
      </c>
    </row>
    <row r="248" spans="1:65" s="2" customFormat="1" ht="16.5" customHeight="1">
      <c r="A248" s="30"/>
      <c r="B248" s="133"/>
      <c r="C248" s="190" t="s">
        <v>320</v>
      </c>
      <c r="D248" s="191" t="s">
        <v>146</v>
      </c>
      <c r="E248" s="192" t="s">
        <v>321</v>
      </c>
      <c r="F248" s="193" t="s">
        <v>322</v>
      </c>
      <c r="G248" s="194" t="s">
        <v>164</v>
      </c>
      <c r="H248" s="195">
        <v>0.028</v>
      </c>
      <c r="I248" s="221">
        <v>0</v>
      </c>
      <c r="J248" s="196">
        <f>ROUND(I248*H248,2)</f>
        <v>0</v>
      </c>
      <c r="K248" s="193" t="s">
        <v>150</v>
      </c>
      <c r="L248" s="31"/>
      <c r="M248" s="134" t="s">
        <v>1</v>
      </c>
      <c r="N248" s="135" t="s">
        <v>41</v>
      </c>
      <c r="O248" s="136">
        <v>10.47</v>
      </c>
      <c r="P248" s="136">
        <f>O248*H248</f>
        <v>0.29316000000000003</v>
      </c>
      <c r="Q248" s="136">
        <v>0</v>
      </c>
      <c r="R248" s="136">
        <f>Q248*H248</f>
        <v>0</v>
      </c>
      <c r="S248" s="136">
        <v>2.2</v>
      </c>
      <c r="T248" s="137">
        <f>S248*H248</f>
        <v>0.06160000000000001</v>
      </c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R248" s="138" t="s">
        <v>151</v>
      </c>
      <c r="AT248" s="138" t="s">
        <v>146</v>
      </c>
      <c r="AU248" s="138" t="s">
        <v>85</v>
      </c>
      <c r="AY248" s="17" t="s">
        <v>143</v>
      </c>
      <c r="BE248" s="139">
        <f>IF(N248="základní",J248,0)</f>
        <v>0</v>
      </c>
      <c r="BF248" s="139">
        <f>IF(N248="snížená",J248,0)</f>
        <v>0</v>
      </c>
      <c r="BG248" s="139">
        <f>IF(N248="zákl. přenesená",J248,0)</f>
        <v>0</v>
      </c>
      <c r="BH248" s="139">
        <f>IF(N248="sníž. přenesená",J248,0)</f>
        <v>0</v>
      </c>
      <c r="BI248" s="139">
        <f>IF(N248="nulová",J248,0)</f>
        <v>0</v>
      </c>
      <c r="BJ248" s="17" t="s">
        <v>81</v>
      </c>
      <c r="BK248" s="139">
        <f>ROUND(I248*H248,2)</f>
        <v>0</v>
      </c>
      <c r="BL248" s="17" t="s">
        <v>151</v>
      </c>
      <c r="BM248" s="138" t="s">
        <v>323</v>
      </c>
    </row>
    <row r="249" spans="2:51" s="15" customFormat="1" ht="12">
      <c r="B249" s="150"/>
      <c r="C249" s="208"/>
      <c r="D249" s="198" t="s">
        <v>153</v>
      </c>
      <c r="E249" s="209" t="s">
        <v>1</v>
      </c>
      <c r="F249" s="210" t="s">
        <v>324</v>
      </c>
      <c r="G249" s="211"/>
      <c r="H249" s="209" t="s">
        <v>1</v>
      </c>
      <c r="I249" s="211"/>
      <c r="J249" s="211"/>
      <c r="K249" s="211"/>
      <c r="L249" s="150"/>
      <c r="M249" s="152"/>
      <c r="N249" s="153"/>
      <c r="O249" s="153"/>
      <c r="P249" s="153"/>
      <c r="Q249" s="153"/>
      <c r="R249" s="153"/>
      <c r="S249" s="153"/>
      <c r="T249" s="154"/>
      <c r="AT249" s="151" t="s">
        <v>153</v>
      </c>
      <c r="AU249" s="151" t="s">
        <v>85</v>
      </c>
      <c r="AV249" s="15" t="s">
        <v>81</v>
      </c>
      <c r="AW249" s="15" t="s">
        <v>31</v>
      </c>
      <c r="AX249" s="15" t="s">
        <v>76</v>
      </c>
      <c r="AY249" s="151" t="s">
        <v>143</v>
      </c>
    </row>
    <row r="250" spans="2:51" s="13" customFormat="1" ht="12">
      <c r="B250" s="140"/>
      <c r="C250" s="197"/>
      <c r="D250" s="198" t="s">
        <v>153</v>
      </c>
      <c r="E250" s="199" t="s">
        <v>1</v>
      </c>
      <c r="F250" s="200" t="s">
        <v>325</v>
      </c>
      <c r="G250" s="201"/>
      <c r="H250" s="202">
        <v>0.01</v>
      </c>
      <c r="I250" s="201"/>
      <c r="J250" s="201"/>
      <c r="K250" s="201"/>
      <c r="L250" s="140"/>
      <c r="M250" s="142"/>
      <c r="N250" s="143"/>
      <c r="O250" s="143"/>
      <c r="P250" s="143"/>
      <c r="Q250" s="143"/>
      <c r="R250" s="143"/>
      <c r="S250" s="143"/>
      <c r="T250" s="144"/>
      <c r="AT250" s="141" t="s">
        <v>153</v>
      </c>
      <c r="AU250" s="141" t="s">
        <v>85</v>
      </c>
      <c r="AV250" s="13" t="s">
        <v>85</v>
      </c>
      <c r="AW250" s="13" t="s">
        <v>31</v>
      </c>
      <c r="AX250" s="13" t="s">
        <v>76</v>
      </c>
      <c r="AY250" s="141" t="s">
        <v>143</v>
      </c>
    </row>
    <row r="251" spans="2:51" s="13" customFormat="1" ht="12">
      <c r="B251" s="140"/>
      <c r="C251" s="197"/>
      <c r="D251" s="198" t="s">
        <v>153</v>
      </c>
      <c r="E251" s="199" t="s">
        <v>1</v>
      </c>
      <c r="F251" s="200" t="s">
        <v>326</v>
      </c>
      <c r="G251" s="201"/>
      <c r="H251" s="202">
        <v>0.004</v>
      </c>
      <c r="I251" s="201"/>
      <c r="J251" s="201"/>
      <c r="K251" s="201"/>
      <c r="L251" s="140"/>
      <c r="M251" s="142"/>
      <c r="N251" s="143"/>
      <c r="O251" s="143"/>
      <c r="P251" s="143"/>
      <c r="Q251" s="143"/>
      <c r="R251" s="143"/>
      <c r="S251" s="143"/>
      <c r="T251" s="144"/>
      <c r="AT251" s="141" t="s">
        <v>153</v>
      </c>
      <c r="AU251" s="141" t="s">
        <v>85</v>
      </c>
      <c r="AV251" s="13" t="s">
        <v>85</v>
      </c>
      <c r="AW251" s="13" t="s">
        <v>31</v>
      </c>
      <c r="AX251" s="13" t="s">
        <v>76</v>
      </c>
      <c r="AY251" s="141" t="s">
        <v>143</v>
      </c>
    </row>
    <row r="252" spans="2:51" s="13" customFormat="1" ht="12">
      <c r="B252" s="140"/>
      <c r="C252" s="197"/>
      <c r="D252" s="198" t="s">
        <v>153</v>
      </c>
      <c r="E252" s="199" t="s">
        <v>1</v>
      </c>
      <c r="F252" s="200" t="s">
        <v>327</v>
      </c>
      <c r="G252" s="201"/>
      <c r="H252" s="202">
        <v>0.01</v>
      </c>
      <c r="I252" s="201"/>
      <c r="J252" s="201"/>
      <c r="K252" s="201"/>
      <c r="L252" s="140"/>
      <c r="M252" s="142"/>
      <c r="N252" s="143"/>
      <c r="O252" s="143"/>
      <c r="P252" s="143"/>
      <c r="Q252" s="143"/>
      <c r="R252" s="143"/>
      <c r="S252" s="143"/>
      <c r="T252" s="144"/>
      <c r="AT252" s="141" t="s">
        <v>153</v>
      </c>
      <c r="AU252" s="141" t="s">
        <v>85</v>
      </c>
      <c r="AV252" s="13" t="s">
        <v>85</v>
      </c>
      <c r="AW252" s="13" t="s">
        <v>31</v>
      </c>
      <c r="AX252" s="13" t="s">
        <v>76</v>
      </c>
      <c r="AY252" s="141" t="s">
        <v>143</v>
      </c>
    </row>
    <row r="253" spans="2:51" s="13" customFormat="1" ht="12">
      <c r="B253" s="140"/>
      <c r="C253" s="197"/>
      <c r="D253" s="198" t="s">
        <v>153</v>
      </c>
      <c r="E253" s="199" t="s">
        <v>1</v>
      </c>
      <c r="F253" s="200" t="s">
        <v>328</v>
      </c>
      <c r="G253" s="201"/>
      <c r="H253" s="202">
        <v>0.004</v>
      </c>
      <c r="I253" s="201"/>
      <c r="J253" s="201"/>
      <c r="K253" s="201"/>
      <c r="L253" s="140"/>
      <c r="M253" s="142"/>
      <c r="N253" s="143"/>
      <c r="O253" s="143"/>
      <c r="P253" s="143"/>
      <c r="Q253" s="143"/>
      <c r="R253" s="143"/>
      <c r="S253" s="143"/>
      <c r="T253" s="144"/>
      <c r="AT253" s="141" t="s">
        <v>153</v>
      </c>
      <c r="AU253" s="141" t="s">
        <v>85</v>
      </c>
      <c r="AV253" s="13" t="s">
        <v>85</v>
      </c>
      <c r="AW253" s="13" t="s">
        <v>31</v>
      </c>
      <c r="AX253" s="13" t="s">
        <v>76</v>
      </c>
      <c r="AY253" s="141" t="s">
        <v>143</v>
      </c>
    </row>
    <row r="254" spans="2:51" s="14" customFormat="1" ht="12">
      <c r="B254" s="145"/>
      <c r="C254" s="203"/>
      <c r="D254" s="198" t="s">
        <v>153</v>
      </c>
      <c r="E254" s="204" t="s">
        <v>1</v>
      </c>
      <c r="F254" s="205" t="s">
        <v>156</v>
      </c>
      <c r="G254" s="206"/>
      <c r="H254" s="207">
        <v>0.028</v>
      </c>
      <c r="I254" s="206"/>
      <c r="J254" s="206"/>
      <c r="K254" s="206"/>
      <c r="L254" s="145"/>
      <c r="M254" s="147"/>
      <c r="N254" s="148"/>
      <c r="O254" s="148"/>
      <c r="P254" s="148"/>
      <c r="Q254" s="148"/>
      <c r="R254" s="148"/>
      <c r="S254" s="148"/>
      <c r="T254" s="149"/>
      <c r="AT254" s="146" t="s">
        <v>153</v>
      </c>
      <c r="AU254" s="146" t="s">
        <v>85</v>
      </c>
      <c r="AV254" s="14" t="s">
        <v>151</v>
      </c>
      <c r="AW254" s="14" t="s">
        <v>31</v>
      </c>
      <c r="AX254" s="14" t="s">
        <v>81</v>
      </c>
      <c r="AY254" s="146" t="s">
        <v>143</v>
      </c>
    </row>
    <row r="255" spans="1:65" s="2" customFormat="1" ht="21.75" customHeight="1">
      <c r="A255" s="30"/>
      <c r="B255" s="133"/>
      <c r="C255" s="190" t="s">
        <v>329</v>
      </c>
      <c r="D255" s="191" t="s">
        <v>146</v>
      </c>
      <c r="E255" s="192" t="s">
        <v>330</v>
      </c>
      <c r="F255" s="193" t="s">
        <v>331</v>
      </c>
      <c r="G255" s="194" t="s">
        <v>149</v>
      </c>
      <c r="H255" s="195">
        <v>3.152</v>
      </c>
      <c r="I255" s="221">
        <v>0</v>
      </c>
      <c r="J255" s="196">
        <f>ROUND(I255*H255,2)</f>
        <v>0</v>
      </c>
      <c r="K255" s="193" t="s">
        <v>150</v>
      </c>
      <c r="L255" s="31"/>
      <c r="M255" s="134" t="s">
        <v>1</v>
      </c>
      <c r="N255" s="135" t="s">
        <v>41</v>
      </c>
      <c r="O255" s="136">
        <v>0.939</v>
      </c>
      <c r="P255" s="136">
        <f>O255*H255</f>
        <v>2.959728</v>
      </c>
      <c r="Q255" s="136">
        <v>0</v>
      </c>
      <c r="R255" s="136">
        <f>Q255*H255</f>
        <v>0</v>
      </c>
      <c r="S255" s="136">
        <v>0.076</v>
      </c>
      <c r="T255" s="137">
        <f>S255*H255</f>
        <v>0.23955200000000001</v>
      </c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R255" s="138" t="s">
        <v>151</v>
      </c>
      <c r="AT255" s="138" t="s">
        <v>146</v>
      </c>
      <c r="AU255" s="138" t="s">
        <v>85</v>
      </c>
      <c r="AY255" s="17" t="s">
        <v>143</v>
      </c>
      <c r="BE255" s="139">
        <f>IF(N255="základní",J255,0)</f>
        <v>0</v>
      </c>
      <c r="BF255" s="139">
        <f>IF(N255="snížená",J255,0)</f>
        <v>0</v>
      </c>
      <c r="BG255" s="139">
        <f>IF(N255="zákl. přenesená",J255,0)</f>
        <v>0</v>
      </c>
      <c r="BH255" s="139">
        <f>IF(N255="sníž. přenesená",J255,0)</f>
        <v>0</v>
      </c>
      <c r="BI255" s="139">
        <f>IF(N255="nulová",J255,0)</f>
        <v>0</v>
      </c>
      <c r="BJ255" s="17" t="s">
        <v>81</v>
      </c>
      <c r="BK255" s="139">
        <f>ROUND(I255*H255,2)</f>
        <v>0</v>
      </c>
      <c r="BL255" s="17" t="s">
        <v>151</v>
      </c>
      <c r="BM255" s="138" t="s">
        <v>332</v>
      </c>
    </row>
    <row r="256" spans="2:51" s="13" customFormat="1" ht="12">
      <c r="B256" s="140"/>
      <c r="C256" s="197"/>
      <c r="D256" s="198" t="s">
        <v>153</v>
      </c>
      <c r="E256" s="199" t="s">
        <v>1</v>
      </c>
      <c r="F256" s="200" t="s">
        <v>333</v>
      </c>
      <c r="G256" s="201"/>
      <c r="H256" s="202">
        <v>3.152</v>
      </c>
      <c r="I256" s="201"/>
      <c r="J256" s="201"/>
      <c r="K256" s="201"/>
      <c r="L256" s="140"/>
      <c r="M256" s="142"/>
      <c r="N256" s="143"/>
      <c r="O256" s="143"/>
      <c r="P256" s="143"/>
      <c r="Q256" s="143"/>
      <c r="R256" s="143"/>
      <c r="S256" s="143"/>
      <c r="T256" s="144"/>
      <c r="AT256" s="141" t="s">
        <v>153</v>
      </c>
      <c r="AU256" s="141" t="s">
        <v>85</v>
      </c>
      <c r="AV256" s="13" t="s">
        <v>85</v>
      </c>
      <c r="AW256" s="13" t="s">
        <v>31</v>
      </c>
      <c r="AX256" s="13" t="s">
        <v>76</v>
      </c>
      <c r="AY256" s="141" t="s">
        <v>143</v>
      </c>
    </row>
    <row r="257" spans="2:51" s="14" customFormat="1" ht="12">
      <c r="B257" s="145"/>
      <c r="C257" s="203"/>
      <c r="D257" s="198" t="s">
        <v>153</v>
      </c>
      <c r="E257" s="204" t="s">
        <v>1</v>
      </c>
      <c r="F257" s="205" t="s">
        <v>156</v>
      </c>
      <c r="G257" s="206"/>
      <c r="H257" s="207">
        <v>3.152</v>
      </c>
      <c r="I257" s="206"/>
      <c r="J257" s="206"/>
      <c r="K257" s="206"/>
      <c r="L257" s="145"/>
      <c r="M257" s="147"/>
      <c r="N257" s="148"/>
      <c r="O257" s="148"/>
      <c r="P257" s="148"/>
      <c r="Q257" s="148"/>
      <c r="R257" s="148"/>
      <c r="S257" s="148"/>
      <c r="T257" s="149"/>
      <c r="AT257" s="146" t="s">
        <v>153</v>
      </c>
      <c r="AU257" s="146" t="s">
        <v>85</v>
      </c>
      <c r="AV257" s="14" t="s">
        <v>151</v>
      </c>
      <c r="AW257" s="14" t="s">
        <v>31</v>
      </c>
      <c r="AX257" s="14" t="s">
        <v>81</v>
      </c>
      <c r="AY257" s="146" t="s">
        <v>143</v>
      </c>
    </row>
    <row r="258" spans="1:65" s="2" customFormat="1" ht="21.75" customHeight="1">
      <c r="A258" s="30"/>
      <c r="B258" s="133"/>
      <c r="C258" s="190" t="s">
        <v>334</v>
      </c>
      <c r="D258" s="191" t="s">
        <v>146</v>
      </c>
      <c r="E258" s="192" t="s">
        <v>335</v>
      </c>
      <c r="F258" s="193" t="s">
        <v>336</v>
      </c>
      <c r="G258" s="194" t="s">
        <v>149</v>
      </c>
      <c r="H258" s="195">
        <v>4.925</v>
      </c>
      <c r="I258" s="221">
        <v>0</v>
      </c>
      <c r="J258" s="196">
        <f>ROUND(I258*H258,2)</f>
        <v>0</v>
      </c>
      <c r="K258" s="193" t="s">
        <v>150</v>
      </c>
      <c r="L258" s="31"/>
      <c r="M258" s="134" t="s">
        <v>1</v>
      </c>
      <c r="N258" s="135" t="s">
        <v>41</v>
      </c>
      <c r="O258" s="136">
        <v>0.718</v>
      </c>
      <c r="P258" s="136">
        <f>O258*H258</f>
        <v>3.5361499999999997</v>
      </c>
      <c r="Q258" s="136">
        <v>0</v>
      </c>
      <c r="R258" s="136">
        <f>Q258*H258</f>
        <v>0</v>
      </c>
      <c r="S258" s="136">
        <v>0.063</v>
      </c>
      <c r="T258" s="137">
        <f>S258*H258</f>
        <v>0.31027499999999997</v>
      </c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R258" s="138" t="s">
        <v>151</v>
      </c>
      <c r="AT258" s="138" t="s">
        <v>146</v>
      </c>
      <c r="AU258" s="138" t="s">
        <v>85</v>
      </c>
      <c r="AY258" s="17" t="s">
        <v>143</v>
      </c>
      <c r="BE258" s="139">
        <f>IF(N258="základní",J258,0)</f>
        <v>0</v>
      </c>
      <c r="BF258" s="139">
        <f>IF(N258="snížená",J258,0)</f>
        <v>0</v>
      </c>
      <c r="BG258" s="139">
        <f>IF(N258="zákl. přenesená",J258,0)</f>
        <v>0</v>
      </c>
      <c r="BH258" s="139">
        <f>IF(N258="sníž. přenesená",J258,0)</f>
        <v>0</v>
      </c>
      <c r="BI258" s="139">
        <f>IF(N258="nulová",J258,0)</f>
        <v>0</v>
      </c>
      <c r="BJ258" s="17" t="s">
        <v>81</v>
      </c>
      <c r="BK258" s="139">
        <f>ROUND(I258*H258,2)</f>
        <v>0</v>
      </c>
      <c r="BL258" s="17" t="s">
        <v>151</v>
      </c>
      <c r="BM258" s="138" t="s">
        <v>337</v>
      </c>
    </row>
    <row r="259" spans="2:51" s="13" customFormat="1" ht="12">
      <c r="B259" s="140"/>
      <c r="C259" s="197"/>
      <c r="D259" s="198" t="s">
        <v>153</v>
      </c>
      <c r="E259" s="199" t="s">
        <v>1</v>
      </c>
      <c r="F259" s="200" t="s">
        <v>338</v>
      </c>
      <c r="G259" s="201"/>
      <c r="H259" s="202">
        <v>4.925</v>
      </c>
      <c r="I259" s="201"/>
      <c r="J259" s="201"/>
      <c r="K259" s="201"/>
      <c r="L259" s="140"/>
      <c r="M259" s="142"/>
      <c r="N259" s="143"/>
      <c r="O259" s="143"/>
      <c r="P259" s="143"/>
      <c r="Q259" s="143"/>
      <c r="R259" s="143"/>
      <c r="S259" s="143"/>
      <c r="T259" s="144"/>
      <c r="AT259" s="141" t="s">
        <v>153</v>
      </c>
      <c r="AU259" s="141" t="s">
        <v>85</v>
      </c>
      <c r="AV259" s="13" t="s">
        <v>85</v>
      </c>
      <c r="AW259" s="13" t="s">
        <v>31</v>
      </c>
      <c r="AX259" s="13" t="s">
        <v>76</v>
      </c>
      <c r="AY259" s="141" t="s">
        <v>143</v>
      </c>
    </row>
    <row r="260" spans="2:51" s="14" customFormat="1" ht="12">
      <c r="B260" s="145"/>
      <c r="C260" s="203"/>
      <c r="D260" s="198" t="s">
        <v>153</v>
      </c>
      <c r="E260" s="204" t="s">
        <v>1</v>
      </c>
      <c r="F260" s="205" t="s">
        <v>156</v>
      </c>
      <c r="G260" s="206"/>
      <c r="H260" s="207">
        <v>4.925</v>
      </c>
      <c r="I260" s="206"/>
      <c r="J260" s="206"/>
      <c r="K260" s="206"/>
      <c r="L260" s="145"/>
      <c r="M260" s="147"/>
      <c r="N260" s="148"/>
      <c r="O260" s="148"/>
      <c r="P260" s="148"/>
      <c r="Q260" s="148"/>
      <c r="R260" s="148"/>
      <c r="S260" s="148"/>
      <c r="T260" s="149"/>
      <c r="AT260" s="146" t="s">
        <v>153</v>
      </c>
      <c r="AU260" s="146" t="s">
        <v>85</v>
      </c>
      <c r="AV260" s="14" t="s">
        <v>151</v>
      </c>
      <c r="AW260" s="14" t="s">
        <v>31</v>
      </c>
      <c r="AX260" s="14" t="s">
        <v>81</v>
      </c>
      <c r="AY260" s="146" t="s">
        <v>143</v>
      </c>
    </row>
    <row r="261" spans="1:65" s="2" customFormat="1" ht="21.75" customHeight="1">
      <c r="A261" s="30"/>
      <c r="B261" s="133"/>
      <c r="C261" s="360" t="s">
        <v>339</v>
      </c>
      <c r="D261" s="361" t="s">
        <v>146</v>
      </c>
      <c r="E261" s="362" t="s">
        <v>1387</v>
      </c>
      <c r="F261" s="363" t="s">
        <v>1401</v>
      </c>
      <c r="G261" s="364" t="s">
        <v>188</v>
      </c>
      <c r="H261" s="365">
        <v>20</v>
      </c>
      <c r="I261" s="366">
        <v>0</v>
      </c>
      <c r="J261" s="367">
        <f>ROUND(I261*H261,2)</f>
        <v>0</v>
      </c>
      <c r="K261" s="363" t="s">
        <v>150</v>
      </c>
      <c r="L261" s="31"/>
      <c r="M261" s="134" t="s">
        <v>1</v>
      </c>
      <c r="N261" s="135" t="s">
        <v>41</v>
      </c>
      <c r="O261" s="136">
        <v>0.846</v>
      </c>
      <c r="P261" s="136">
        <f>O261*H261</f>
        <v>16.919999999999998</v>
      </c>
      <c r="Q261" s="136">
        <v>0</v>
      </c>
      <c r="R261" s="136">
        <f>Q261*H261</f>
        <v>0</v>
      </c>
      <c r="S261" s="136">
        <v>0.074</v>
      </c>
      <c r="T261" s="137">
        <f>S261*H261</f>
        <v>1.48</v>
      </c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R261" s="138" t="s">
        <v>151</v>
      </c>
      <c r="AT261" s="138" t="s">
        <v>146</v>
      </c>
      <c r="AU261" s="138" t="s">
        <v>85</v>
      </c>
      <c r="AY261" s="17" t="s">
        <v>143</v>
      </c>
      <c r="BE261" s="139">
        <f>IF(N261="základní",J261,0)</f>
        <v>0</v>
      </c>
      <c r="BF261" s="139">
        <f>IF(N261="snížená",J261,0)</f>
        <v>0</v>
      </c>
      <c r="BG261" s="139">
        <f>IF(N261="zákl. přenesená",J261,0)</f>
        <v>0</v>
      </c>
      <c r="BH261" s="139">
        <f>IF(N261="sníž. přenesená",J261,0)</f>
        <v>0</v>
      </c>
      <c r="BI261" s="139">
        <f>IF(N261="nulová",J261,0)</f>
        <v>0</v>
      </c>
      <c r="BJ261" s="17" t="s">
        <v>81</v>
      </c>
      <c r="BK261" s="139">
        <f>ROUND(I261*H261,2)</f>
        <v>0</v>
      </c>
      <c r="BL261" s="17" t="s">
        <v>151</v>
      </c>
      <c r="BM261" s="138" t="s">
        <v>340</v>
      </c>
    </row>
    <row r="262" spans="2:63" s="12" customFormat="1" ht="22.9" customHeight="1">
      <c r="B262" s="125"/>
      <c r="C262" s="183"/>
      <c r="D262" s="184" t="s">
        <v>75</v>
      </c>
      <c r="E262" s="188" t="s">
        <v>341</v>
      </c>
      <c r="F262" s="188" t="s">
        <v>342</v>
      </c>
      <c r="G262" s="186"/>
      <c r="H262" s="186"/>
      <c r="I262" s="186"/>
      <c r="J262" s="189">
        <f>BK262</f>
        <v>0</v>
      </c>
      <c r="K262" s="186"/>
      <c r="L262" s="125"/>
      <c r="M262" s="127"/>
      <c r="N262" s="128"/>
      <c r="O262" s="128"/>
      <c r="P262" s="129">
        <f>SUM(P263:P271)</f>
        <v>181.264775</v>
      </c>
      <c r="Q262" s="128"/>
      <c r="R262" s="129">
        <f>SUM(R263:R271)</f>
        <v>0</v>
      </c>
      <c r="S262" s="128"/>
      <c r="T262" s="130">
        <f>SUM(T263:T271)</f>
        <v>0</v>
      </c>
      <c r="AR262" s="126" t="s">
        <v>81</v>
      </c>
      <c r="AT262" s="131" t="s">
        <v>75</v>
      </c>
      <c r="AU262" s="131" t="s">
        <v>81</v>
      </c>
      <c r="AY262" s="126" t="s">
        <v>143</v>
      </c>
      <c r="BK262" s="132">
        <f>SUM(BK263:BK271)</f>
        <v>0</v>
      </c>
    </row>
    <row r="263" spans="1:65" s="2" customFormat="1" ht="21.75" customHeight="1">
      <c r="A263" s="30"/>
      <c r="B263" s="133"/>
      <c r="C263" s="190" t="s">
        <v>343</v>
      </c>
      <c r="D263" s="191" t="s">
        <v>146</v>
      </c>
      <c r="E263" s="192" t="s">
        <v>344</v>
      </c>
      <c r="F263" s="193" t="s">
        <v>345</v>
      </c>
      <c r="G263" s="194" t="s">
        <v>173</v>
      </c>
      <c r="H263" s="195">
        <v>26.327</v>
      </c>
      <c r="I263" s="221">
        <v>0</v>
      </c>
      <c r="J263" s="196">
        <f>ROUND(I263*H263,2)</f>
        <v>0</v>
      </c>
      <c r="K263" s="193" t="s">
        <v>150</v>
      </c>
      <c r="L263" s="31"/>
      <c r="M263" s="134" t="s">
        <v>1</v>
      </c>
      <c r="N263" s="135" t="s">
        <v>41</v>
      </c>
      <c r="O263" s="136">
        <v>5.46</v>
      </c>
      <c r="P263" s="136">
        <f>O263*H263</f>
        <v>143.74542</v>
      </c>
      <c r="Q263" s="136">
        <v>0</v>
      </c>
      <c r="R263" s="136">
        <f>Q263*H263</f>
        <v>0</v>
      </c>
      <c r="S263" s="136">
        <v>0</v>
      </c>
      <c r="T263" s="137">
        <f>S263*H263</f>
        <v>0</v>
      </c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R263" s="138" t="s">
        <v>151</v>
      </c>
      <c r="AT263" s="138" t="s">
        <v>146</v>
      </c>
      <c r="AU263" s="138" t="s">
        <v>85</v>
      </c>
      <c r="AY263" s="17" t="s">
        <v>143</v>
      </c>
      <c r="BE263" s="139">
        <f>IF(N263="základní",J263,0)</f>
        <v>0</v>
      </c>
      <c r="BF263" s="139">
        <f>IF(N263="snížená",J263,0)</f>
        <v>0</v>
      </c>
      <c r="BG263" s="139">
        <f>IF(N263="zákl. přenesená",J263,0)</f>
        <v>0</v>
      </c>
      <c r="BH263" s="139">
        <f>IF(N263="sníž. přenesená",J263,0)</f>
        <v>0</v>
      </c>
      <c r="BI263" s="139">
        <f>IF(N263="nulová",J263,0)</f>
        <v>0</v>
      </c>
      <c r="BJ263" s="17" t="s">
        <v>81</v>
      </c>
      <c r="BK263" s="139">
        <f>ROUND(I263*H263,2)</f>
        <v>0</v>
      </c>
      <c r="BL263" s="17" t="s">
        <v>151</v>
      </c>
      <c r="BM263" s="138" t="s">
        <v>346</v>
      </c>
    </row>
    <row r="264" spans="1:65" s="2" customFormat="1" ht="21.75" customHeight="1">
      <c r="A264" s="30"/>
      <c r="B264" s="133"/>
      <c r="C264" s="190" t="s">
        <v>347</v>
      </c>
      <c r="D264" s="191" t="s">
        <v>146</v>
      </c>
      <c r="E264" s="192" t="s">
        <v>348</v>
      </c>
      <c r="F264" s="193" t="s">
        <v>349</v>
      </c>
      <c r="G264" s="194" t="s">
        <v>173</v>
      </c>
      <c r="H264" s="195">
        <v>125.84</v>
      </c>
      <c r="I264" s="221">
        <v>0</v>
      </c>
      <c r="J264" s="196">
        <f>ROUND(I264*H264,2)</f>
        <v>0</v>
      </c>
      <c r="K264" s="193" t="s">
        <v>150</v>
      </c>
      <c r="L264" s="31"/>
      <c r="M264" s="134" t="s">
        <v>1</v>
      </c>
      <c r="N264" s="135" t="s">
        <v>41</v>
      </c>
      <c r="O264" s="136">
        <v>0.26</v>
      </c>
      <c r="P264" s="136">
        <f>O264*H264</f>
        <v>32.7184</v>
      </c>
      <c r="Q264" s="136">
        <v>0</v>
      </c>
      <c r="R264" s="136">
        <f>Q264*H264</f>
        <v>0</v>
      </c>
      <c r="S264" s="136">
        <v>0</v>
      </c>
      <c r="T264" s="137">
        <f>S264*H264</f>
        <v>0</v>
      </c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R264" s="138" t="s">
        <v>151</v>
      </c>
      <c r="AT264" s="138" t="s">
        <v>146</v>
      </c>
      <c r="AU264" s="138" t="s">
        <v>85</v>
      </c>
      <c r="AY264" s="17" t="s">
        <v>143</v>
      </c>
      <c r="BE264" s="139">
        <f>IF(N264="základní",J264,0)</f>
        <v>0</v>
      </c>
      <c r="BF264" s="139">
        <f>IF(N264="snížená",J264,0)</f>
        <v>0</v>
      </c>
      <c r="BG264" s="139">
        <f>IF(N264="zákl. přenesená",J264,0)</f>
        <v>0</v>
      </c>
      <c r="BH264" s="139">
        <f>IF(N264="sníž. přenesená",J264,0)</f>
        <v>0</v>
      </c>
      <c r="BI264" s="139">
        <f>IF(N264="nulová",J264,0)</f>
        <v>0</v>
      </c>
      <c r="BJ264" s="17" t="s">
        <v>81</v>
      </c>
      <c r="BK264" s="139">
        <f>ROUND(I264*H264,2)</f>
        <v>0</v>
      </c>
      <c r="BL264" s="17" t="s">
        <v>151</v>
      </c>
      <c r="BM264" s="138" t="s">
        <v>350</v>
      </c>
    </row>
    <row r="265" spans="2:51" s="13" customFormat="1" ht="12">
      <c r="B265" s="140"/>
      <c r="C265" s="197"/>
      <c r="D265" s="198" t="s">
        <v>153</v>
      </c>
      <c r="E265" s="199" t="s">
        <v>1</v>
      </c>
      <c r="F265" s="200" t="s">
        <v>351</v>
      </c>
      <c r="G265" s="201"/>
      <c r="H265" s="202">
        <v>125.84</v>
      </c>
      <c r="I265" s="201"/>
      <c r="J265" s="201"/>
      <c r="K265" s="201"/>
      <c r="L265" s="140"/>
      <c r="M265" s="142"/>
      <c r="N265" s="143"/>
      <c r="O265" s="143"/>
      <c r="P265" s="143"/>
      <c r="Q265" s="143"/>
      <c r="R265" s="143"/>
      <c r="S265" s="143"/>
      <c r="T265" s="144"/>
      <c r="AT265" s="141" t="s">
        <v>153</v>
      </c>
      <c r="AU265" s="141" t="s">
        <v>85</v>
      </c>
      <c r="AV265" s="13" t="s">
        <v>85</v>
      </c>
      <c r="AW265" s="13" t="s">
        <v>31</v>
      </c>
      <c r="AX265" s="13" t="s">
        <v>81</v>
      </c>
      <c r="AY265" s="141" t="s">
        <v>143</v>
      </c>
    </row>
    <row r="266" spans="1:65" s="2" customFormat="1" ht="16.5" customHeight="1">
      <c r="A266" s="30"/>
      <c r="B266" s="133"/>
      <c r="C266" s="190" t="s">
        <v>352</v>
      </c>
      <c r="D266" s="191" t="s">
        <v>146</v>
      </c>
      <c r="E266" s="192" t="s">
        <v>353</v>
      </c>
      <c r="F266" s="193" t="s">
        <v>354</v>
      </c>
      <c r="G266" s="194" t="s">
        <v>173</v>
      </c>
      <c r="H266" s="195">
        <v>26.327</v>
      </c>
      <c r="I266" s="221">
        <v>0</v>
      </c>
      <c r="J266" s="196">
        <f>ROUND(I266*H266,2)</f>
        <v>0</v>
      </c>
      <c r="K266" s="193" t="s">
        <v>150</v>
      </c>
      <c r="L266" s="31"/>
      <c r="M266" s="134" t="s">
        <v>1</v>
      </c>
      <c r="N266" s="135" t="s">
        <v>41</v>
      </c>
      <c r="O266" s="136">
        <v>0.125</v>
      </c>
      <c r="P266" s="136">
        <f>O266*H266</f>
        <v>3.290875</v>
      </c>
      <c r="Q266" s="136">
        <v>0</v>
      </c>
      <c r="R266" s="136">
        <f>Q266*H266</f>
        <v>0</v>
      </c>
      <c r="S266" s="136">
        <v>0</v>
      </c>
      <c r="T266" s="137">
        <f>S266*H266</f>
        <v>0</v>
      </c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R266" s="138" t="s">
        <v>151</v>
      </c>
      <c r="AT266" s="138" t="s">
        <v>146</v>
      </c>
      <c r="AU266" s="138" t="s">
        <v>85</v>
      </c>
      <c r="AY266" s="17" t="s">
        <v>143</v>
      </c>
      <c r="BE266" s="139">
        <f>IF(N266="základní",J266,0)</f>
        <v>0</v>
      </c>
      <c r="BF266" s="139">
        <f>IF(N266="snížená",J266,0)</f>
        <v>0</v>
      </c>
      <c r="BG266" s="139">
        <f>IF(N266="zákl. přenesená",J266,0)</f>
        <v>0</v>
      </c>
      <c r="BH266" s="139">
        <f>IF(N266="sníž. přenesená",J266,0)</f>
        <v>0</v>
      </c>
      <c r="BI266" s="139">
        <f>IF(N266="nulová",J266,0)</f>
        <v>0</v>
      </c>
      <c r="BJ266" s="17" t="s">
        <v>81</v>
      </c>
      <c r="BK266" s="139">
        <f>ROUND(I266*H266,2)</f>
        <v>0</v>
      </c>
      <c r="BL266" s="17" t="s">
        <v>151</v>
      </c>
      <c r="BM266" s="138" t="s">
        <v>355</v>
      </c>
    </row>
    <row r="267" spans="1:65" s="2" customFormat="1" ht="21.75" customHeight="1">
      <c r="A267" s="30"/>
      <c r="B267" s="133"/>
      <c r="C267" s="190" t="s">
        <v>356</v>
      </c>
      <c r="D267" s="191" t="s">
        <v>146</v>
      </c>
      <c r="E267" s="192" t="s">
        <v>357</v>
      </c>
      <c r="F267" s="193" t="s">
        <v>358</v>
      </c>
      <c r="G267" s="194" t="s">
        <v>173</v>
      </c>
      <c r="H267" s="195">
        <v>251.68</v>
      </c>
      <c r="I267" s="221">
        <v>0</v>
      </c>
      <c r="J267" s="196">
        <f>ROUND(I267*H267,2)</f>
        <v>0</v>
      </c>
      <c r="K267" s="193" t="s">
        <v>150</v>
      </c>
      <c r="L267" s="31"/>
      <c r="M267" s="134" t="s">
        <v>1</v>
      </c>
      <c r="N267" s="135" t="s">
        <v>41</v>
      </c>
      <c r="O267" s="136">
        <v>0.006</v>
      </c>
      <c r="P267" s="136">
        <f>O267*H267</f>
        <v>1.51008</v>
      </c>
      <c r="Q267" s="136">
        <v>0</v>
      </c>
      <c r="R267" s="136">
        <f>Q267*H267</f>
        <v>0</v>
      </c>
      <c r="S267" s="136">
        <v>0</v>
      </c>
      <c r="T267" s="137">
        <f>S267*H267</f>
        <v>0</v>
      </c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R267" s="138" t="s">
        <v>151</v>
      </c>
      <c r="AT267" s="138" t="s">
        <v>146</v>
      </c>
      <c r="AU267" s="138" t="s">
        <v>85</v>
      </c>
      <c r="AY267" s="17" t="s">
        <v>143</v>
      </c>
      <c r="BE267" s="139">
        <f>IF(N267="základní",J267,0)</f>
        <v>0</v>
      </c>
      <c r="BF267" s="139">
        <f>IF(N267="snížená",J267,0)</f>
        <v>0</v>
      </c>
      <c r="BG267" s="139">
        <f>IF(N267="zákl. přenesená",J267,0)</f>
        <v>0</v>
      </c>
      <c r="BH267" s="139">
        <f>IF(N267="sníž. přenesená",J267,0)</f>
        <v>0</v>
      </c>
      <c r="BI267" s="139">
        <f>IF(N267="nulová",J267,0)</f>
        <v>0</v>
      </c>
      <c r="BJ267" s="17" t="s">
        <v>81</v>
      </c>
      <c r="BK267" s="139">
        <f>ROUND(I267*H267,2)</f>
        <v>0</v>
      </c>
      <c r="BL267" s="17" t="s">
        <v>151</v>
      </c>
      <c r="BM267" s="138" t="s">
        <v>359</v>
      </c>
    </row>
    <row r="268" spans="2:51" s="13" customFormat="1" ht="12">
      <c r="B268" s="140"/>
      <c r="C268" s="197"/>
      <c r="D268" s="198" t="s">
        <v>153</v>
      </c>
      <c r="E268" s="199" t="s">
        <v>1</v>
      </c>
      <c r="F268" s="200" t="s">
        <v>360</v>
      </c>
      <c r="G268" s="201"/>
      <c r="H268" s="202">
        <v>251.68</v>
      </c>
      <c r="I268" s="201"/>
      <c r="J268" s="201"/>
      <c r="K268" s="201"/>
      <c r="L268" s="140"/>
      <c r="M268" s="142"/>
      <c r="N268" s="143"/>
      <c r="O268" s="143"/>
      <c r="P268" s="143"/>
      <c r="Q268" s="143"/>
      <c r="R268" s="143"/>
      <c r="S268" s="143"/>
      <c r="T268" s="144"/>
      <c r="AT268" s="141" t="s">
        <v>153</v>
      </c>
      <c r="AU268" s="141" t="s">
        <v>85</v>
      </c>
      <c r="AV268" s="13" t="s">
        <v>85</v>
      </c>
      <c r="AW268" s="13" t="s">
        <v>31</v>
      </c>
      <c r="AX268" s="13" t="s">
        <v>81</v>
      </c>
      <c r="AY268" s="141" t="s">
        <v>143</v>
      </c>
    </row>
    <row r="269" spans="2:65" s="368" customFormat="1" ht="24">
      <c r="B269" s="369"/>
      <c r="C269" s="370" t="s">
        <v>361</v>
      </c>
      <c r="D269" s="371" t="s">
        <v>146</v>
      </c>
      <c r="E269" s="372" t="s">
        <v>362</v>
      </c>
      <c r="F269" s="373" t="s">
        <v>1406</v>
      </c>
      <c r="G269" s="374" t="s">
        <v>173</v>
      </c>
      <c r="H269" s="375">
        <v>26.327</v>
      </c>
      <c r="I269" s="376">
        <v>0</v>
      </c>
      <c r="J269" s="377">
        <f>ROUND(I269*H269,2)</f>
        <v>0</v>
      </c>
      <c r="K269" s="373" t="s">
        <v>1</v>
      </c>
      <c r="L269" s="378"/>
      <c r="M269" s="379" t="s">
        <v>1</v>
      </c>
      <c r="N269" s="380" t="s">
        <v>41</v>
      </c>
      <c r="O269" s="381">
        <v>0</v>
      </c>
      <c r="P269" s="381">
        <f>O269*H269</f>
        <v>0</v>
      </c>
      <c r="Q269" s="381">
        <v>0</v>
      </c>
      <c r="R269" s="381">
        <f>Q269*H269</f>
        <v>0</v>
      </c>
      <c r="S269" s="381">
        <v>0</v>
      </c>
      <c r="T269" s="382">
        <f>S269*H269</f>
        <v>0</v>
      </c>
      <c r="AR269" s="383" t="s">
        <v>151</v>
      </c>
      <c r="AT269" s="383" t="s">
        <v>146</v>
      </c>
      <c r="AU269" s="383" t="s">
        <v>85</v>
      </c>
      <c r="AY269" s="384" t="s">
        <v>143</v>
      </c>
      <c r="BE269" s="385">
        <f>IF(N269="základní",J269,0)</f>
        <v>0</v>
      </c>
      <c r="BF269" s="385">
        <f>IF(N269="snížená",J269,0)</f>
        <v>0</v>
      </c>
      <c r="BG269" s="385">
        <f>IF(N269="zákl. přenesená",J269,0)</f>
        <v>0</v>
      </c>
      <c r="BH269" s="385">
        <f>IF(N269="sníž. přenesená",J269,0)</f>
        <v>0</v>
      </c>
      <c r="BI269" s="385">
        <f>IF(N269="nulová",J269,0)</f>
        <v>0</v>
      </c>
      <c r="BJ269" s="384" t="s">
        <v>81</v>
      </c>
      <c r="BK269" s="385">
        <f>ROUND(I269*H269,2)</f>
        <v>0</v>
      </c>
      <c r="BL269" s="384" t="s">
        <v>151</v>
      </c>
      <c r="BM269" s="383" t="s">
        <v>363</v>
      </c>
    </row>
    <row r="270" spans="1:65" s="2" customFormat="1" ht="21.75" customHeight="1">
      <c r="A270" s="30"/>
      <c r="B270" s="133"/>
      <c r="C270" s="360" t="s">
        <v>364</v>
      </c>
      <c r="D270" s="361" t="s">
        <v>146</v>
      </c>
      <c r="E270" s="362" t="s">
        <v>365</v>
      </c>
      <c r="F270" s="363" t="s">
        <v>366</v>
      </c>
      <c r="G270" s="364" t="s">
        <v>173</v>
      </c>
      <c r="H270" s="365">
        <v>25.168</v>
      </c>
      <c r="I270" s="221">
        <v>0</v>
      </c>
      <c r="J270" s="196">
        <f>ROUND(I270*H270,2)</f>
        <v>0</v>
      </c>
      <c r="K270" s="193" t="s">
        <v>150</v>
      </c>
      <c r="L270" s="31"/>
      <c r="M270" s="134" t="s">
        <v>1</v>
      </c>
      <c r="N270" s="135" t="s">
        <v>41</v>
      </c>
      <c r="O270" s="136">
        <v>0</v>
      </c>
      <c r="P270" s="136">
        <f>O270*H270</f>
        <v>0</v>
      </c>
      <c r="Q270" s="136">
        <v>0</v>
      </c>
      <c r="R270" s="136">
        <f>Q270*H270</f>
        <v>0</v>
      </c>
      <c r="S270" s="136">
        <v>0</v>
      </c>
      <c r="T270" s="137">
        <f>S270*H270</f>
        <v>0</v>
      </c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R270" s="138" t="s">
        <v>151</v>
      </c>
      <c r="AT270" s="138" t="s">
        <v>146</v>
      </c>
      <c r="AU270" s="138" t="s">
        <v>85</v>
      </c>
      <c r="AY270" s="17" t="s">
        <v>143</v>
      </c>
      <c r="BE270" s="139">
        <f>IF(N270="základní",J270,0)</f>
        <v>0</v>
      </c>
      <c r="BF270" s="139">
        <f>IF(N270="snížená",J270,0)</f>
        <v>0</v>
      </c>
      <c r="BG270" s="139">
        <f>IF(N270="zákl. přenesená",J270,0)</f>
        <v>0</v>
      </c>
      <c r="BH270" s="139">
        <f>IF(N270="sníž. přenesená",J270,0)</f>
        <v>0</v>
      </c>
      <c r="BI270" s="139">
        <f>IF(N270="nulová",J270,0)</f>
        <v>0</v>
      </c>
      <c r="BJ270" s="17" t="s">
        <v>81</v>
      </c>
      <c r="BK270" s="139">
        <f>ROUND(I270*H270,2)</f>
        <v>0</v>
      </c>
      <c r="BL270" s="17" t="s">
        <v>151</v>
      </c>
      <c r="BM270" s="138" t="s">
        <v>367</v>
      </c>
    </row>
    <row r="271" spans="1:47" s="2" customFormat="1" ht="39">
      <c r="A271" s="30"/>
      <c r="B271" s="31"/>
      <c r="C271" s="212"/>
      <c r="D271" s="198" t="s">
        <v>368</v>
      </c>
      <c r="E271" s="181"/>
      <c r="F271" s="213" t="s">
        <v>369</v>
      </c>
      <c r="G271" s="181"/>
      <c r="H271" s="181"/>
      <c r="I271" s="181"/>
      <c r="J271" s="181"/>
      <c r="K271" s="181"/>
      <c r="L271" s="31"/>
      <c r="M271" s="155"/>
      <c r="N271" s="156"/>
      <c r="O271" s="56"/>
      <c r="P271" s="56"/>
      <c r="Q271" s="56"/>
      <c r="R271" s="56"/>
      <c r="S271" s="56"/>
      <c r="T271" s="57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T271" s="17" t="s">
        <v>368</v>
      </c>
      <c r="AU271" s="17" t="s">
        <v>85</v>
      </c>
    </row>
    <row r="272" spans="2:63" s="12" customFormat="1" ht="22.9" customHeight="1">
      <c r="B272" s="125"/>
      <c r="C272" s="183"/>
      <c r="D272" s="184" t="s">
        <v>75</v>
      </c>
      <c r="E272" s="188" t="s">
        <v>370</v>
      </c>
      <c r="F272" s="188" t="s">
        <v>371</v>
      </c>
      <c r="G272" s="186"/>
      <c r="H272" s="186"/>
      <c r="I272" s="186"/>
      <c r="J272" s="189">
        <f>BK272</f>
        <v>0</v>
      </c>
      <c r="K272" s="186"/>
      <c r="L272" s="125"/>
      <c r="M272" s="127"/>
      <c r="N272" s="128"/>
      <c r="O272" s="128"/>
      <c r="P272" s="129">
        <f>P273</f>
        <v>199.7268</v>
      </c>
      <c r="Q272" s="128"/>
      <c r="R272" s="129">
        <f>R273</f>
        <v>0</v>
      </c>
      <c r="S272" s="128"/>
      <c r="T272" s="130">
        <f>T273</f>
        <v>0</v>
      </c>
      <c r="AR272" s="126" t="s">
        <v>81</v>
      </c>
      <c r="AT272" s="131" t="s">
        <v>75</v>
      </c>
      <c r="AU272" s="131" t="s">
        <v>81</v>
      </c>
      <c r="AY272" s="126" t="s">
        <v>143</v>
      </c>
      <c r="BK272" s="132">
        <f>BK273</f>
        <v>0</v>
      </c>
    </row>
    <row r="273" spans="1:65" s="2" customFormat="1" ht="21.75" customHeight="1">
      <c r="A273" s="30"/>
      <c r="B273" s="133"/>
      <c r="C273" s="360" t="s">
        <v>372</v>
      </c>
      <c r="D273" s="361" t="s">
        <v>146</v>
      </c>
      <c r="E273" s="362" t="s">
        <v>373</v>
      </c>
      <c r="F273" s="363" t="s">
        <v>374</v>
      </c>
      <c r="G273" s="364" t="s">
        <v>173</v>
      </c>
      <c r="H273" s="365">
        <v>48.36</v>
      </c>
      <c r="I273" s="221">
        <v>0</v>
      </c>
      <c r="J273" s="196">
        <f>ROUND(I273*H273,2)</f>
        <v>0</v>
      </c>
      <c r="K273" s="193" t="s">
        <v>150</v>
      </c>
      <c r="L273" s="31"/>
      <c r="M273" s="134" t="s">
        <v>1</v>
      </c>
      <c r="N273" s="135" t="s">
        <v>41</v>
      </c>
      <c r="O273" s="136">
        <v>4.13</v>
      </c>
      <c r="P273" s="136">
        <f>O273*H273</f>
        <v>199.7268</v>
      </c>
      <c r="Q273" s="136">
        <v>0</v>
      </c>
      <c r="R273" s="136">
        <f>Q273*H273</f>
        <v>0</v>
      </c>
      <c r="S273" s="136">
        <v>0</v>
      </c>
      <c r="T273" s="137">
        <f>S273*H273</f>
        <v>0</v>
      </c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R273" s="138" t="s">
        <v>151</v>
      </c>
      <c r="AT273" s="138" t="s">
        <v>146</v>
      </c>
      <c r="AU273" s="138" t="s">
        <v>85</v>
      </c>
      <c r="AY273" s="17" t="s">
        <v>143</v>
      </c>
      <c r="BE273" s="139">
        <f>IF(N273="základní",J273,0)</f>
        <v>0</v>
      </c>
      <c r="BF273" s="139">
        <f>IF(N273="snížená",J273,0)</f>
        <v>0</v>
      </c>
      <c r="BG273" s="139">
        <f>IF(N273="zákl. přenesená",J273,0)</f>
        <v>0</v>
      </c>
      <c r="BH273" s="139">
        <f>IF(N273="sníž. přenesená",J273,0)</f>
        <v>0</v>
      </c>
      <c r="BI273" s="139">
        <f>IF(N273="nulová",J273,0)</f>
        <v>0</v>
      </c>
      <c r="BJ273" s="17" t="s">
        <v>81</v>
      </c>
      <c r="BK273" s="139">
        <f>ROUND(I273*H273,2)</f>
        <v>0</v>
      </c>
      <c r="BL273" s="17" t="s">
        <v>151</v>
      </c>
      <c r="BM273" s="138" t="s">
        <v>375</v>
      </c>
    </row>
    <row r="274" spans="2:63" s="12" customFormat="1" ht="25.9" customHeight="1">
      <c r="B274" s="125"/>
      <c r="C274" s="183"/>
      <c r="D274" s="184" t="s">
        <v>75</v>
      </c>
      <c r="E274" s="185" t="s">
        <v>376</v>
      </c>
      <c r="F274" s="185" t="s">
        <v>377</v>
      </c>
      <c r="G274" s="186"/>
      <c r="H274" s="186"/>
      <c r="I274" s="186"/>
      <c r="J274" s="187">
        <f>BK274</f>
        <v>0</v>
      </c>
      <c r="K274" s="186"/>
      <c r="L274" s="125"/>
      <c r="M274" s="127"/>
      <c r="N274" s="128"/>
      <c r="O274" s="128"/>
      <c r="P274" s="129" t="e">
        <f>P275+P286+P302+P318+#REF!+P325+P350+P373+P388+P417+P526+P548+P556</f>
        <v>#REF!</v>
      </c>
      <c r="Q274" s="128"/>
      <c r="R274" s="129" t="e">
        <f>R275+R286+R302+R318+#REF!+R325+R350+R373+R388+R417+R526+R548+R556</f>
        <v>#REF!</v>
      </c>
      <c r="S274" s="128"/>
      <c r="T274" s="130" t="e">
        <f>T275+T286+T302+T318+#REF!+T325+T350+T373+T388+T417+T526+T548+T556</f>
        <v>#REF!</v>
      </c>
      <c r="AR274" s="126" t="s">
        <v>85</v>
      </c>
      <c r="AT274" s="131" t="s">
        <v>75</v>
      </c>
      <c r="AU274" s="131" t="s">
        <v>76</v>
      </c>
      <c r="AY274" s="126" t="s">
        <v>143</v>
      </c>
      <c r="BK274" s="132">
        <f>BK275+BK286+BK302+BK318+BK325+BK350+BK373+BK388+BK417+BK526+BK548+BK556</f>
        <v>0</v>
      </c>
    </row>
    <row r="275" spans="2:63" s="12" customFormat="1" ht="22.9" customHeight="1">
      <c r="B275" s="125"/>
      <c r="C275" s="183"/>
      <c r="D275" s="184" t="s">
        <v>75</v>
      </c>
      <c r="E275" s="188" t="s">
        <v>378</v>
      </c>
      <c r="F275" s="188" t="s">
        <v>379</v>
      </c>
      <c r="G275" s="186"/>
      <c r="H275" s="186"/>
      <c r="I275" s="186"/>
      <c r="J275" s="189">
        <f>BK275</f>
        <v>0</v>
      </c>
      <c r="K275" s="186"/>
      <c r="L275" s="125"/>
      <c r="M275" s="127"/>
      <c r="N275" s="128"/>
      <c r="O275" s="128"/>
      <c r="P275" s="129">
        <f>SUM(P276:P285)</f>
        <v>13.251468000000001</v>
      </c>
      <c r="Q275" s="128"/>
      <c r="R275" s="129">
        <f>SUM(R276:R285)</f>
        <v>0.0371373922</v>
      </c>
      <c r="S275" s="128"/>
      <c r="T275" s="130">
        <f>SUM(T276:T285)</f>
        <v>0</v>
      </c>
      <c r="AR275" s="126" t="s">
        <v>85</v>
      </c>
      <c r="AT275" s="131" t="s">
        <v>75</v>
      </c>
      <c r="AU275" s="131" t="s">
        <v>81</v>
      </c>
      <c r="AY275" s="126" t="s">
        <v>143</v>
      </c>
      <c r="BK275" s="132">
        <f>SUM(BK276:BK285)</f>
        <v>0</v>
      </c>
    </row>
    <row r="276" spans="1:65" s="2" customFormat="1" ht="16.5" customHeight="1">
      <c r="A276" s="30"/>
      <c r="B276" s="133"/>
      <c r="C276" s="190" t="s">
        <v>380</v>
      </c>
      <c r="D276" s="191" t="s">
        <v>146</v>
      </c>
      <c r="E276" s="192" t="s">
        <v>381</v>
      </c>
      <c r="F276" s="193" t="s">
        <v>382</v>
      </c>
      <c r="G276" s="194" t="s">
        <v>223</v>
      </c>
      <c r="H276" s="195">
        <v>2</v>
      </c>
      <c r="I276" s="221">
        <v>0</v>
      </c>
      <c r="J276" s="196">
        <f aca="true" t="shared" si="0" ref="J276:J284">ROUND(I276*H276,2)</f>
        <v>0</v>
      </c>
      <c r="K276" s="193" t="s">
        <v>150</v>
      </c>
      <c r="L276" s="31"/>
      <c r="M276" s="134" t="s">
        <v>1</v>
      </c>
      <c r="N276" s="135" t="s">
        <v>41</v>
      </c>
      <c r="O276" s="136">
        <v>3.379</v>
      </c>
      <c r="P276" s="136">
        <f aca="true" t="shared" si="1" ref="P276:P284">O276*H276</f>
        <v>6.758</v>
      </c>
      <c r="Q276" s="136">
        <v>0.0163165361</v>
      </c>
      <c r="R276" s="136">
        <f aca="true" t="shared" si="2" ref="R276:R284">Q276*H276</f>
        <v>0.0326330722</v>
      </c>
      <c r="S276" s="136">
        <v>0</v>
      </c>
      <c r="T276" s="137">
        <f aca="true" t="shared" si="3" ref="T276:T284">S276*H276</f>
        <v>0</v>
      </c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R276" s="138" t="s">
        <v>220</v>
      </c>
      <c r="AT276" s="138" t="s">
        <v>146</v>
      </c>
      <c r="AU276" s="138" t="s">
        <v>85</v>
      </c>
      <c r="AY276" s="17" t="s">
        <v>143</v>
      </c>
      <c r="BE276" s="139">
        <f aca="true" t="shared" si="4" ref="BE276:BE284">IF(N276="základní",J276,0)</f>
        <v>0</v>
      </c>
      <c r="BF276" s="139">
        <f aca="true" t="shared" si="5" ref="BF276:BF284">IF(N276="snížená",J276,0)</f>
        <v>0</v>
      </c>
      <c r="BG276" s="139">
        <f aca="true" t="shared" si="6" ref="BG276:BG284">IF(N276="zákl. přenesená",J276,0)</f>
        <v>0</v>
      </c>
      <c r="BH276" s="139">
        <f aca="true" t="shared" si="7" ref="BH276:BH284">IF(N276="sníž. přenesená",J276,0)</f>
        <v>0</v>
      </c>
      <c r="BI276" s="139">
        <f aca="true" t="shared" si="8" ref="BI276:BI284">IF(N276="nulová",J276,0)</f>
        <v>0</v>
      </c>
      <c r="BJ276" s="17" t="s">
        <v>81</v>
      </c>
      <c r="BK276" s="139">
        <f aca="true" t="shared" si="9" ref="BK276:BK284">ROUND(I276*H276,2)</f>
        <v>0</v>
      </c>
      <c r="BL276" s="17" t="s">
        <v>220</v>
      </c>
      <c r="BM276" s="138" t="s">
        <v>383</v>
      </c>
    </row>
    <row r="277" spans="1:65" s="2" customFormat="1" ht="21.75" customHeight="1">
      <c r="A277" s="30"/>
      <c r="B277" s="133"/>
      <c r="C277" s="190" t="s">
        <v>384</v>
      </c>
      <c r="D277" s="191" t="s">
        <v>146</v>
      </c>
      <c r="E277" s="192" t="s">
        <v>385</v>
      </c>
      <c r="F277" s="193" t="s">
        <v>386</v>
      </c>
      <c r="G277" s="194" t="s">
        <v>262</v>
      </c>
      <c r="H277" s="195">
        <v>2.8</v>
      </c>
      <c r="I277" s="221">
        <v>0</v>
      </c>
      <c r="J277" s="196">
        <f t="shared" si="0"/>
        <v>0</v>
      </c>
      <c r="K277" s="193" t="s">
        <v>150</v>
      </c>
      <c r="L277" s="31"/>
      <c r="M277" s="134" t="s">
        <v>1</v>
      </c>
      <c r="N277" s="135" t="s">
        <v>41</v>
      </c>
      <c r="O277" s="136">
        <v>0.135</v>
      </c>
      <c r="P277" s="136">
        <f t="shared" si="1"/>
        <v>0.378</v>
      </c>
      <c r="Q277" s="136">
        <v>0</v>
      </c>
      <c r="R277" s="136">
        <f t="shared" si="2"/>
        <v>0</v>
      </c>
      <c r="S277" s="136">
        <v>0</v>
      </c>
      <c r="T277" s="137">
        <f t="shared" si="3"/>
        <v>0</v>
      </c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R277" s="138" t="s">
        <v>151</v>
      </c>
      <c r="AT277" s="138" t="s">
        <v>146</v>
      </c>
      <c r="AU277" s="138" t="s">
        <v>85</v>
      </c>
      <c r="AY277" s="17" t="s">
        <v>143</v>
      </c>
      <c r="BE277" s="139">
        <f t="shared" si="4"/>
        <v>0</v>
      </c>
      <c r="BF277" s="139">
        <f t="shared" si="5"/>
        <v>0</v>
      </c>
      <c r="BG277" s="139">
        <f t="shared" si="6"/>
        <v>0</v>
      </c>
      <c r="BH277" s="139">
        <f t="shared" si="7"/>
        <v>0</v>
      </c>
      <c r="BI277" s="139">
        <f t="shared" si="8"/>
        <v>0</v>
      </c>
      <c r="BJ277" s="17" t="s">
        <v>81</v>
      </c>
      <c r="BK277" s="139">
        <f t="shared" si="9"/>
        <v>0</v>
      </c>
      <c r="BL277" s="17" t="s">
        <v>151</v>
      </c>
      <c r="BM277" s="138" t="s">
        <v>387</v>
      </c>
    </row>
    <row r="278" spans="1:65" s="2" customFormat="1" ht="16.5" customHeight="1">
      <c r="A278" s="30"/>
      <c r="B278" s="133"/>
      <c r="C278" s="190" t="s">
        <v>388</v>
      </c>
      <c r="D278" s="191" t="s">
        <v>146</v>
      </c>
      <c r="E278" s="192" t="s">
        <v>389</v>
      </c>
      <c r="F278" s="193" t="s">
        <v>390</v>
      </c>
      <c r="G278" s="194" t="s">
        <v>262</v>
      </c>
      <c r="H278" s="195">
        <v>3.4</v>
      </c>
      <c r="I278" s="221">
        <v>0</v>
      </c>
      <c r="J278" s="196">
        <f t="shared" si="0"/>
        <v>0</v>
      </c>
      <c r="K278" s="193" t="s">
        <v>150</v>
      </c>
      <c r="L278" s="31"/>
      <c r="M278" s="134" t="s">
        <v>1</v>
      </c>
      <c r="N278" s="135" t="s">
        <v>41</v>
      </c>
      <c r="O278" s="136">
        <v>0.659</v>
      </c>
      <c r="P278" s="136">
        <f t="shared" si="1"/>
        <v>2.2406</v>
      </c>
      <c r="Q278" s="136">
        <v>0.0004119</v>
      </c>
      <c r="R278" s="136">
        <f t="shared" si="2"/>
        <v>0.0014004599999999999</v>
      </c>
      <c r="S278" s="136">
        <v>0</v>
      </c>
      <c r="T278" s="137">
        <f t="shared" si="3"/>
        <v>0</v>
      </c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R278" s="138" t="s">
        <v>220</v>
      </c>
      <c r="AT278" s="138" t="s">
        <v>146</v>
      </c>
      <c r="AU278" s="138" t="s">
        <v>85</v>
      </c>
      <c r="AY278" s="17" t="s">
        <v>143</v>
      </c>
      <c r="BE278" s="139">
        <f t="shared" si="4"/>
        <v>0</v>
      </c>
      <c r="BF278" s="139">
        <f t="shared" si="5"/>
        <v>0</v>
      </c>
      <c r="BG278" s="139">
        <f t="shared" si="6"/>
        <v>0</v>
      </c>
      <c r="BH278" s="139">
        <f t="shared" si="7"/>
        <v>0</v>
      </c>
      <c r="BI278" s="139">
        <f t="shared" si="8"/>
        <v>0</v>
      </c>
      <c r="BJ278" s="17" t="s">
        <v>81</v>
      </c>
      <c r="BK278" s="139">
        <f t="shared" si="9"/>
        <v>0</v>
      </c>
      <c r="BL278" s="17" t="s">
        <v>220</v>
      </c>
      <c r="BM278" s="138" t="s">
        <v>391</v>
      </c>
    </row>
    <row r="279" spans="1:65" s="2" customFormat="1" ht="16.5" customHeight="1">
      <c r="A279" s="30"/>
      <c r="B279" s="133"/>
      <c r="C279" s="190" t="s">
        <v>392</v>
      </c>
      <c r="D279" s="191" t="s">
        <v>146</v>
      </c>
      <c r="E279" s="192" t="s">
        <v>393</v>
      </c>
      <c r="F279" s="193" t="s">
        <v>394</v>
      </c>
      <c r="G279" s="194" t="s">
        <v>262</v>
      </c>
      <c r="H279" s="195">
        <v>2.8</v>
      </c>
      <c r="I279" s="221">
        <v>0</v>
      </c>
      <c r="J279" s="196">
        <f t="shared" si="0"/>
        <v>0</v>
      </c>
      <c r="K279" s="193" t="s">
        <v>150</v>
      </c>
      <c r="L279" s="31"/>
      <c r="M279" s="134" t="s">
        <v>1</v>
      </c>
      <c r="N279" s="135" t="s">
        <v>41</v>
      </c>
      <c r="O279" s="136">
        <v>0.797</v>
      </c>
      <c r="P279" s="136">
        <f t="shared" si="1"/>
        <v>2.2316</v>
      </c>
      <c r="Q279" s="136">
        <v>0.0007092</v>
      </c>
      <c r="R279" s="136">
        <f t="shared" si="2"/>
        <v>0.00198576</v>
      </c>
      <c r="S279" s="136">
        <v>0</v>
      </c>
      <c r="T279" s="137">
        <f t="shared" si="3"/>
        <v>0</v>
      </c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R279" s="138" t="s">
        <v>220</v>
      </c>
      <c r="AT279" s="138" t="s">
        <v>146</v>
      </c>
      <c r="AU279" s="138" t="s">
        <v>85</v>
      </c>
      <c r="AY279" s="17" t="s">
        <v>143</v>
      </c>
      <c r="BE279" s="139">
        <f t="shared" si="4"/>
        <v>0</v>
      </c>
      <c r="BF279" s="139">
        <f t="shared" si="5"/>
        <v>0</v>
      </c>
      <c r="BG279" s="139">
        <f t="shared" si="6"/>
        <v>0</v>
      </c>
      <c r="BH279" s="139">
        <f t="shared" si="7"/>
        <v>0</v>
      </c>
      <c r="BI279" s="139">
        <f t="shared" si="8"/>
        <v>0</v>
      </c>
      <c r="BJ279" s="17" t="s">
        <v>81</v>
      </c>
      <c r="BK279" s="139">
        <f t="shared" si="9"/>
        <v>0</v>
      </c>
      <c r="BL279" s="17" t="s">
        <v>220</v>
      </c>
      <c r="BM279" s="138" t="s">
        <v>395</v>
      </c>
    </row>
    <row r="280" spans="1:65" s="2" customFormat="1" ht="16.5" customHeight="1">
      <c r="A280" s="30"/>
      <c r="B280" s="133"/>
      <c r="C280" s="190" t="s">
        <v>396</v>
      </c>
      <c r="D280" s="191" t="s">
        <v>146</v>
      </c>
      <c r="E280" s="192" t="s">
        <v>397</v>
      </c>
      <c r="F280" s="193" t="s">
        <v>398</v>
      </c>
      <c r="G280" s="194" t="s">
        <v>262</v>
      </c>
      <c r="H280" s="195">
        <v>0.5</v>
      </c>
      <c r="I280" s="221">
        <v>0</v>
      </c>
      <c r="J280" s="196">
        <f t="shared" si="0"/>
        <v>0</v>
      </c>
      <c r="K280" s="193" t="s">
        <v>150</v>
      </c>
      <c r="L280" s="31"/>
      <c r="M280" s="134" t="s">
        <v>1</v>
      </c>
      <c r="N280" s="135" t="s">
        <v>41</v>
      </c>
      <c r="O280" s="136">
        <v>0.832</v>
      </c>
      <c r="P280" s="136">
        <f t="shared" si="1"/>
        <v>0.416</v>
      </c>
      <c r="Q280" s="136">
        <v>0.0022362</v>
      </c>
      <c r="R280" s="136">
        <f t="shared" si="2"/>
        <v>0.0011181</v>
      </c>
      <c r="S280" s="136">
        <v>0</v>
      </c>
      <c r="T280" s="137">
        <f t="shared" si="3"/>
        <v>0</v>
      </c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R280" s="138" t="s">
        <v>220</v>
      </c>
      <c r="AT280" s="138" t="s">
        <v>146</v>
      </c>
      <c r="AU280" s="138" t="s">
        <v>85</v>
      </c>
      <c r="AY280" s="17" t="s">
        <v>143</v>
      </c>
      <c r="BE280" s="139">
        <f t="shared" si="4"/>
        <v>0</v>
      </c>
      <c r="BF280" s="139">
        <f t="shared" si="5"/>
        <v>0</v>
      </c>
      <c r="BG280" s="139">
        <f t="shared" si="6"/>
        <v>0</v>
      </c>
      <c r="BH280" s="139">
        <f t="shared" si="7"/>
        <v>0</v>
      </c>
      <c r="BI280" s="139">
        <f t="shared" si="8"/>
        <v>0</v>
      </c>
      <c r="BJ280" s="17" t="s">
        <v>81</v>
      </c>
      <c r="BK280" s="139">
        <f t="shared" si="9"/>
        <v>0</v>
      </c>
      <c r="BL280" s="17" t="s">
        <v>220</v>
      </c>
      <c r="BM280" s="138" t="s">
        <v>399</v>
      </c>
    </row>
    <row r="281" spans="1:65" s="2" customFormat="1" ht="16.5" customHeight="1">
      <c r="A281" s="30"/>
      <c r="B281" s="133"/>
      <c r="C281" s="190" t="s">
        <v>400</v>
      </c>
      <c r="D281" s="191" t="s">
        <v>146</v>
      </c>
      <c r="E281" s="192" t="s">
        <v>401</v>
      </c>
      <c r="F281" s="193" t="s">
        <v>402</v>
      </c>
      <c r="G281" s="194" t="s">
        <v>403</v>
      </c>
      <c r="H281" s="195">
        <v>1</v>
      </c>
      <c r="I281" s="221">
        <v>0</v>
      </c>
      <c r="J281" s="196">
        <f t="shared" si="0"/>
        <v>0</v>
      </c>
      <c r="K281" s="193" t="s">
        <v>150</v>
      </c>
      <c r="L281" s="31"/>
      <c r="M281" s="134" t="s">
        <v>1</v>
      </c>
      <c r="N281" s="135" t="s">
        <v>41</v>
      </c>
      <c r="O281" s="136">
        <v>0.7</v>
      </c>
      <c r="P281" s="136">
        <f t="shared" si="1"/>
        <v>0.7</v>
      </c>
      <c r="Q281" s="136">
        <v>0</v>
      </c>
      <c r="R281" s="136">
        <f t="shared" si="2"/>
        <v>0</v>
      </c>
      <c r="S281" s="136">
        <v>0</v>
      </c>
      <c r="T281" s="137">
        <f t="shared" si="3"/>
        <v>0</v>
      </c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R281" s="138" t="s">
        <v>220</v>
      </c>
      <c r="AT281" s="138" t="s">
        <v>146</v>
      </c>
      <c r="AU281" s="138" t="s">
        <v>85</v>
      </c>
      <c r="AY281" s="17" t="s">
        <v>143</v>
      </c>
      <c r="BE281" s="139">
        <f t="shared" si="4"/>
        <v>0</v>
      </c>
      <c r="BF281" s="139">
        <f t="shared" si="5"/>
        <v>0</v>
      </c>
      <c r="BG281" s="139">
        <f t="shared" si="6"/>
        <v>0</v>
      </c>
      <c r="BH281" s="139">
        <f t="shared" si="7"/>
        <v>0</v>
      </c>
      <c r="BI281" s="139">
        <f t="shared" si="8"/>
        <v>0</v>
      </c>
      <c r="BJ281" s="17" t="s">
        <v>81</v>
      </c>
      <c r="BK281" s="139">
        <f t="shared" si="9"/>
        <v>0</v>
      </c>
      <c r="BL281" s="17" t="s">
        <v>220</v>
      </c>
      <c r="BM281" s="138" t="s">
        <v>404</v>
      </c>
    </row>
    <row r="282" spans="1:65" s="2" customFormat="1" ht="16.5" customHeight="1">
      <c r="A282" s="30"/>
      <c r="B282" s="133"/>
      <c r="C282" s="190" t="s">
        <v>405</v>
      </c>
      <c r="D282" s="191" t="s">
        <v>146</v>
      </c>
      <c r="E282" s="192" t="s">
        <v>406</v>
      </c>
      <c r="F282" s="193" t="s">
        <v>407</v>
      </c>
      <c r="G282" s="194" t="s">
        <v>223</v>
      </c>
      <c r="H282" s="195">
        <v>3</v>
      </c>
      <c r="I282" s="221">
        <v>0</v>
      </c>
      <c r="J282" s="196">
        <f t="shared" si="0"/>
        <v>0</v>
      </c>
      <c r="K282" s="193" t="s">
        <v>150</v>
      </c>
      <c r="L282" s="31"/>
      <c r="M282" s="134" t="s">
        <v>1</v>
      </c>
      <c r="N282" s="135" t="s">
        <v>41</v>
      </c>
      <c r="O282" s="136">
        <v>0.157</v>
      </c>
      <c r="P282" s="136">
        <f t="shared" si="1"/>
        <v>0.471</v>
      </c>
      <c r="Q282" s="136">
        <v>0</v>
      </c>
      <c r="R282" s="136">
        <f t="shared" si="2"/>
        <v>0</v>
      </c>
      <c r="S282" s="136">
        <v>0</v>
      </c>
      <c r="T282" s="137">
        <f t="shared" si="3"/>
        <v>0</v>
      </c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R282" s="138" t="s">
        <v>220</v>
      </c>
      <c r="AT282" s="138" t="s">
        <v>146</v>
      </c>
      <c r="AU282" s="138" t="s">
        <v>85</v>
      </c>
      <c r="AY282" s="17" t="s">
        <v>143</v>
      </c>
      <c r="BE282" s="139">
        <f t="shared" si="4"/>
        <v>0</v>
      </c>
      <c r="BF282" s="139">
        <f t="shared" si="5"/>
        <v>0</v>
      </c>
      <c r="BG282" s="139">
        <f t="shared" si="6"/>
        <v>0</v>
      </c>
      <c r="BH282" s="139">
        <f t="shared" si="7"/>
        <v>0</v>
      </c>
      <c r="BI282" s="139">
        <f t="shared" si="8"/>
        <v>0</v>
      </c>
      <c r="BJ282" s="17" t="s">
        <v>81</v>
      </c>
      <c r="BK282" s="139">
        <f t="shared" si="9"/>
        <v>0</v>
      </c>
      <c r="BL282" s="17" t="s">
        <v>220</v>
      </c>
      <c r="BM282" s="138" t="s">
        <v>408</v>
      </c>
    </row>
    <row r="283" spans="1:65" s="2" customFormat="1" ht="21.75" customHeight="1">
      <c r="A283" s="30"/>
      <c r="B283" s="133"/>
      <c r="C283" s="190" t="s">
        <v>409</v>
      </c>
      <c r="D283" s="191" t="s">
        <v>146</v>
      </c>
      <c r="E283" s="192" t="s">
        <v>410</v>
      </c>
      <c r="F283" s="193" t="s">
        <v>411</v>
      </c>
      <c r="G283" s="194" t="s">
        <v>173</v>
      </c>
      <c r="H283" s="195">
        <v>0.036</v>
      </c>
      <c r="I283" s="221">
        <v>0</v>
      </c>
      <c r="J283" s="196">
        <f t="shared" si="0"/>
        <v>0</v>
      </c>
      <c r="K283" s="193" t="s">
        <v>150</v>
      </c>
      <c r="L283" s="31"/>
      <c r="M283" s="134" t="s">
        <v>1</v>
      </c>
      <c r="N283" s="135" t="s">
        <v>41</v>
      </c>
      <c r="O283" s="136">
        <v>1.523</v>
      </c>
      <c r="P283" s="136">
        <f t="shared" si="1"/>
        <v>0.054827999999999995</v>
      </c>
      <c r="Q283" s="136">
        <v>0</v>
      </c>
      <c r="R283" s="136">
        <f t="shared" si="2"/>
        <v>0</v>
      </c>
      <c r="S283" s="136">
        <v>0</v>
      </c>
      <c r="T283" s="137">
        <f t="shared" si="3"/>
        <v>0</v>
      </c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R283" s="138" t="s">
        <v>220</v>
      </c>
      <c r="AT283" s="138" t="s">
        <v>146</v>
      </c>
      <c r="AU283" s="138" t="s">
        <v>85</v>
      </c>
      <c r="AY283" s="17" t="s">
        <v>143</v>
      </c>
      <c r="BE283" s="139">
        <f t="shared" si="4"/>
        <v>0</v>
      </c>
      <c r="BF283" s="139">
        <f t="shared" si="5"/>
        <v>0</v>
      </c>
      <c r="BG283" s="139">
        <f t="shared" si="6"/>
        <v>0</v>
      </c>
      <c r="BH283" s="139">
        <f t="shared" si="7"/>
        <v>0</v>
      </c>
      <c r="BI283" s="139">
        <f t="shared" si="8"/>
        <v>0</v>
      </c>
      <c r="BJ283" s="17" t="s">
        <v>81</v>
      </c>
      <c r="BK283" s="139">
        <f t="shared" si="9"/>
        <v>0</v>
      </c>
      <c r="BL283" s="17" t="s">
        <v>220</v>
      </c>
      <c r="BM283" s="138" t="s">
        <v>412</v>
      </c>
    </row>
    <row r="284" spans="1:65" s="2" customFormat="1" ht="21.75" customHeight="1">
      <c r="A284" s="30"/>
      <c r="B284" s="133"/>
      <c r="C284" s="190" t="s">
        <v>413</v>
      </c>
      <c r="D284" s="191" t="s">
        <v>146</v>
      </c>
      <c r="E284" s="192" t="s">
        <v>414</v>
      </c>
      <c r="F284" s="193" t="s">
        <v>415</v>
      </c>
      <c r="G284" s="194" t="s">
        <v>173</v>
      </c>
      <c r="H284" s="195">
        <v>0.18</v>
      </c>
      <c r="I284" s="221">
        <v>0</v>
      </c>
      <c r="J284" s="196">
        <f t="shared" si="0"/>
        <v>0</v>
      </c>
      <c r="K284" s="193" t="s">
        <v>150</v>
      </c>
      <c r="L284" s="31"/>
      <c r="M284" s="134" t="s">
        <v>1</v>
      </c>
      <c r="N284" s="135" t="s">
        <v>41</v>
      </c>
      <c r="O284" s="136">
        <v>0.008</v>
      </c>
      <c r="P284" s="136">
        <f t="shared" si="1"/>
        <v>0.0014399999999999999</v>
      </c>
      <c r="Q284" s="136">
        <v>0</v>
      </c>
      <c r="R284" s="136">
        <f t="shared" si="2"/>
        <v>0</v>
      </c>
      <c r="S284" s="136">
        <v>0</v>
      </c>
      <c r="T284" s="137">
        <f t="shared" si="3"/>
        <v>0</v>
      </c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R284" s="138" t="s">
        <v>220</v>
      </c>
      <c r="AT284" s="138" t="s">
        <v>146</v>
      </c>
      <c r="AU284" s="138" t="s">
        <v>85</v>
      </c>
      <c r="AY284" s="17" t="s">
        <v>143</v>
      </c>
      <c r="BE284" s="139">
        <f t="shared" si="4"/>
        <v>0</v>
      </c>
      <c r="BF284" s="139">
        <f t="shared" si="5"/>
        <v>0</v>
      </c>
      <c r="BG284" s="139">
        <f t="shared" si="6"/>
        <v>0</v>
      </c>
      <c r="BH284" s="139">
        <f t="shared" si="7"/>
        <v>0</v>
      </c>
      <c r="BI284" s="139">
        <f t="shared" si="8"/>
        <v>0</v>
      </c>
      <c r="BJ284" s="17" t="s">
        <v>81</v>
      </c>
      <c r="BK284" s="139">
        <f t="shared" si="9"/>
        <v>0</v>
      </c>
      <c r="BL284" s="17" t="s">
        <v>220</v>
      </c>
      <c r="BM284" s="138" t="s">
        <v>416</v>
      </c>
    </row>
    <row r="285" spans="2:51" s="13" customFormat="1" ht="12">
      <c r="B285" s="140"/>
      <c r="C285" s="197"/>
      <c r="D285" s="198" t="s">
        <v>153</v>
      </c>
      <c r="E285" s="199" t="s">
        <v>1</v>
      </c>
      <c r="F285" s="200" t="s">
        <v>417</v>
      </c>
      <c r="G285" s="201"/>
      <c r="H285" s="202">
        <v>0.18</v>
      </c>
      <c r="I285" s="201"/>
      <c r="J285" s="201"/>
      <c r="K285" s="201"/>
      <c r="L285" s="140"/>
      <c r="M285" s="142"/>
      <c r="N285" s="143"/>
      <c r="O285" s="143"/>
      <c r="P285" s="143"/>
      <c r="Q285" s="143"/>
      <c r="R285" s="143"/>
      <c r="S285" s="143"/>
      <c r="T285" s="144"/>
      <c r="AT285" s="141" t="s">
        <v>153</v>
      </c>
      <c r="AU285" s="141" t="s">
        <v>85</v>
      </c>
      <c r="AV285" s="13" t="s">
        <v>85</v>
      </c>
      <c r="AW285" s="13" t="s">
        <v>31</v>
      </c>
      <c r="AX285" s="13" t="s">
        <v>81</v>
      </c>
      <c r="AY285" s="141" t="s">
        <v>143</v>
      </c>
    </row>
    <row r="286" spans="2:63" s="12" customFormat="1" ht="22.9" customHeight="1">
      <c r="B286" s="125"/>
      <c r="C286" s="183"/>
      <c r="D286" s="184" t="s">
        <v>75</v>
      </c>
      <c r="E286" s="188" t="s">
        <v>418</v>
      </c>
      <c r="F286" s="188" t="s">
        <v>419</v>
      </c>
      <c r="G286" s="186"/>
      <c r="H286" s="186"/>
      <c r="I286" s="186"/>
      <c r="J286" s="189">
        <f>BK286</f>
        <v>0</v>
      </c>
      <c r="K286" s="186"/>
      <c r="L286" s="125"/>
      <c r="M286" s="127"/>
      <c r="N286" s="128"/>
      <c r="O286" s="128"/>
      <c r="P286" s="129">
        <f>SUM(P287:P301)</f>
        <v>15.049801999999998</v>
      </c>
      <c r="Q286" s="128"/>
      <c r="R286" s="129">
        <f>SUM(R287:R301)</f>
        <v>0.015230994500000001</v>
      </c>
      <c r="S286" s="128"/>
      <c r="T286" s="130">
        <f>SUM(T287:T301)</f>
        <v>0</v>
      </c>
      <c r="AR286" s="126" t="s">
        <v>85</v>
      </c>
      <c r="AT286" s="131" t="s">
        <v>75</v>
      </c>
      <c r="AU286" s="131" t="s">
        <v>81</v>
      </c>
      <c r="AY286" s="126" t="s">
        <v>143</v>
      </c>
      <c r="BK286" s="132">
        <f>SUM(BK287:BK301)</f>
        <v>0</v>
      </c>
    </row>
    <row r="287" spans="1:65" s="2" customFormat="1" ht="16.5" customHeight="1">
      <c r="A287" s="30"/>
      <c r="B287" s="133"/>
      <c r="C287" s="190" t="s">
        <v>420</v>
      </c>
      <c r="D287" s="191" t="s">
        <v>146</v>
      </c>
      <c r="E287" s="192" t="s">
        <v>421</v>
      </c>
      <c r="F287" s="193" t="s">
        <v>422</v>
      </c>
      <c r="G287" s="194" t="s">
        <v>262</v>
      </c>
      <c r="H287" s="195">
        <v>13.9</v>
      </c>
      <c r="I287" s="221">
        <v>0</v>
      </c>
      <c r="J287" s="196">
        <f>ROUND(I287*H287,2)</f>
        <v>0</v>
      </c>
      <c r="K287" s="193" t="s">
        <v>150</v>
      </c>
      <c r="L287" s="31"/>
      <c r="M287" s="134" t="s">
        <v>1</v>
      </c>
      <c r="N287" s="135" t="s">
        <v>41</v>
      </c>
      <c r="O287" s="136">
        <v>0.529</v>
      </c>
      <c r="P287" s="136">
        <f>O287*H287</f>
        <v>7.3531</v>
      </c>
      <c r="Q287" s="136">
        <v>0.00084934</v>
      </c>
      <c r="R287" s="136">
        <f>Q287*H287</f>
        <v>0.011805826</v>
      </c>
      <c r="S287" s="136">
        <v>0</v>
      </c>
      <c r="T287" s="137">
        <f>S287*H287</f>
        <v>0</v>
      </c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R287" s="138" t="s">
        <v>220</v>
      </c>
      <c r="AT287" s="138" t="s">
        <v>146</v>
      </c>
      <c r="AU287" s="138" t="s">
        <v>85</v>
      </c>
      <c r="AY287" s="17" t="s">
        <v>143</v>
      </c>
      <c r="BE287" s="139">
        <f>IF(N287="základní",J287,0)</f>
        <v>0</v>
      </c>
      <c r="BF287" s="139">
        <f>IF(N287="snížená",J287,0)</f>
        <v>0</v>
      </c>
      <c r="BG287" s="139">
        <f>IF(N287="zákl. přenesená",J287,0)</f>
        <v>0</v>
      </c>
      <c r="BH287" s="139">
        <f>IF(N287="sníž. přenesená",J287,0)</f>
        <v>0</v>
      </c>
      <c r="BI287" s="139">
        <f>IF(N287="nulová",J287,0)</f>
        <v>0</v>
      </c>
      <c r="BJ287" s="17" t="s">
        <v>81</v>
      </c>
      <c r="BK287" s="139">
        <f>ROUND(I287*H287,2)</f>
        <v>0</v>
      </c>
      <c r="BL287" s="17" t="s">
        <v>220</v>
      </c>
      <c r="BM287" s="138" t="s">
        <v>423</v>
      </c>
    </row>
    <row r="288" spans="2:51" s="13" customFormat="1" ht="12">
      <c r="B288" s="140"/>
      <c r="C288" s="197"/>
      <c r="D288" s="198" t="s">
        <v>153</v>
      </c>
      <c r="E288" s="199" t="s">
        <v>1</v>
      </c>
      <c r="F288" s="200" t="s">
        <v>424</v>
      </c>
      <c r="G288" s="201"/>
      <c r="H288" s="202">
        <v>6.8</v>
      </c>
      <c r="I288" s="201"/>
      <c r="J288" s="201"/>
      <c r="K288" s="201"/>
      <c r="L288" s="140"/>
      <c r="M288" s="142"/>
      <c r="N288" s="143"/>
      <c r="O288" s="143"/>
      <c r="P288" s="143"/>
      <c r="Q288" s="143"/>
      <c r="R288" s="143"/>
      <c r="S288" s="143"/>
      <c r="T288" s="144"/>
      <c r="AT288" s="141" t="s">
        <v>153</v>
      </c>
      <c r="AU288" s="141" t="s">
        <v>85</v>
      </c>
      <c r="AV288" s="13" t="s">
        <v>85</v>
      </c>
      <c r="AW288" s="13" t="s">
        <v>31</v>
      </c>
      <c r="AX288" s="13" t="s">
        <v>76</v>
      </c>
      <c r="AY288" s="141" t="s">
        <v>143</v>
      </c>
    </row>
    <row r="289" spans="2:51" s="13" customFormat="1" ht="12">
      <c r="B289" s="140"/>
      <c r="C289" s="197"/>
      <c r="D289" s="198" t="s">
        <v>153</v>
      </c>
      <c r="E289" s="199" t="s">
        <v>1</v>
      </c>
      <c r="F289" s="200" t="s">
        <v>425</v>
      </c>
      <c r="G289" s="201"/>
      <c r="H289" s="202">
        <v>5.6</v>
      </c>
      <c r="I289" s="201"/>
      <c r="J289" s="201"/>
      <c r="K289" s="201"/>
      <c r="L289" s="140"/>
      <c r="M289" s="142"/>
      <c r="N289" s="143"/>
      <c r="O289" s="143"/>
      <c r="P289" s="143"/>
      <c r="Q289" s="143"/>
      <c r="R289" s="143"/>
      <c r="S289" s="143"/>
      <c r="T289" s="144"/>
      <c r="AT289" s="141" t="s">
        <v>153</v>
      </c>
      <c r="AU289" s="141" t="s">
        <v>85</v>
      </c>
      <c r="AV289" s="13" t="s">
        <v>85</v>
      </c>
      <c r="AW289" s="13" t="s">
        <v>31</v>
      </c>
      <c r="AX289" s="13" t="s">
        <v>76</v>
      </c>
      <c r="AY289" s="141" t="s">
        <v>143</v>
      </c>
    </row>
    <row r="290" spans="2:51" s="13" customFormat="1" ht="12">
      <c r="B290" s="140"/>
      <c r="C290" s="197"/>
      <c r="D290" s="198" t="s">
        <v>153</v>
      </c>
      <c r="E290" s="199" t="s">
        <v>1</v>
      </c>
      <c r="F290" s="200" t="s">
        <v>426</v>
      </c>
      <c r="G290" s="201"/>
      <c r="H290" s="202">
        <v>1</v>
      </c>
      <c r="I290" s="201"/>
      <c r="J290" s="201"/>
      <c r="K290" s="201"/>
      <c r="L290" s="140"/>
      <c r="M290" s="142"/>
      <c r="N290" s="143"/>
      <c r="O290" s="143"/>
      <c r="P290" s="143"/>
      <c r="Q290" s="143"/>
      <c r="R290" s="143"/>
      <c r="S290" s="143"/>
      <c r="T290" s="144"/>
      <c r="AT290" s="141" t="s">
        <v>153</v>
      </c>
      <c r="AU290" s="141" t="s">
        <v>85</v>
      </c>
      <c r="AV290" s="13" t="s">
        <v>85</v>
      </c>
      <c r="AW290" s="13" t="s">
        <v>31</v>
      </c>
      <c r="AX290" s="13" t="s">
        <v>76</v>
      </c>
      <c r="AY290" s="141" t="s">
        <v>143</v>
      </c>
    </row>
    <row r="291" spans="2:51" s="13" customFormat="1" ht="12">
      <c r="B291" s="140"/>
      <c r="C291" s="197"/>
      <c r="D291" s="198" t="s">
        <v>153</v>
      </c>
      <c r="E291" s="199" t="s">
        <v>1</v>
      </c>
      <c r="F291" s="200" t="s">
        <v>427</v>
      </c>
      <c r="G291" s="201"/>
      <c r="H291" s="202">
        <v>0.5</v>
      </c>
      <c r="I291" s="201"/>
      <c r="J291" s="201"/>
      <c r="K291" s="201"/>
      <c r="L291" s="140"/>
      <c r="M291" s="142"/>
      <c r="N291" s="143"/>
      <c r="O291" s="143"/>
      <c r="P291" s="143"/>
      <c r="Q291" s="143"/>
      <c r="R291" s="143"/>
      <c r="S291" s="143"/>
      <c r="T291" s="144"/>
      <c r="AT291" s="141" t="s">
        <v>153</v>
      </c>
      <c r="AU291" s="141" t="s">
        <v>85</v>
      </c>
      <c r="AV291" s="13" t="s">
        <v>85</v>
      </c>
      <c r="AW291" s="13" t="s">
        <v>31</v>
      </c>
      <c r="AX291" s="13" t="s">
        <v>76</v>
      </c>
      <c r="AY291" s="141" t="s">
        <v>143</v>
      </c>
    </row>
    <row r="292" spans="2:51" s="14" customFormat="1" ht="12">
      <c r="B292" s="145"/>
      <c r="C292" s="203"/>
      <c r="D292" s="198" t="s">
        <v>153</v>
      </c>
      <c r="E292" s="204" t="s">
        <v>1</v>
      </c>
      <c r="F292" s="205" t="s">
        <v>156</v>
      </c>
      <c r="G292" s="206"/>
      <c r="H292" s="207">
        <v>13.899999999999999</v>
      </c>
      <c r="I292" s="206"/>
      <c r="J292" s="206"/>
      <c r="K292" s="206"/>
      <c r="L292" s="145"/>
      <c r="M292" s="147"/>
      <c r="N292" s="148"/>
      <c r="O292" s="148"/>
      <c r="P292" s="148"/>
      <c r="Q292" s="148"/>
      <c r="R292" s="148"/>
      <c r="S292" s="148"/>
      <c r="T292" s="149"/>
      <c r="AT292" s="146" t="s">
        <v>153</v>
      </c>
      <c r="AU292" s="146" t="s">
        <v>85</v>
      </c>
      <c r="AV292" s="14" t="s">
        <v>151</v>
      </c>
      <c r="AW292" s="14" t="s">
        <v>31</v>
      </c>
      <c r="AX292" s="14" t="s">
        <v>81</v>
      </c>
      <c r="AY292" s="146" t="s">
        <v>143</v>
      </c>
    </row>
    <row r="293" spans="1:65" s="2" customFormat="1" ht="16.5" customHeight="1">
      <c r="A293" s="30"/>
      <c r="B293" s="133"/>
      <c r="C293" s="190" t="s">
        <v>428</v>
      </c>
      <c r="D293" s="191" t="s">
        <v>146</v>
      </c>
      <c r="E293" s="192" t="s">
        <v>401</v>
      </c>
      <c r="F293" s="193" t="s">
        <v>402</v>
      </c>
      <c r="G293" s="194" t="s">
        <v>403</v>
      </c>
      <c r="H293" s="195">
        <v>1</v>
      </c>
      <c r="I293" s="221">
        <v>0</v>
      </c>
      <c r="J293" s="196">
        <f aca="true" t="shared" si="10" ref="J293:J300">ROUND(I293*H293,2)</f>
        <v>0</v>
      </c>
      <c r="K293" s="193" t="s">
        <v>150</v>
      </c>
      <c r="L293" s="31"/>
      <c r="M293" s="134" t="s">
        <v>1</v>
      </c>
      <c r="N293" s="135" t="s">
        <v>41</v>
      </c>
      <c r="O293" s="136">
        <v>0.7</v>
      </c>
      <c r="P293" s="136">
        <f aca="true" t="shared" si="11" ref="P293:P300">O293*H293</f>
        <v>0.7</v>
      </c>
      <c r="Q293" s="136">
        <v>0</v>
      </c>
      <c r="R293" s="136">
        <f aca="true" t="shared" si="12" ref="R293:R300">Q293*H293</f>
        <v>0</v>
      </c>
      <c r="S293" s="136">
        <v>0</v>
      </c>
      <c r="T293" s="137">
        <f aca="true" t="shared" si="13" ref="T293:T300">S293*H293</f>
        <v>0</v>
      </c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R293" s="138" t="s">
        <v>220</v>
      </c>
      <c r="AT293" s="138" t="s">
        <v>146</v>
      </c>
      <c r="AU293" s="138" t="s">
        <v>85</v>
      </c>
      <c r="AY293" s="17" t="s">
        <v>143</v>
      </c>
      <c r="BE293" s="139">
        <f aca="true" t="shared" si="14" ref="BE293:BE300">IF(N293="základní",J293,0)</f>
        <v>0</v>
      </c>
      <c r="BF293" s="139">
        <f aca="true" t="shared" si="15" ref="BF293:BF300">IF(N293="snížená",J293,0)</f>
        <v>0</v>
      </c>
      <c r="BG293" s="139">
        <f aca="true" t="shared" si="16" ref="BG293:BG300">IF(N293="zákl. přenesená",J293,0)</f>
        <v>0</v>
      </c>
      <c r="BH293" s="139">
        <f aca="true" t="shared" si="17" ref="BH293:BH300">IF(N293="sníž. přenesená",J293,0)</f>
        <v>0</v>
      </c>
      <c r="BI293" s="139">
        <f aca="true" t="shared" si="18" ref="BI293:BI300">IF(N293="nulová",J293,0)</f>
        <v>0</v>
      </c>
      <c r="BJ293" s="17" t="s">
        <v>81</v>
      </c>
      <c r="BK293" s="139">
        <f aca="true" t="shared" si="19" ref="BK293:BK300">ROUND(I293*H293,2)</f>
        <v>0</v>
      </c>
      <c r="BL293" s="17" t="s">
        <v>220</v>
      </c>
      <c r="BM293" s="138" t="s">
        <v>429</v>
      </c>
    </row>
    <row r="294" spans="1:65" s="2" customFormat="1" ht="21.75" customHeight="1">
      <c r="A294" s="30"/>
      <c r="B294" s="133"/>
      <c r="C294" s="190" t="s">
        <v>430</v>
      </c>
      <c r="D294" s="191" t="s">
        <v>146</v>
      </c>
      <c r="E294" s="192" t="s">
        <v>431</v>
      </c>
      <c r="F294" s="193" t="s">
        <v>432</v>
      </c>
      <c r="G294" s="194" t="s">
        <v>403</v>
      </c>
      <c r="H294" s="195">
        <v>1</v>
      </c>
      <c r="I294" s="221">
        <v>0</v>
      </c>
      <c r="J294" s="196">
        <f t="shared" si="10"/>
        <v>0</v>
      </c>
      <c r="K294" s="193" t="s">
        <v>150</v>
      </c>
      <c r="L294" s="31"/>
      <c r="M294" s="134" t="s">
        <v>1</v>
      </c>
      <c r="N294" s="135" t="s">
        <v>41</v>
      </c>
      <c r="O294" s="136">
        <v>0.5</v>
      </c>
      <c r="P294" s="136">
        <f t="shared" si="11"/>
        <v>0.5</v>
      </c>
      <c r="Q294" s="136">
        <v>0</v>
      </c>
      <c r="R294" s="136">
        <f t="shared" si="12"/>
        <v>0</v>
      </c>
      <c r="S294" s="136">
        <v>0</v>
      </c>
      <c r="T294" s="137">
        <f t="shared" si="13"/>
        <v>0</v>
      </c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R294" s="138" t="s">
        <v>220</v>
      </c>
      <c r="AT294" s="138" t="s">
        <v>146</v>
      </c>
      <c r="AU294" s="138" t="s">
        <v>85</v>
      </c>
      <c r="AY294" s="17" t="s">
        <v>143</v>
      </c>
      <c r="BE294" s="139">
        <f t="shared" si="14"/>
        <v>0</v>
      </c>
      <c r="BF294" s="139">
        <f t="shared" si="15"/>
        <v>0</v>
      </c>
      <c r="BG294" s="139">
        <f t="shared" si="16"/>
        <v>0</v>
      </c>
      <c r="BH294" s="139">
        <f t="shared" si="17"/>
        <v>0</v>
      </c>
      <c r="BI294" s="139">
        <f t="shared" si="18"/>
        <v>0</v>
      </c>
      <c r="BJ294" s="17" t="s">
        <v>81</v>
      </c>
      <c r="BK294" s="139">
        <f t="shared" si="19"/>
        <v>0</v>
      </c>
      <c r="BL294" s="17" t="s">
        <v>220</v>
      </c>
      <c r="BM294" s="138" t="s">
        <v>433</v>
      </c>
    </row>
    <row r="295" spans="1:65" s="2" customFormat="1" ht="21.75" customHeight="1">
      <c r="A295" s="30"/>
      <c r="B295" s="133"/>
      <c r="C295" s="190" t="s">
        <v>434</v>
      </c>
      <c r="D295" s="191" t="s">
        <v>146</v>
      </c>
      <c r="E295" s="192" t="s">
        <v>435</v>
      </c>
      <c r="F295" s="193" t="s">
        <v>436</v>
      </c>
      <c r="G295" s="194" t="s">
        <v>262</v>
      </c>
      <c r="H295" s="195">
        <v>13.9</v>
      </c>
      <c r="I295" s="221">
        <v>0</v>
      </c>
      <c r="J295" s="196">
        <f t="shared" si="10"/>
        <v>0</v>
      </c>
      <c r="K295" s="193" t="s">
        <v>150</v>
      </c>
      <c r="L295" s="31"/>
      <c r="M295" s="134" t="s">
        <v>1</v>
      </c>
      <c r="N295" s="135" t="s">
        <v>41</v>
      </c>
      <c r="O295" s="136">
        <v>0.103</v>
      </c>
      <c r="P295" s="136">
        <f t="shared" si="11"/>
        <v>1.4317</v>
      </c>
      <c r="Q295" s="136">
        <v>4.662E-05</v>
      </c>
      <c r="R295" s="136">
        <f t="shared" si="12"/>
        <v>0.000648018</v>
      </c>
      <c r="S295" s="136">
        <v>0</v>
      </c>
      <c r="T295" s="137">
        <f t="shared" si="13"/>
        <v>0</v>
      </c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R295" s="138" t="s">
        <v>220</v>
      </c>
      <c r="AT295" s="138" t="s">
        <v>146</v>
      </c>
      <c r="AU295" s="138" t="s">
        <v>85</v>
      </c>
      <c r="AY295" s="17" t="s">
        <v>143</v>
      </c>
      <c r="BE295" s="139">
        <f t="shared" si="14"/>
        <v>0</v>
      </c>
      <c r="BF295" s="139">
        <f t="shared" si="15"/>
        <v>0</v>
      </c>
      <c r="BG295" s="139">
        <f t="shared" si="16"/>
        <v>0</v>
      </c>
      <c r="BH295" s="139">
        <f t="shared" si="17"/>
        <v>0</v>
      </c>
      <c r="BI295" s="139">
        <f t="shared" si="18"/>
        <v>0</v>
      </c>
      <c r="BJ295" s="17" t="s">
        <v>81</v>
      </c>
      <c r="BK295" s="139">
        <f t="shared" si="19"/>
        <v>0</v>
      </c>
      <c r="BL295" s="17" t="s">
        <v>220</v>
      </c>
      <c r="BM295" s="138" t="s">
        <v>437</v>
      </c>
    </row>
    <row r="296" spans="1:65" s="2" customFormat="1" ht="16.5" customHeight="1">
      <c r="A296" s="30"/>
      <c r="B296" s="133"/>
      <c r="C296" s="190" t="s">
        <v>438</v>
      </c>
      <c r="D296" s="191" t="s">
        <v>146</v>
      </c>
      <c r="E296" s="192" t="s">
        <v>439</v>
      </c>
      <c r="F296" s="193" t="s">
        <v>440</v>
      </c>
      <c r="G296" s="194" t="s">
        <v>223</v>
      </c>
      <c r="H296" s="195">
        <v>7</v>
      </c>
      <c r="I296" s="221">
        <v>0</v>
      </c>
      <c r="J296" s="196">
        <f t="shared" si="10"/>
        <v>0</v>
      </c>
      <c r="K296" s="193" t="s">
        <v>150</v>
      </c>
      <c r="L296" s="31"/>
      <c r="M296" s="134" t="s">
        <v>1</v>
      </c>
      <c r="N296" s="135" t="s">
        <v>41</v>
      </c>
      <c r="O296" s="136">
        <v>0.425</v>
      </c>
      <c r="P296" s="136">
        <f t="shared" si="11"/>
        <v>2.975</v>
      </c>
      <c r="Q296" s="136">
        <v>0</v>
      </c>
      <c r="R296" s="136">
        <f t="shared" si="12"/>
        <v>0</v>
      </c>
      <c r="S296" s="136">
        <v>0</v>
      </c>
      <c r="T296" s="137">
        <f t="shared" si="13"/>
        <v>0</v>
      </c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R296" s="138" t="s">
        <v>220</v>
      </c>
      <c r="AT296" s="138" t="s">
        <v>146</v>
      </c>
      <c r="AU296" s="138" t="s">
        <v>85</v>
      </c>
      <c r="AY296" s="17" t="s">
        <v>143</v>
      </c>
      <c r="BE296" s="139">
        <f t="shared" si="14"/>
        <v>0</v>
      </c>
      <c r="BF296" s="139">
        <f t="shared" si="15"/>
        <v>0</v>
      </c>
      <c r="BG296" s="139">
        <f t="shared" si="16"/>
        <v>0</v>
      </c>
      <c r="BH296" s="139">
        <f t="shared" si="17"/>
        <v>0</v>
      </c>
      <c r="BI296" s="139">
        <f t="shared" si="18"/>
        <v>0</v>
      </c>
      <c r="BJ296" s="17" t="s">
        <v>81</v>
      </c>
      <c r="BK296" s="139">
        <f t="shared" si="19"/>
        <v>0</v>
      </c>
      <c r="BL296" s="17" t="s">
        <v>220</v>
      </c>
      <c r="BM296" s="138" t="s">
        <v>441</v>
      </c>
    </row>
    <row r="297" spans="1:65" s="2" customFormat="1" ht="21.75" customHeight="1">
      <c r="A297" s="30"/>
      <c r="B297" s="133"/>
      <c r="C297" s="190" t="s">
        <v>442</v>
      </c>
      <c r="D297" s="191" t="s">
        <v>146</v>
      </c>
      <c r="E297" s="192" t="s">
        <v>443</v>
      </c>
      <c r="F297" s="193" t="s">
        <v>444</v>
      </c>
      <c r="G297" s="194" t="s">
        <v>262</v>
      </c>
      <c r="H297" s="195">
        <v>13.9</v>
      </c>
      <c r="I297" s="221">
        <v>0</v>
      </c>
      <c r="J297" s="196">
        <f t="shared" si="10"/>
        <v>0</v>
      </c>
      <c r="K297" s="193" t="s">
        <v>150</v>
      </c>
      <c r="L297" s="31"/>
      <c r="M297" s="134" t="s">
        <v>1</v>
      </c>
      <c r="N297" s="135" t="s">
        <v>41</v>
      </c>
      <c r="O297" s="136">
        <v>0.067</v>
      </c>
      <c r="P297" s="136">
        <f t="shared" si="11"/>
        <v>0.9313000000000001</v>
      </c>
      <c r="Q297" s="136">
        <v>0.000189795</v>
      </c>
      <c r="R297" s="136">
        <f t="shared" si="12"/>
        <v>0.0026381505000000003</v>
      </c>
      <c r="S297" s="136">
        <v>0</v>
      </c>
      <c r="T297" s="137">
        <f t="shared" si="13"/>
        <v>0</v>
      </c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R297" s="138" t="s">
        <v>220</v>
      </c>
      <c r="AT297" s="138" t="s">
        <v>146</v>
      </c>
      <c r="AU297" s="138" t="s">
        <v>85</v>
      </c>
      <c r="AY297" s="17" t="s">
        <v>143</v>
      </c>
      <c r="BE297" s="139">
        <f t="shared" si="14"/>
        <v>0</v>
      </c>
      <c r="BF297" s="139">
        <f t="shared" si="15"/>
        <v>0</v>
      </c>
      <c r="BG297" s="139">
        <f t="shared" si="16"/>
        <v>0</v>
      </c>
      <c r="BH297" s="139">
        <f t="shared" si="17"/>
        <v>0</v>
      </c>
      <c r="BI297" s="139">
        <f t="shared" si="18"/>
        <v>0</v>
      </c>
      <c r="BJ297" s="17" t="s">
        <v>81</v>
      </c>
      <c r="BK297" s="139">
        <f t="shared" si="19"/>
        <v>0</v>
      </c>
      <c r="BL297" s="17" t="s">
        <v>220</v>
      </c>
      <c r="BM297" s="138" t="s">
        <v>445</v>
      </c>
    </row>
    <row r="298" spans="1:65" s="2" customFormat="1" ht="16.5" customHeight="1">
      <c r="A298" s="30"/>
      <c r="B298" s="133"/>
      <c r="C298" s="190" t="s">
        <v>446</v>
      </c>
      <c r="D298" s="191" t="s">
        <v>146</v>
      </c>
      <c r="E298" s="192" t="s">
        <v>447</v>
      </c>
      <c r="F298" s="193" t="s">
        <v>448</v>
      </c>
      <c r="G298" s="194" t="s">
        <v>262</v>
      </c>
      <c r="H298" s="195">
        <v>13.9</v>
      </c>
      <c r="I298" s="221">
        <v>0</v>
      </c>
      <c r="J298" s="196">
        <f t="shared" si="10"/>
        <v>0</v>
      </c>
      <c r="K298" s="193" t="s">
        <v>150</v>
      </c>
      <c r="L298" s="31"/>
      <c r="M298" s="134" t="s">
        <v>1</v>
      </c>
      <c r="N298" s="135" t="s">
        <v>41</v>
      </c>
      <c r="O298" s="136">
        <v>0.082</v>
      </c>
      <c r="P298" s="136">
        <f t="shared" si="11"/>
        <v>1.1398000000000001</v>
      </c>
      <c r="Q298" s="136">
        <v>1E-05</v>
      </c>
      <c r="R298" s="136">
        <f t="shared" si="12"/>
        <v>0.00013900000000000002</v>
      </c>
      <c r="S298" s="136">
        <v>0</v>
      </c>
      <c r="T298" s="137">
        <f t="shared" si="13"/>
        <v>0</v>
      </c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R298" s="138" t="s">
        <v>220</v>
      </c>
      <c r="AT298" s="138" t="s">
        <v>146</v>
      </c>
      <c r="AU298" s="138" t="s">
        <v>85</v>
      </c>
      <c r="AY298" s="17" t="s">
        <v>143</v>
      </c>
      <c r="BE298" s="139">
        <f t="shared" si="14"/>
        <v>0</v>
      </c>
      <c r="BF298" s="139">
        <f t="shared" si="15"/>
        <v>0</v>
      </c>
      <c r="BG298" s="139">
        <f t="shared" si="16"/>
        <v>0</v>
      </c>
      <c r="BH298" s="139">
        <f t="shared" si="17"/>
        <v>0</v>
      </c>
      <c r="BI298" s="139">
        <f t="shared" si="18"/>
        <v>0</v>
      </c>
      <c r="BJ298" s="17" t="s">
        <v>81</v>
      </c>
      <c r="BK298" s="139">
        <f t="shared" si="19"/>
        <v>0</v>
      </c>
      <c r="BL298" s="17" t="s">
        <v>220</v>
      </c>
      <c r="BM298" s="138" t="s">
        <v>449</v>
      </c>
    </row>
    <row r="299" spans="1:65" s="2" customFormat="1" ht="21.75" customHeight="1">
      <c r="A299" s="30"/>
      <c r="B299" s="133"/>
      <c r="C299" s="190" t="s">
        <v>450</v>
      </c>
      <c r="D299" s="191" t="s">
        <v>146</v>
      </c>
      <c r="E299" s="192" t="s">
        <v>451</v>
      </c>
      <c r="F299" s="193" t="s">
        <v>452</v>
      </c>
      <c r="G299" s="194" t="s">
        <v>173</v>
      </c>
      <c r="H299" s="195">
        <v>0.013</v>
      </c>
      <c r="I299" s="221">
        <v>0</v>
      </c>
      <c r="J299" s="196">
        <f t="shared" si="10"/>
        <v>0</v>
      </c>
      <c r="K299" s="193" t="s">
        <v>150</v>
      </c>
      <c r="L299" s="31"/>
      <c r="M299" s="134" t="s">
        <v>1</v>
      </c>
      <c r="N299" s="135" t="s">
        <v>41</v>
      </c>
      <c r="O299" s="136">
        <v>1.374</v>
      </c>
      <c r="P299" s="136">
        <f t="shared" si="11"/>
        <v>0.017862</v>
      </c>
      <c r="Q299" s="136">
        <v>0</v>
      </c>
      <c r="R299" s="136">
        <f t="shared" si="12"/>
        <v>0</v>
      </c>
      <c r="S299" s="136">
        <v>0</v>
      </c>
      <c r="T299" s="137">
        <f t="shared" si="13"/>
        <v>0</v>
      </c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R299" s="138" t="s">
        <v>220</v>
      </c>
      <c r="AT299" s="138" t="s">
        <v>146</v>
      </c>
      <c r="AU299" s="138" t="s">
        <v>85</v>
      </c>
      <c r="AY299" s="17" t="s">
        <v>143</v>
      </c>
      <c r="BE299" s="139">
        <f t="shared" si="14"/>
        <v>0</v>
      </c>
      <c r="BF299" s="139">
        <f t="shared" si="15"/>
        <v>0</v>
      </c>
      <c r="BG299" s="139">
        <f t="shared" si="16"/>
        <v>0</v>
      </c>
      <c r="BH299" s="139">
        <f t="shared" si="17"/>
        <v>0</v>
      </c>
      <c r="BI299" s="139">
        <f t="shared" si="18"/>
        <v>0</v>
      </c>
      <c r="BJ299" s="17" t="s">
        <v>81</v>
      </c>
      <c r="BK299" s="139">
        <f t="shared" si="19"/>
        <v>0</v>
      </c>
      <c r="BL299" s="17" t="s">
        <v>220</v>
      </c>
      <c r="BM299" s="138" t="s">
        <v>453</v>
      </c>
    </row>
    <row r="300" spans="1:65" s="2" customFormat="1" ht="21.75" customHeight="1">
      <c r="A300" s="30"/>
      <c r="B300" s="133"/>
      <c r="C300" s="190" t="s">
        <v>454</v>
      </c>
      <c r="D300" s="191" t="s">
        <v>146</v>
      </c>
      <c r="E300" s="192" t="s">
        <v>455</v>
      </c>
      <c r="F300" s="193" t="s">
        <v>456</v>
      </c>
      <c r="G300" s="194" t="s">
        <v>173</v>
      </c>
      <c r="H300" s="195">
        <v>0.13</v>
      </c>
      <c r="I300" s="221">
        <v>0</v>
      </c>
      <c r="J300" s="196">
        <f t="shared" si="10"/>
        <v>0</v>
      </c>
      <c r="K300" s="193" t="s">
        <v>150</v>
      </c>
      <c r="L300" s="31"/>
      <c r="M300" s="134" t="s">
        <v>1</v>
      </c>
      <c r="N300" s="135" t="s">
        <v>41</v>
      </c>
      <c r="O300" s="136">
        <v>0.008</v>
      </c>
      <c r="P300" s="136">
        <f t="shared" si="11"/>
        <v>0.0010400000000000001</v>
      </c>
      <c r="Q300" s="136">
        <v>0</v>
      </c>
      <c r="R300" s="136">
        <f t="shared" si="12"/>
        <v>0</v>
      </c>
      <c r="S300" s="136">
        <v>0</v>
      </c>
      <c r="T300" s="137">
        <f t="shared" si="13"/>
        <v>0</v>
      </c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R300" s="138" t="s">
        <v>220</v>
      </c>
      <c r="AT300" s="138" t="s">
        <v>146</v>
      </c>
      <c r="AU300" s="138" t="s">
        <v>85</v>
      </c>
      <c r="AY300" s="17" t="s">
        <v>143</v>
      </c>
      <c r="BE300" s="139">
        <f t="shared" si="14"/>
        <v>0</v>
      </c>
      <c r="BF300" s="139">
        <f t="shared" si="15"/>
        <v>0</v>
      </c>
      <c r="BG300" s="139">
        <f t="shared" si="16"/>
        <v>0</v>
      </c>
      <c r="BH300" s="139">
        <f t="shared" si="17"/>
        <v>0</v>
      </c>
      <c r="BI300" s="139">
        <f t="shared" si="18"/>
        <v>0</v>
      </c>
      <c r="BJ300" s="17" t="s">
        <v>81</v>
      </c>
      <c r="BK300" s="139">
        <f t="shared" si="19"/>
        <v>0</v>
      </c>
      <c r="BL300" s="17" t="s">
        <v>220</v>
      </c>
      <c r="BM300" s="138" t="s">
        <v>457</v>
      </c>
    </row>
    <row r="301" spans="2:51" s="13" customFormat="1" ht="12">
      <c r="B301" s="140"/>
      <c r="C301" s="197"/>
      <c r="D301" s="198" t="s">
        <v>153</v>
      </c>
      <c r="E301" s="199" t="s">
        <v>1</v>
      </c>
      <c r="F301" s="200" t="s">
        <v>458</v>
      </c>
      <c r="G301" s="201"/>
      <c r="H301" s="202">
        <v>0.13</v>
      </c>
      <c r="I301" s="201"/>
      <c r="J301" s="201"/>
      <c r="K301" s="201"/>
      <c r="L301" s="140"/>
      <c r="M301" s="142"/>
      <c r="N301" s="143"/>
      <c r="O301" s="143"/>
      <c r="P301" s="143"/>
      <c r="Q301" s="143"/>
      <c r="R301" s="143"/>
      <c r="S301" s="143"/>
      <c r="T301" s="144"/>
      <c r="AT301" s="141" t="s">
        <v>153</v>
      </c>
      <c r="AU301" s="141" t="s">
        <v>85</v>
      </c>
      <c r="AV301" s="13" t="s">
        <v>85</v>
      </c>
      <c r="AW301" s="13" t="s">
        <v>31</v>
      </c>
      <c r="AX301" s="13" t="s">
        <v>81</v>
      </c>
      <c r="AY301" s="141" t="s">
        <v>143</v>
      </c>
    </row>
    <row r="302" spans="2:63" s="12" customFormat="1" ht="22.9" customHeight="1">
      <c r="B302" s="125"/>
      <c r="C302" s="183"/>
      <c r="D302" s="184" t="s">
        <v>75</v>
      </c>
      <c r="E302" s="188" t="s">
        <v>459</v>
      </c>
      <c r="F302" s="188" t="s">
        <v>460</v>
      </c>
      <c r="G302" s="186"/>
      <c r="H302" s="186"/>
      <c r="I302" s="186"/>
      <c r="J302" s="189">
        <f>BK302</f>
        <v>0</v>
      </c>
      <c r="K302" s="186"/>
      <c r="L302" s="125"/>
      <c r="M302" s="127"/>
      <c r="N302" s="128"/>
      <c r="O302" s="128"/>
      <c r="P302" s="129">
        <f>SUM(P303:P317)</f>
        <v>6.698747</v>
      </c>
      <c r="Q302" s="128"/>
      <c r="R302" s="129">
        <f>SUM(R303:R317)</f>
        <v>0.0729126871</v>
      </c>
      <c r="S302" s="128"/>
      <c r="T302" s="130">
        <f>SUM(T303:T317)</f>
        <v>0.02121</v>
      </c>
      <c r="AR302" s="126" t="s">
        <v>85</v>
      </c>
      <c r="AT302" s="131" t="s">
        <v>75</v>
      </c>
      <c r="AU302" s="131" t="s">
        <v>81</v>
      </c>
      <c r="AY302" s="126" t="s">
        <v>143</v>
      </c>
      <c r="BK302" s="132">
        <f>SUM(BK303:BK317)</f>
        <v>0</v>
      </c>
    </row>
    <row r="303" spans="1:65" s="2" customFormat="1" ht="16.5" customHeight="1">
      <c r="A303" s="30"/>
      <c r="B303" s="133"/>
      <c r="C303" s="190" t="s">
        <v>461</v>
      </c>
      <c r="D303" s="191" t="s">
        <v>146</v>
      </c>
      <c r="E303" s="192" t="s">
        <v>462</v>
      </c>
      <c r="F303" s="193" t="s">
        <v>463</v>
      </c>
      <c r="G303" s="194" t="s">
        <v>403</v>
      </c>
      <c r="H303" s="195">
        <v>1</v>
      </c>
      <c r="I303" s="221">
        <v>0</v>
      </c>
      <c r="J303" s="196">
        <f aca="true" t="shared" si="20" ref="J303:J316">ROUND(I303*H303,2)</f>
        <v>0</v>
      </c>
      <c r="K303" s="193" t="s">
        <v>150</v>
      </c>
      <c r="L303" s="31"/>
      <c r="M303" s="134" t="s">
        <v>1</v>
      </c>
      <c r="N303" s="135" t="s">
        <v>41</v>
      </c>
      <c r="O303" s="136">
        <v>1.1</v>
      </c>
      <c r="P303" s="136">
        <f aca="true" t="shared" si="21" ref="P303:P316">O303*H303</f>
        <v>1.1</v>
      </c>
      <c r="Q303" s="136">
        <v>0.0169688363</v>
      </c>
      <c r="R303" s="136">
        <f aca="true" t="shared" si="22" ref="R303:R316">Q303*H303</f>
        <v>0.0169688363</v>
      </c>
      <c r="S303" s="136">
        <v>0</v>
      </c>
      <c r="T303" s="137">
        <f aca="true" t="shared" si="23" ref="T303:T316">S303*H303</f>
        <v>0</v>
      </c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R303" s="138" t="s">
        <v>220</v>
      </c>
      <c r="AT303" s="138" t="s">
        <v>146</v>
      </c>
      <c r="AU303" s="138" t="s">
        <v>85</v>
      </c>
      <c r="AY303" s="17" t="s">
        <v>143</v>
      </c>
      <c r="BE303" s="139">
        <f aca="true" t="shared" si="24" ref="BE303:BE316">IF(N303="základní",J303,0)</f>
        <v>0</v>
      </c>
      <c r="BF303" s="139">
        <f aca="true" t="shared" si="25" ref="BF303:BF316">IF(N303="snížená",J303,0)</f>
        <v>0</v>
      </c>
      <c r="BG303" s="139">
        <f aca="true" t="shared" si="26" ref="BG303:BG316">IF(N303="zákl. přenesená",J303,0)</f>
        <v>0</v>
      </c>
      <c r="BH303" s="139">
        <f aca="true" t="shared" si="27" ref="BH303:BH316">IF(N303="sníž. přenesená",J303,0)</f>
        <v>0</v>
      </c>
      <c r="BI303" s="139">
        <f aca="true" t="shared" si="28" ref="BI303:BI316">IF(N303="nulová",J303,0)</f>
        <v>0</v>
      </c>
      <c r="BJ303" s="17" t="s">
        <v>81</v>
      </c>
      <c r="BK303" s="139">
        <f aca="true" t="shared" si="29" ref="BK303:BK316">ROUND(I303*H303,2)</f>
        <v>0</v>
      </c>
      <c r="BL303" s="17" t="s">
        <v>220</v>
      </c>
      <c r="BM303" s="138" t="s">
        <v>464</v>
      </c>
    </row>
    <row r="304" spans="1:65" s="2" customFormat="1" ht="16.5" customHeight="1">
      <c r="A304" s="30"/>
      <c r="B304" s="133"/>
      <c r="C304" s="190" t="s">
        <v>465</v>
      </c>
      <c r="D304" s="191" t="s">
        <v>146</v>
      </c>
      <c r="E304" s="192" t="s">
        <v>466</v>
      </c>
      <c r="F304" s="193" t="s">
        <v>467</v>
      </c>
      <c r="G304" s="194" t="s">
        <v>403</v>
      </c>
      <c r="H304" s="195">
        <v>1</v>
      </c>
      <c r="I304" s="221">
        <v>0</v>
      </c>
      <c r="J304" s="196">
        <f t="shared" si="20"/>
        <v>0</v>
      </c>
      <c r="K304" s="193" t="s">
        <v>150</v>
      </c>
      <c r="L304" s="31"/>
      <c r="M304" s="134" t="s">
        <v>1</v>
      </c>
      <c r="N304" s="135" t="s">
        <v>41</v>
      </c>
      <c r="O304" s="136">
        <v>1.2</v>
      </c>
      <c r="P304" s="136">
        <f t="shared" si="21"/>
        <v>1.2</v>
      </c>
      <c r="Q304" s="136">
        <v>0.0216292765</v>
      </c>
      <c r="R304" s="136">
        <f t="shared" si="22"/>
        <v>0.0216292765</v>
      </c>
      <c r="S304" s="136">
        <v>0</v>
      </c>
      <c r="T304" s="137">
        <f t="shared" si="23"/>
        <v>0</v>
      </c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R304" s="138" t="s">
        <v>220</v>
      </c>
      <c r="AT304" s="138" t="s">
        <v>146</v>
      </c>
      <c r="AU304" s="138" t="s">
        <v>85</v>
      </c>
      <c r="AY304" s="17" t="s">
        <v>143</v>
      </c>
      <c r="BE304" s="139">
        <f t="shared" si="24"/>
        <v>0</v>
      </c>
      <c r="BF304" s="139">
        <f t="shared" si="25"/>
        <v>0</v>
      </c>
      <c r="BG304" s="139">
        <f t="shared" si="26"/>
        <v>0</v>
      </c>
      <c r="BH304" s="139">
        <f t="shared" si="27"/>
        <v>0</v>
      </c>
      <c r="BI304" s="139">
        <f t="shared" si="28"/>
        <v>0</v>
      </c>
      <c r="BJ304" s="17" t="s">
        <v>81</v>
      </c>
      <c r="BK304" s="139">
        <f t="shared" si="29"/>
        <v>0</v>
      </c>
      <c r="BL304" s="17" t="s">
        <v>220</v>
      </c>
      <c r="BM304" s="138" t="s">
        <v>468</v>
      </c>
    </row>
    <row r="305" spans="1:65" s="2" customFormat="1" ht="16.5" customHeight="1">
      <c r="A305" s="30"/>
      <c r="B305" s="133"/>
      <c r="C305" s="190" t="s">
        <v>469</v>
      </c>
      <c r="D305" s="191" t="s">
        <v>146</v>
      </c>
      <c r="E305" s="192" t="s">
        <v>470</v>
      </c>
      <c r="F305" s="193" t="s">
        <v>471</v>
      </c>
      <c r="G305" s="194" t="s">
        <v>403</v>
      </c>
      <c r="H305" s="195">
        <v>1</v>
      </c>
      <c r="I305" s="221">
        <v>0</v>
      </c>
      <c r="J305" s="196">
        <f t="shared" si="20"/>
        <v>0</v>
      </c>
      <c r="K305" s="193" t="s">
        <v>150</v>
      </c>
      <c r="L305" s="31"/>
      <c r="M305" s="134" t="s">
        <v>1</v>
      </c>
      <c r="N305" s="135" t="s">
        <v>41</v>
      </c>
      <c r="O305" s="136">
        <v>0.579</v>
      </c>
      <c r="P305" s="136">
        <f t="shared" si="21"/>
        <v>0.579</v>
      </c>
      <c r="Q305" s="136">
        <v>0</v>
      </c>
      <c r="R305" s="136">
        <f t="shared" si="22"/>
        <v>0</v>
      </c>
      <c r="S305" s="136">
        <v>0.0188</v>
      </c>
      <c r="T305" s="137">
        <f t="shared" si="23"/>
        <v>0.0188</v>
      </c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R305" s="138" t="s">
        <v>220</v>
      </c>
      <c r="AT305" s="138" t="s">
        <v>146</v>
      </c>
      <c r="AU305" s="138" t="s">
        <v>85</v>
      </c>
      <c r="AY305" s="17" t="s">
        <v>143</v>
      </c>
      <c r="BE305" s="139">
        <f t="shared" si="24"/>
        <v>0</v>
      </c>
      <c r="BF305" s="139">
        <f t="shared" si="25"/>
        <v>0</v>
      </c>
      <c r="BG305" s="139">
        <f t="shared" si="26"/>
        <v>0</v>
      </c>
      <c r="BH305" s="139">
        <f t="shared" si="27"/>
        <v>0</v>
      </c>
      <c r="BI305" s="139">
        <f t="shared" si="28"/>
        <v>0</v>
      </c>
      <c r="BJ305" s="17" t="s">
        <v>81</v>
      </c>
      <c r="BK305" s="139">
        <f t="shared" si="29"/>
        <v>0</v>
      </c>
      <c r="BL305" s="17" t="s">
        <v>220</v>
      </c>
      <c r="BM305" s="138" t="s">
        <v>472</v>
      </c>
    </row>
    <row r="306" spans="1:65" s="2" customFormat="1" ht="16.5" customHeight="1">
      <c r="A306" s="30"/>
      <c r="B306" s="133"/>
      <c r="C306" s="190" t="s">
        <v>291</v>
      </c>
      <c r="D306" s="191" t="s">
        <v>146</v>
      </c>
      <c r="E306" s="192" t="s">
        <v>473</v>
      </c>
      <c r="F306" s="193" t="s">
        <v>1376</v>
      </c>
      <c r="G306" s="194" t="s">
        <v>403</v>
      </c>
      <c r="H306" s="195">
        <v>1</v>
      </c>
      <c r="I306" s="221">
        <v>0</v>
      </c>
      <c r="J306" s="196">
        <f t="shared" si="20"/>
        <v>0</v>
      </c>
      <c r="K306" s="193" t="s">
        <v>150</v>
      </c>
      <c r="L306" s="31"/>
      <c r="M306" s="134" t="s">
        <v>1</v>
      </c>
      <c r="N306" s="135" t="s">
        <v>41</v>
      </c>
      <c r="O306" s="136">
        <v>1.5</v>
      </c>
      <c r="P306" s="136">
        <f t="shared" si="21"/>
        <v>1.5</v>
      </c>
      <c r="Q306" s="136">
        <v>0.0186488363</v>
      </c>
      <c r="R306" s="136">
        <f t="shared" si="22"/>
        <v>0.0186488363</v>
      </c>
      <c r="S306" s="136">
        <v>0</v>
      </c>
      <c r="T306" s="137">
        <f t="shared" si="23"/>
        <v>0</v>
      </c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R306" s="138" t="s">
        <v>220</v>
      </c>
      <c r="AT306" s="138" t="s">
        <v>146</v>
      </c>
      <c r="AU306" s="138" t="s">
        <v>85</v>
      </c>
      <c r="AY306" s="17" t="s">
        <v>143</v>
      </c>
      <c r="BE306" s="139">
        <f t="shared" si="24"/>
        <v>0</v>
      </c>
      <c r="BF306" s="139">
        <f t="shared" si="25"/>
        <v>0</v>
      </c>
      <c r="BG306" s="139">
        <f t="shared" si="26"/>
        <v>0</v>
      </c>
      <c r="BH306" s="139">
        <f t="shared" si="27"/>
        <v>0</v>
      </c>
      <c r="BI306" s="139">
        <f t="shared" si="28"/>
        <v>0</v>
      </c>
      <c r="BJ306" s="17" t="s">
        <v>81</v>
      </c>
      <c r="BK306" s="139">
        <f t="shared" si="29"/>
        <v>0</v>
      </c>
      <c r="BL306" s="17" t="s">
        <v>220</v>
      </c>
      <c r="BM306" s="138" t="s">
        <v>474</v>
      </c>
    </row>
    <row r="307" spans="1:65" s="2" customFormat="1" ht="21.75" customHeight="1">
      <c r="A307" s="30"/>
      <c r="B307" s="133"/>
      <c r="C307" s="190" t="s">
        <v>475</v>
      </c>
      <c r="D307" s="191" t="s">
        <v>146</v>
      </c>
      <c r="E307" s="192" t="s">
        <v>476</v>
      </c>
      <c r="F307" s="193" t="s">
        <v>477</v>
      </c>
      <c r="G307" s="194" t="s">
        <v>403</v>
      </c>
      <c r="H307" s="195">
        <v>1</v>
      </c>
      <c r="I307" s="221">
        <v>0</v>
      </c>
      <c r="J307" s="196">
        <f t="shared" si="20"/>
        <v>0</v>
      </c>
      <c r="K307" s="193" t="s">
        <v>150</v>
      </c>
      <c r="L307" s="31"/>
      <c r="M307" s="134" t="s">
        <v>1</v>
      </c>
      <c r="N307" s="135" t="s">
        <v>41</v>
      </c>
      <c r="O307" s="136">
        <v>0.507</v>
      </c>
      <c r="P307" s="136">
        <f t="shared" si="21"/>
        <v>0.507</v>
      </c>
      <c r="Q307" s="136">
        <v>0.010660253</v>
      </c>
      <c r="R307" s="136">
        <f t="shared" si="22"/>
        <v>0.010660253</v>
      </c>
      <c r="S307" s="136">
        <v>0</v>
      </c>
      <c r="T307" s="137">
        <f t="shared" si="23"/>
        <v>0</v>
      </c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R307" s="138" t="s">
        <v>220</v>
      </c>
      <c r="AT307" s="138" t="s">
        <v>146</v>
      </c>
      <c r="AU307" s="138" t="s">
        <v>85</v>
      </c>
      <c r="AY307" s="17" t="s">
        <v>143</v>
      </c>
      <c r="BE307" s="139">
        <f t="shared" si="24"/>
        <v>0</v>
      </c>
      <c r="BF307" s="139">
        <f t="shared" si="25"/>
        <v>0</v>
      </c>
      <c r="BG307" s="139">
        <f t="shared" si="26"/>
        <v>0</v>
      </c>
      <c r="BH307" s="139">
        <f t="shared" si="27"/>
        <v>0</v>
      </c>
      <c r="BI307" s="139">
        <f t="shared" si="28"/>
        <v>0</v>
      </c>
      <c r="BJ307" s="17" t="s">
        <v>81</v>
      </c>
      <c r="BK307" s="139">
        <f t="shared" si="29"/>
        <v>0</v>
      </c>
      <c r="BL307" s="17" t="s">
        <v>220</v>
      </c>
      <c r="BM307" s="138" t="s">
        <v>478</v>
      </c>
    </row>
    <row r="308" spans="1:65" s="2" customFormat="1" ht="16.5" customHeight="1">
      <c r="A308" s="30"/>
      <c r="B308" s="133"/>
      <c r="C308" s="190" t="s">
        <v>479</v>
      </c>
      <c r="D308" s="191" t="s">
        <v>146</v>
      </c>
      <c r="E308" s="192" t="s">
        <v>480</v>
      </c>
      <c r="F308" s="193" t="s">
        <v>481</v>
      </c>
      <c r="G308" s="194" t="s">
        <v>403</v>
      </c>
      <c r="H308" s="195">
        <v>3</v>
      </c>
      <c r="I308" s="221">
        <v>0</v>
      </c>
      <c r="J308" s="196">
        <f t="shared" si="20"/>
        <v>0</v>
      </c>
      <c r="K308" s="193" t="s">
        <v>150</v>
      </c>
      <c r="L308" s="31"/>
      <c r="M308" s="134" t="s">
        <v>1</v>
      </c>
      <c r="N308" s="135" t="s">
        <v>41</v>
      </c>
      <c r="O308" s="136">
        <v>0.227</v>
      </c>
      <c r="P308" s="136">
        <f t="shared" si="21"/>
        <v>0.681</v>
      </c>
      <c r="Q308" s="136">
        <v>0.000240097</v>
      </c>
      <c r="R308" s="136">
        <f t="shared" si="22"/>
        <v>0.000720291</v>
      </c>
      <c r="S308" s="136">
        <v>0</v>
      </c>
      <c r="T308" s="137">
        <f t="shared" si="23"/>
        <v>0</v>
      </c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R308" s="138" t="s">
        <v>220</v>
      </c>
      <c r="AT308" s="138" t="s">
        <v>146</v>
      </c>
      <c r="AU308" s="138" t="s">
        <v>85</v>
      </c>
      <c r="AY308" s="17" t="s">
        <v>143</v>
      </c>
      <c r="BE308" s="139">
        <f t="shared" si="24"/>
        <v>0</v>
      </c>
      <c r="BF308" s="139">
        <f t="shared" si="25"/>
        <v>0</v>
      </c>
      <c r="BG308" s="139">
        <f t="shared" si="26"/>
        <v>0</v>
      </c>
      <c r="BH308" s="139">
        <f t="shared" si="27"/>
        <v>0</v>
      </c>
      <c r="BI308" s="139">
        <f t="shared" si="28"/>
        <v>0</v>
      </c>
      <c r="BJ308" s="17" t="s">
        <v>81</v>
      </c>
      <c r="BK308" s="139">
        <f t="shared" si="29"/>
        <v>0</v>
      </c>
      <c r="BL308" s="17" t="s">
        <v>220</v>
      </c>
      <c r="BM308" s="138" t="s">
        <v>482</v>
      </c>
    </row>
    <row r="309" spans="1:65" s="2" customFormat="1" ht="16.5" customHeight="1">
      <c r="A309" s="30"/>
      <c r="B309" s="133"/>
      <c r="C309" s="190" t="s">
        <v>483</v>
      </c>
      <c r="D309" s="191" t="s">
        <v>146</v>
      </c>
      <c r="E309" s="192" t="s">
        <v>484</v>
      </c>
      <c r="F309" s="193" t="s">
        <v>485</v>
      </c>
      <c r="G309" s="194" t="s">
        <v>403</v>
      </c>
      <c r="H309" s="195">
        <v>1</v>
      </c>
      <c r="I309" s="221">
        <v>0</v>
      </c>
      <c r="J309" s="196">
        <f t="shared" si="20"/>
        <v>0</v>
      </c>
      <c r="K309" s="193" t="s">
        <v>150</v>
      </c>
      <c r="L309" s="31"/>
      <c r="M309" s="134" t="s">
        <v>1</v>
      </c>
      <c r="N309" s="135" t="s">
        <v>41</v>
      </c>
      <c r="O309" s="136">
        <v>0.217</v>
      </c>
      <c r="P309" s="136">
        <f t="shared" si="21"/>
        <v>0.217</v>
      </c>
      <c r="Q309" s="136">
        <v>0</v>
      </c>
      <c r="R309" s="136">
        <f t="shared" si="22"/>
        <v>0</v>
      </c>
      <c r="S309" s="136">
        <v>0.00156</v>
      </c>
      <c r="T309" s="137">
        <f t="shared" si="23"/>
        <v>0.00156</v>
      </c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R309" s="138" t="s">
        <v>220</v>
      </c>
      <c r="AT309" s="138" t="s">
        <v>146</v>
      </c>
      <c r="AU309" s="138" t="s">
        <v>85</v>
      </c>
      <c r="AY309" s="17" t="s">
        <v>143</v>
      </c>
      <c r="BE309" s="139">
        <f t="shared" si="24"/>
        <v>0</v>
      </c>
      <c r="BF309" s="139">
        <f t="shared" si="25"/>
        <v>0</v>
      </c>
      <c r="BG309" s="139">
        <f t="shared" si="26"/>
        <v>0</v>
      </c>
      <c r="BH309" s="139">
        <f t="shared" si="27"/>
        <v>0</v>
      </c>
      <c r="BI309" s="139">
        <f t="shared" si="28"/>
        <v>0</v>
      </c>
      <c r="BJ309" s="17" t="s">
        <v>81</v>
      </c>
      <c r="BK309" s="139">
        <f t="shared" si="29"/>
        <v>0</v>
      </c>
      <c r="BL309" s="17" t="s">
        <v>220</v>
      </c>
      <c r="BM309" s="138" t="s">
        <v>486</v>
      </c>
    </row>
    <row r="310" spans="1:65" s="2" customFormat="1" ht="16.5" customHeight="1">
      <c r="A310" s="30"/>
      <c r="B310" s="133"/>
      <c r="C310" s="190" t="s">
        <v>487</v>
      </c>
      <c r="D310" s="191" t="s">
        <v>146</v>
      </c>
      <c r="E310" s="192" t="s">
        <v>488</v>
      </c>
      <c r="F310" s="193" t="s">
        <v>489</v>
      </c>
      <c r="G310" s="194" t="s">
        <v>403</v>
      </c>
      <c r="H310" s="195">
        <v>1</v>
      </c>
      <c r="I310" s="221">
        <v>0</v>
      </c>
      <c r="J310" s="196">
        <f t="shared" si="20"/>
        <v>0</v>
      </c>
      <c r="K310" s="193" t="s">
        <v>150</v>
      </c>
      <c r="L310" s="31"/>
      <c r="M310" s="134" t="s">
        <v>1</v>
      </c>
      <c r="N310" s="135" t="s">
        <v>41</v>
      </c>
      <c r="O310" s="136">
        <v>0.2</v>
      </c>
      <c r="P310" s="136">
        <f t="shared" si="21"/>
        <v>0.2</v>
      </c>
      <c r="Q310" s="136">
        <v>0.002080097</v>
      </c>
      <c r="R310" s="136">
        <f t="shared" si="22"/>
        <v>0.002080097</v>
      </c>
      <c r="S310" s="136">
        <v>0</v>
      </c>
      <c r="T310" s="137">
        <f t="shared" si="23"/>
        <v>0</v>
      </c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R310" s="138" t="s">
        <v>220</v>
      </c>
      <c r="AT310" s="138" t="s">
        <v>146</v>
      </c>
      <c r="AU310" s="138" t="s">
        <v>85</v>
      </c>
      <c r="AY310" s="17" t="s">
        <v>143</v>
      </c>
      <c r="BE310" s="139">
        <f t="shared" si="24"/>
        <v>0</v>
      </c>
      <c r="BF310" s="139">
        <f t="shared" si="25"/>
        <v>0</v>
      </c>
      <c r="BG310" s="139">
        <f t="shared" si="26"/>
        <v>0</v>
      </c>
      <c r="BH310" s="139">
        <f t="shared" si="27"/>
        <v>0</v>
      </c>
      <c r="BI310" s="139">
        <f t="shared" si="28"/>
        <v>0</v>
      </c>
      <c r="BJ310" s="17" t="s">
        <v>81</v>
      </c>
      <c r="BK310" s="139">
        <f t="shared" si="29"/>
        <v>0</v>
      </c>
      <c r="BL310" s="17" t="s">
        <v>220</v>
      </c>
      <c r="BM310" s="138" t="s">
        <v>490</v>
      </c>
    </row>
    <row r="311" spans="1:65" s="2" customFormat="1" ht="16.5" customHeight="1">
      <c r="A311" s="30"/>
      <c r="B311" s="133"/>
      <c r="C311" s="190" t="s">
        <v>491</v>
      </c>
      <c r="D311" s="191" t="s">
        <v>146</v>
      </c>
      <c r="E311" s="192" t="s">
        <v>492</v>
      </c>
      <c r="F311" s="193" t="s">
        <v>493</v>
      </c>
      <c r="G311" s="194" t="s">
        <v>403</v>
      </c>
      <c r="H311" s="195">
        <v>1</v>
      </c>
      <c r="I311" s="221">
        <v>0</v>
      </c>
      <c r="J311" s="196">
        <f t="shared" si="20"/>
        <v>0</v>
      </c>
      <c r="K311" s="193" t="s">
        <v>150</v>
      </c>
      <c r="L311" s="31"/>
      <c r="M311" s="134" t="s">
        <v>1</v>
      </c>
      <c r="N311" s="135" t="s">
        <v>41</v>
      </c>
      <c r="O311" s="136">
        <v>0.2</v>
      </c>
      <c r="P311" s="136">
        <f t="shared" si="21"/>
        <v>0.2</v>
      </c>
      <c r="Q311" s="136">
        <v>0.001840097</v>
      </c>
      <c r="R311" s="136">
        <f t="shared" si="22"/>
        <v>0.001840097</v>
      </c>
      <c r="S311" s="136">
        <v>0</v>
      </c>
      <c r="T311" s="137">
        <f t="shared" si="23"/>
        <v>0</v>
      </c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R311" s="138" t="s">
        <v>220</v>
      </c>
      <c r="AT311" s="138" t="s">
        <v>146</v>
      </c>
      <c r="AU311" s="138" t="s">
        <v>85</v>
      </c>
      <c r="AY311" s="17" t="s">
        <v>143</v>
      </c>
      <c r="BE311" s="139">
        <f t="shared" si="24"/>
        <v>0</v>
      </c>
      <c r="BF311" s="139">
        <f t="shared" si="25"/>
        <v>0</v>
      </c>
      <c r="BG311" s="139">
        <f t="shared" si="26"/>
        <v>0</v>
      </c>
      <c r="BH311" s="139">
        <f t="shared" si="27"/>
        <v>0</v>
      </c>
      <c r="BI311" s="139">
        <f t="shared" si="28"/>
        <v>0</v>
      </c>
      <c r="BJ311" s="17" t="s">
        <v>81</v>
      </c>
      <c r="BK311" s="139">
        <f t="shared" si="29"/>
        <v>0</v>
      </c>
      <c r="BL311" s="17" t="s">
        <v>220</v>
      </c>
      <c r="BM311" s="138" t="s">
        <v>494</v>
      </c>
    </row>
    <row r="312" spans="1:65" s="2" customFormat="1" ht="16.5" customHeight="1">
      <c r="A312" s="30"/>
      <c r="B312" s="133"/>
      <c r="C312" s="190" t="s">
        <v>495</v>
      </c>
      <c r="D312" s="191" t="s">
        <v>146</v>
      </c>
      <c r="E312" s="192" t="s">
        <v>496</v>
      </c>
      <c r="F312" s="193" t="s">
        <v>497</v>
      </c>
      <c r="G312" s="194" t="s">
        <v>223</v>
      </c>
      <c r="H312" s="195">
        <v>1</v>
      </c>
      <c r="I312" s="221">
        <v>0</v>
      </c>
      <c r="J312" s="196">
        <f t="shared" si="20"/>
        <v>0</v>
      </c>
      <c r="K312" s="193" t="s">
        <v>150</v>
      </c>
      <c r="L312" s="31"/>
      <c r="M312" s="134" t="s">
        <v>1</v>
      </c>
      <c r="N312" s="135" t="s">
        <v>41</v>
      </c>
      <c r="O312" s="136">
        <v>0.23</v>
      </c>
      <c r="P312" s="136">
        <f t="shared" si="21"/>
        <v>0.23</v>
      </c>
      <c r="Q312" s="136">
        <v>0.00014</v>
      </c>
      <c r="R312" s="136">
        <f t="shared" si="22"/>
        <v>0.00014</v>
      </c>
      <c r="S312" s="136">
        <v>0</v>
      </c>
      <c r="T312" s="137">
        <f t="shared" si="23"/>
        <v>0</v>
      </c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R312" s="138" t="s">
        <v>220</v>
      </c>
      <c r="AT312" s="138" t="s">
        <v>146</v>
      </c>
      <c r="AU312" s="138" t="s">
        <v>85</v>
      </c>
      <c r="AY312" s="17" t="s">
        <v>143</v>
      </c>
      <c r="BE312" s="139">
        <f t="shared" si="24"/>
        <v>0</v>
      </c>
      <c r="BF312" s="139">
        <f t="shared" si="25"/>
        <v>0</v>
      </c>
      <c r="BG312" s="139">
        <f t="shared" si="26"/>
        <v>0</v>
      </c>
      <c r="BH312" s="139">
        <f t="shared" si="27"/>
        <v>0</v>
      </c>
      <c r="BI312" s="139">
        <f t="shared" si="28"/>
        <v>0</v>
      </c>
      <c r="BJ312" s="17" t="s">
        <v>81</v>
      </c>
      <c r="BK312" s="139">
        <f t="shared" si="29"/>
        <v>0</v>
      </c>
      <c r="BL312" s="17" t="s">
        <v>220</v>
      </c>
      <c r="BM312" s="138" t="s">
        <v>498</v>
      </c>
    </row>
    <row r="313" spans="1:65" s="2" customFormat="1" ht="16.5" customHeight="1">
      <c r="A313" s="30"/>
      <c r="B313" s="133"/>
      <c r="C313" s="190" t="s">
        <v>499</v>
      </c>
      <c r="D313" s="191" t="s">
        <v>146</v>
      </c>
      <c r="E313" s="192" t="s">
        <v>500</v>
      </c>
      <c r="F313" s="193" t="s">
        <v>501</v>
      </c>
      <c r="G313" s="194" t="s">
        <v>223</v>
      </c>
      <c r="H313" s="195">
        <v>1</v>
      </c>
      <c r="I313" s="221">
        <v>0</v>
      </c>
      <c r="J313" s="196">
        <f t="shared" si="20"/>
        <v>0</v>
      </c>
      <c r="K313" s="193" t="s">
        <v>150</v>
      </c>
      <c r="L313" s="31"/>
      <c r="M313" s="134" t="s">
        <v>1</v>
      </c>
      <c r="N313" s="135" t="s">
        <v>41</v>
      </c>
      <c r="O313" s="136">
        <v>0.038</v>
      </c>
      <c r="P313" s="136">
        <f t="shared" si="21"/>
        <v>0.038</v>
      </c>
      <c r="Q313" s="136">
        <v>0</v>
      </c>
      <c r="R313" s="136">
        <f t="shared" si="22"/>
        <v>0</v>
      </c>
      <c r="S313" s="136">
        <v>0.00085</v>
      </c>
      <c r="T313" s="137">
        <f t="shared" si="23"/>
        <v>0.00085</v>
      </c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R313" s="138" t="s">
        <v>220</v>
      </c>
      <c r="AT313" s="138" t="s">
        <v>146</v>
      </c>
      <c r="AU313" s="138" t="s">
        <v>85</v>
      </c>
      <c r="AY313" s="17" t="s">
        <v>143</v>
      </c>
      <c r="BE313" s="139">
        <f t="shared" si="24"/>
        <v>0</v>
      </c>
      <c r="BF313" s="139">
        <f t="shared" si="25"/>
        <v>0</v>
      </c>
      <c r="BG313" s="139">
        <f t="shared" si="26"/>
        <v>0</v>
      </c>
      <c r="BH313" s="139">
        <f t="shared" si="27"/>
        <v>0</v>
      </c>
      <c r="BI313" s="139">
        <f t="shared" si="28"/>
        <v>0</v>
      </c>
      <c r="BJ313" s="17" t="s">
        <v>81</v>
      </c>
      <c r="BK313" s="139">
        <f t="shared" si="29"/>
        <v>0</v>
      </c>
      <c r="BL313" s="17" t="s">
        <v>220</v>
      </c>
      <c r="BM313" s="138" t="s">
        <v>502</v>
      </c>
    </row>
    <row r="314" spans="1:65" s="2" customFormat="1" ht="16.5" customHeight="1">
      <c r="A314" s="30"/>
      <c r="B314" s="133"/>
      <c r="C314" s="190" t="s">
        <v>503</v>
      </c>
      <c r="D314" s="191" t="s">
        <v>146</v>
      </c>
      <c r="E314" s="192" t="s">
        <v>504</v>
      </c>
      <c r="F314" s="193" t="s">
        <v>505</v>
      </c>
      <c r="G314" s="194" t="s">
        <v>223</v>
      </c>
      <c r="H314" s="195">
        <v>1</v>
      </c>
      <c r="I314" s="221">
        <v>0</v>
      </c>
      <c r="J314" s="196">
        <f t="shared" si="20"/>
        <v>0</v>
      </c>
      <c r="K314" s="193" t="s">
        <v>150</v>
      </c>
      <c r="L314" s="31"/>
      <c r="M314" s="134" t="s">
        <v>1</v>
      </c>
      <c r="N314" s="135" t="s">
        <v>41</v>
      </c>
      <c r="O314" s="136">
        <v>0.113</v>
      </c>
      <c r="P314" s="136">
        <f t="shared" si="21"/>
        <v>0.113</v>
      </c>
      <c r="Q314" s="136">
        <v>0.000225</v>
      </c>
      <c r="R314" s="136">
        <f t="shared" si="22"/>
        <v>0.000225</v>
      </c>
      <c r="S314" s="136">
        <v>0</v>
      </c>
      <c r="T314" s="137">
        <f t="shared" si="23"/>
        <v>0</v>
      </c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R314" s="138" t="s">
        <v>220</v>
      </c>
      <c r="AT314" s="138" t="s">
        <v>146</v>
      </c>
      <c r="AU314" s="138" t="s">
        <v>85</v>
      </c>
      <c r="AY314" s="17" t="s">
        <v>143</v>
      </c>
      <c r="BE314" s="139">
        <f t="shared" si="24"/>
        <v>0</v>
      </c>
      <c r="BF314" s="139">
        <f t="shared" si="25"/>
        <v>0</v>
      </c>
      <c r="BG314" s="139">
        <f t="shared" si="26"/>
        <v>0</v>
      </c>
      <c r="BH314" s="139">
        <f t="shared" si="27"/>
        <v>0</v>
      </c>
      <c r="BI314" s="139">
        <f t="shared" si="28"/>
        <v>0</v>
      </c>
      <c r="BJ314" s="17" t="s">
        <v>81</v>
      </c>
      <c r="BK314" s="139">
        <f t="shared" si="29"/>
        <v>0</v>
      </c>
      <c r="BL314" s="17" t="s">
        <v>220</v>
      </c>
      <c r="BM314" s="138" t="s">
        <v>506</v>
      </c>
    </row>
    <row r="315" spans="1:65" s="2" customFormat="1" ht="21.75" customHeight="1">
      <c r="A315" s="30"/>
      <c r="B315" s="133"/>
      <c r="C315" s="190" t="s">
        <v>507</v>
      </c>
      <c r="D315" s="191" t="s">
        <v>146</v>
      </c>
      <c r="E315" s="192" t="s">
        <v>508</v>
      </c>
      <c r="F315" s="193" t="s">
        <v>509</v>
      </c>
      <c r="G315" s="194" t="s">
        <v>173</v>
      </c>
      <c r="H315" s="195">
        <v>0.079</v>
      </c>
      <c r="I315" s="221">
        <v>0</v>
      </c>
      <c r="J315" s="196">
        <f t="shared" si="20"/>
        <v>0</v>
      </c>
      <c r="K315" s="193" t="s">
        <v>150</v>
      </c>
      <c r="L315" s="31"/>
      <c r="M315" s="134" t="s">
        <v>1</v>
      </c>
      <c r="N315" s="135" t="s">
        <v>41</v>
      </c>
      <c r="O315" s="136">
        <v>1.573</v>
      </c>
      <c r="P315" s="136">
        <f t="shared" si="21"/>
        <v>0.124267</v>
      </c>
      <c r="Q315" s="136">
        <v>0</v>
      </c>
      <c r="R315" s="136">
        <f t="shared" si="22"/>
        <v>0</v>
      </c>
      <c r="S315" s="136">
        <v>0</v>
      </c>
      <c r="T315" s="137">
        <f t="shared" si="23"/>
        <v>0</v>
      </c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R315" s="138" t="s">
        <v>220</v>
      </c>
      <c r="AT315" s="138" t="s">
        <v>146</v>
      </c>
      <c r="AU315" s="138" t="s">
        <v>85</v>
      </c>
      <c r="AY315" s="17" t="s">
        <v>143</v>
      </c>
      <c r="BE315" s="139">
        <f t="shared" si="24"/>
        <v>0</v>
      </c>
      <c r="BF315" s="139">
        <f t="shared" si="25"/>
        <v>0</v>
      </c>
      <c r="BG315" s="139">
        <f t="shared" si="26"/>
        <v>0</v>
      </c>
      <c r="BH315" s="139">
        <f t="shared" si="27"/>
        <v>0</v>
      </c>
      <c r="BI315" s="139">
        <f t="shared" si="28"/>
        <v>0</v>
      </c>
      <c r="BJ315" s="17" t="s">
        <v>81</v>
      </c>
      <c r="BK315" s="139">
        <f t="shared" si="29"/>
        <v>0</v>
      </c>
      <c r="BL315" s="17" t="s">
        <v>220</v>
      </c>
      <c r="BM315" s="138" t="s">
        <v>510</v>
      </c>
    </row>
    <row r="316" spans="1:65" s="2" customFormat="1" ht="21.75" customHeight="1">
      <c r="A316" s="30"/>
      <c r="B316" s="133"/>
      <c r="C316" s="190" t="s">
        <v>511</v>
      </c>
      <c r="D316" s="191" t="s">
        <v>146</v>
      </c>
      <c r="E316" s="192" t="s">
        <v>512</v>
      </c>
      <c r="F316" s="193" t="s">
        <v>513</v>
      </c>
      <c r="G316" s="194" t="s">
        <v>173</v>
      </c>
      <c r="H316" s="195">
        <v>0.79</v>
      </c>
      <c r="I316" s="221">
        <v>0</v>
      </c>
      <c r="J316" s="196">
        <f t="shared" si="20"/>
        <v>0</v>
      </c>
      <c r="K316" s="193" t="s">
        <v>150</v>
      </c>
      <c r="L316" s="31"/>
      <c r="M316" s="134" t="s">
        <v>1</v>
      </c>
      <c r="N316" s="135" t="s">
        <v>41</v>
      </c>
      <c r="O316" s="136">
        <v>0.012</v>
      </c>
      <c r="P316" s="136">
        <f t="shared" si="21"/>
        <v>0.00948</v>
      </c>
      <c r="Q316" s="136">
        <v>0</v>
      </c>
      <c r="R316" s="136">
        <f t="shared" si="22"/>
        <v>0</v>
      </c>
      <c r="S316" s="136">
        <v>0</v>
      </c>
      <c r="T316" s="137">
        <f t="shared" si="23"/>
        <v>0</v>
      </c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R316" s="138" t="s">
        <v>220</v>
      </c>
      <c r="AT316" s="138" t="s">
        <v>146</v>
      </c>
      <c r="AU316" s="138" t="s">
        <v>85</v>
      </c>
      <c r="AY316" s="17" t="s">
        <v>143</v>
      </c>
      <c r="BE316" s="139">
        <f t="shared" si="24"/>
        <v>0</v>
      </c>
      <c r="BF316" s="139">
        <f t="shared" si="25"/>
        <v>0</v>
      </c>
      <c r="BG316" s="139">
        <f t="shared" si="26"/>
        <v>0</v>
      </c>
      <c r="BH316" s="139">
        <f t="shared" si="27"/>
        <v>0</v>
      </c>
      <c r="BI316" s="139">
        <f t="shared" si="28"/>
        <v>0</v>
      </c>
      <c r="BJ316" s="17" t="s">
        <v>81</v>
      </c>
      <c r="BK316" s="139">
        <f t="shared" si="29"/>
        <v>0</v>
      </c>
      <c r="BL316" s="17" t="s">
        <v>220</v>
      </c>
      <c r="BM316" s="138" t="s">
        <v>514</v>
      </c>
    </row>
    <row r="317" spans="2:51" s="13" customFormat="1" ht="12">
      <c r="B317" s="140"/>
      <c r="C317" s="197"/>
      <c r="D317" s="198" t="s">
        <v>153</v>
      </c>
      <c r="E317" s="199" t="s">
        <v>1</v>
      </c>
      <c r="F317" s="200" t="s">
        <v>515</v>
      </c>
      <c r="G317" s="201"/>
      <c r="H317" s="202">
        <v>0.79</v>
      </c>
      <c r="I317" s="201"/>
      <c r="J317" s="201"/>
      <c r="K317" s="201"/>
      <c r="L317" s="140"/>
      <c r="M317" s="142"/>
      <c r="N317" s="143"/>
      <c r="O317" s="143"/>
      <c r="P317" s="143"/>
      <c r="Q317" s="143"/>
      <c r="R317" s="143"/>
      <c r="S317" s="143"/>
      <c r="T317" s="144"/>
      <c r="AT317" s="141" t="s">
        <v>153</v>
      </c>
      <c r="AU317" s="141" t="s">
        <v>85</v>
      </c>
      <c r="AV317" s="13" t="s">
        <v>85</v>
      </c>
      <c r="AW317" s="13" t="s">
        <v>31</v>
      </c>
      <c r="AX317" s="13" t="s">
        <v>81</v>
      </c>
      <c r="AY317" s="141" t="s">
        <v>143</v>
      </c>
    </row>
    <row r="318" spans="2:63" s="12" customFormat="1" ht="22.9" customHeight="1">
      <c r="B318" s="125"/>
      <c r="C318" s="183"/>
      <c r="D318" s="184" t="s">
        <v>75</v>
      </c>
      <c r="E318" s="188" t="s">
        <v>516</v>
      </c>
      <c r="F318" s="188" t="s">
        <v>517</v>
      </c>
      <c r="G318" s="186"/>
      <c r="H318" s="186"/>
      <c r="I318" s="186"/>
      <c r="J318" s="189">
        <f>BK318</f>
        <v>0</v>
      </c>
      <c r="K318" s="186"/>
      <c r="L318" s="125"/>
      <c r="M318" s="127"/>
      <c r="N318" s="128"/>
      <c r="O318" s="128"/>
      <c r="P318" s="129">
        <f>SUM(P319:P324)</f>
        <v>3.132167</v>
      </c>
      <c r="Q318" s="128"/>
      <c r="R318" s="129">
        <f>SUM(R319:R324)</f>
        <v>0.017300000000000003</v>
      </c>
      <c r="S318" s="128"/>
      <c r="T318" s="130">
        <f>SUM(T319:T324)</f>
        <v>0</v>
      </c>
      <c r="AR318" s="126" t="s">
        <v>85</v>
      </c>
      <c r="AT318" s="131" t="s">
        <v>75</v>
      </c>
      <c r="AU318" s="131" t="s">
        <v>81</v>
      </c>
      <c r="AY318" s="126" t="s">
        <v>143</v>
      </c>
      <c r="BK318" s="132">
        <f>SUM(BK319:BK324)</f>
        <v>0</v>
      </c>
    </row>
    <row r="319" spans="1:65" s="2" customFormat="1" ht="21.75" customHeight="1">
      <c r="A319" s="30"/>
      <c r="B319" s="133"/>
      <c r="C319" s="190" t="s">
        <v>518</v>
      </c>
      <c r="D319" s="191" t="s">
        <v>146</v>
      </c>
      <c r="E319" s="192" t="s">
        <v>519</v>
      </c>
      <c r="F319" s="193" t="s">
        <v>520</v>
      </c>
      <c r="G319" s="194" t="s">
        <v>403</v>
      </c>
      <c r="H319" s="195">
        <v>1</v>
      </c>
      <c r="I319" s="221">
        <v>0</v>
      </c>
      <c r="J319" s="196">
        <f>ROUND(I319*H319,2)</f>
        <v>0</v>
      </c>
      <c r="K319" s="193" t="s">
        <v>150</v>
      </c>
      <c r="L319" s="31"/>
      <c r="M319" s="134" t="s">
        <v>1</v>
      </c>
      <c r="N319" s="135" t="s">
        <v>41</v>
      </c>
      <c r="O319" s="136">
        <v>2.5</v>
      </c>
      <c r="P319" s="136">
        <f>O319*H319</f>
        <v>2.5</v>
      </c>
      <c r="Q319" s="136">
        <v>0.01665</v>
      </c>
      <c r="R319" s="136">
        <f>Q319*H319</f>
        <v>0.01665</v>
      </c>
      <c r="S319" s="136">
        <v>0</v>
      </c>
      <c r="T319" s="137">
        <f>S319*H319</f>
        <v>0</v>
      </c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R319" s="138" t="s">
        <v>220</v>
      </c>
      <c r="AT319" s="138" t="s">
        <v>146</v>
      </c>
      <c r="AU319" s="138" t="s">
        <v>85</v>
      </c>
      <c r="AY319" s="17" t="s">
        <v>143</v>
      </c>
      <c r="BE319" s="139">
        <f>IF(N319="základní",J319,0)</f>
        <v>0</v>
      </c>
      <c r="BF319" s="139">
        <f>IF(N319="snížená",J319,0)</f>
        <v>0</v>
      </c>
      <c r="BG319" s="139">
        <f>IF(N319="zákl. přenesená",J319,0)</f>
        <v>0</v>
      </c>
      <c r="BH319" s="139">
        <f>IF(N319="sníž. přenesená",J319,0)</f>
        <v>0</v>
      </c>
      <c r="BI319" s="139">
        <f>IF(N319="nulová",J319,0)</f>
        <v>0</v>
      </c>
      <c r="BJ319" s="17" t="s">
        <v>81</v>
      </c>
      <c r="BK319" s="139">
        <f>ROUND(I319*H319,2)</f>
        <v>0</v>
      </c>
      <c r="BL319" s="17" t="s">
        <v>220</v>
      </c>
      <c r="BM319" s="138" t="s">
        <v>521</v>
      </c>
    </row>
    <row r="320" spans="1:65" s="2" customFormat="1" ht="16.5" customHeight="1">
      <c r="A320" s="30"/>
      <c r="B320" s="133"/>
      <c r="C320" s="190" t="s">
        <v>522</v>
      </c>
      <c r="D320" s="191" t="s">
        <v>146</v>
      </c>
      <c r="E320" s="192" t="s">
        <v>523</v>
      </c>
      <c r="F320" s="193" t="s">
        <v>524</v>
      </c>
      <c r="G320" s="194" t="s">
        <v>403</v>
      </c>
      <c r="H320" s="195">
        <v>1</v>
      </c>
      <c r="I320" s="221">
        <v>0</v>
      </c>
      <c r="J320" s="196">
        <f>ROUND(I320*H320,2)</f>
        <v>0</v>
      </c>
      <c r="K320" s="193" t="s">
        <v>150</v>
      </c>
      <c r="L320" s="31"/>
      <c r="M320" s="134" t="s">
        <v>1</v>
      </c>
      <c r="N320" s="135" t="s">
        <v>41</v>
      </c>
      <c r="O320" s="136">
        <v>0.1</v>
      </c>
      <c r="P320" s="136">
        <f>O320*H320</f>
        <v>0.1</v>
      </c>
      <c r="Q320" s="136">
        <v>0.00015</v>
      </c>
      <c r="R320" s="136">
        <f>Q320*H320</f>
        <v>0.00015</v>
      </c>
      <c r="S320" s="136">
        <v>0</v>
      </c>
      <c r="T320" s="137">
        <f>S320*H320</f>
        <v>0</v>
      </c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R320" s="138" t="s">
        <v>220</v>
      </c>
      <c r="AT320" s="138" t="s">
        <v>146</v>
      </c>
      <c r="AU320" s="138" t="s">
        <v>85</v>
      </c>
      <c r="AY320" s="17" t="s">
        <v>143</v>
      </c>
      <c r="BE320" s="139">
        <f>IF(N320="základní",J320,0)</f>
        <v>0</v>
      </c>
      <c r="BF320" s="139">
        <f>IF(N320="snížená",J320,0)</f>
        <v>0</v>
      </c>
      <c r="BG320" s="139">
        <f>IF(N320="zákl. přenesená",J320,0)</f>
        <v>0</v>
      </c>
      <c r="BH320" s="139">
        <f>IF(N320="sníž. přenesená",J320,0)</f>
        <v>0</v>
      </c>
      <c r="BI320" s="139">
        <f>IF(N320="nulová",J320,0)</f>
        <v>0</v>
      </c>
      <c r="BJ320" s="17" t="s">
        <v>81</v>
      </c>
      <c r="BK320" s="139">
        <f>ROUND(I320*H320,2)</f>
        <v>0</v>
      </c>
      <c r="BL320" s="17" t="s">
        <v>220</v>
      </c>
      <c r="BM320" s="138" t="s">
        <v>525</v>
      </c>
    </row>
    <row r="321" spans="1:65" s="2" customFormat="1" ht="16.5" customHeight="1">
      <c r="A321" s="30"/>
      <c r="B321" s="133"/>
      <c r="C321" s="190" t="s">
        <v>526</v>
      </c>
      <c r="D321" s="191" t="s">
        <v>146</v>
      </c>
      <c r="E321" s="192" t="s">
        <v>527</v>
      </c>
      <c r="F321" s="193" t="s">
        <v>528</v>
      </c>
      <c r="G321" s="194" t="s">
        <v>403</v>
      </c>
      <c r="H321" s="195">
        <v>1</v>
      </c>
      <c r="I321" s="221">
        <v>0</v>
      </c>
      <c r="J321" s="196">
        <f>ROUND(I321*H321,2)</f>
        <v>0</v>
      </c>
      <c r="K321" s="193" t="s">
        <v>150</v>
      </c>
      <c r="L321" s="31"/>
      <c r="M321" s="134" t="s">
        <v>1</v>
      </c>
      <c r="N321" s="135" t="s">
        <v>41</v>
      </c>
      <c r="O321" s="136">
        <v>0.5</v>
      </c>
      <c r="P321" s="136">
        <f>O321*H321</f>
        <v>0.5</v>
      </c>
      <c r="Q321" s="136">
        <v>0.0005</v>
      </c>
      <c r="R321" s="136">
        <f>Q321*H321</f>
        <v>0.0005</v>
      </c>
      <c r="S321" s="136">
        <v>0</v>
      </c>
      <c r="T321" s="137">
        <f>S321*H321</f>
        <v>0</v>
      </c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R321" s="138" t="s">
        <v>220</v>
      </c>
      <c r="AT321" s="138" t="s">
        <v>146</v>
      </c>
      <c r="AU321" s="138" t="s">
        <v>85</v>
      </c>
      <c r="AY321" s="17" t="s">
        <v>143</v>
      </c>
      <c r="BE321" s="139">
        <f>IF(N321="základní",J321,0)</f>
        <v>0</v>
      </c>
      <c r="BF321" s="139">
        <f>IF(N321="snížená",J321,0)</f>
        <v>0</v>
      </c>
      <c r="BG321" s="139">
        <f>IF(N321="zákl. přenesená",J321,0)</f>
        <v>0</v>
      </c>
      <c r="BH321" s="139">
        <f>IF(N321="sníž. přenesená",J321,0)</f>
        <v>0</v>
      </c>
      <c r="BI321" s="139">
        <f>IF(N321="nulová",J321,0)</f>
        <v>0</v>
      </c>
      <c r="BJ321" s="17" t="s">
        <v>81</v>
      </c>
      <c r="BK321" s="139">
        <f>ROUND(I321*H321,2)</f>
        <v>0</v>
      </c>
      <c r="BL321" s="17" t="s">
        <v>220</v>
      </c>
      <c r="BM321" s="138" t="s">
        <v>529</v>
      </c>
    </row>
    <row r="322" spans="1:65" s="2" customFormat="1" ht="21.75" customHeight="1">
      <c r="A322" s="30"/>
      <c r="B322" s="133"/>
      <c r="C322" s="190" t="s">
        <v>530</v>
      </c>
      <c r="D322" s="191" t="s">
        <v>146</v>
      </c>
      <c r="E322" s="192" t="s">
        <v>531</v>
      </c>
      <c r="F322" s="193" t="s">
        <v>532</v>
      </c>
      <c r="G322" s="194" t="s">
        <v>173</v>
      </c>
      <c r="H322" s="195">
        <v>0.019</v>
      </c>
      <c r="I322" s="221">
        <v>0</v>
      </c>
      <c r="J322" s="196">
        <f>ROUND(I322*H322,2)</f>
        <v>0</v>
      </c>
      <c r="K322" s="193" t="s">
        <v>150</v>
      </c>
      <c r="L322" s="31"/>
      <c r="M322" s="134" t="s">
        <v>1</v>
      </c>
      <c r="N322" s="135" t="s">
        <v>41</v>
      </c>
      <c r="O322" s="136">
        <v>1.573</v>
      </c>
      <c r="P322" s="136">
        <f>O322*H322</f>
        <v>0.029886999999999997</v>
      </c>
      <c r="Q322" s="136">
        <v>0</v>
      </c>
      <c r="R322" s="136">
        <f>Q322*H322</f>
        <v>0</v>
      </c>
      <c r="S322" s="136">
        <v>0</v>
      </c>
      <c r="T322" s="137">
        <f>S322*H322</f>
        <v>0</v>
      </c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R322" s="138" t="s">
        <v>220</v>
      </c>
      <c r="AT322" s="138" t="s">
        <v>146</v>
      </c>
      <c r="AU322" s="138" t="s">
        <v>85</v>
      </c>
      <c r="AY322" s="17" t="s">
        <v>143</v>
      </c>
      <c r="BE322" s="139">
        <f>IF(N322="základní",J322,0)</f>
        <v>0</v>
      </c>
      <c r="BF322" s="139">
        <f>IF(N322="snížená",J322,0)</f>
        <v>0</v>
      </c>
      <c r="BG322" s="139">
        <f>IF(N322="zákl. přenesená",J322,0)</f>
        <v>0</v>
      </c>
      <c r="BH322" s="139">
        <f>IF(N322="sníž. přenesená",J322,0)</f>
        <v>0</v>
      </c>
      <c r="BI322" s="139">
        <f>IF(N322="nulová",J322,0)</f>
        <v>0</v>
      </c>
      <c r="BJ322" s="17" t="s">
        <v>81</v>
      </c>
      <c r="BK322" s="139">
        <f>ROUND(I322*H322,2)</f>
        <v>0</v>
      </c>
      <c r="BL322" s="17" t="s">
        <v>220</v>
      </c>
      <c r="BM322" s="138" t="s">
        <v>533</v>
      </c>
    </row>
    <row r="323" spans="1:65" s="2" customFormat="1" ht="21.75" customHeight="1">
      <c r="A323" s="30"/>
      <c r="B323" s="133"/>
      <c r="C323" s="190" t="s">
        <v>534</v>
      </c>
      <c r="D323" s="191" t="s">
        <v>146</v>
      </c>
      <c r="E323" s="192" t="s">
        <v>535</v>
      </c>
      <c r="F323" s="193" t="s">
        <v>536</v>
      </c>
      <c r="G323" s="194" t="s">
        <v>173</v>
      </c>
      <c r="H323" s="195">
        <v>0.19</v>
      </c>
      <c r="I323" s="221">
        <v>0</v>
      </c>
      <c r="J323" s="196">
        <f>ROUND(I323*H323,2)</f>
        <v>0</v>
      </c>
      <c r="K323" s="193" t="s">
        <v>150</v>
      </c>
      <c r="L323" s="31"/>
      <c r="M323" s="134" t="s">
        <v>1</v>
      </c>
      <c r="N323" s="135" t="s">
        <v>41</v>
      </c>
      <c r="O323" s="136">
        <v>0.012</v>
      </c>
      <c r="P323" s="136">
        <f>O323*H323</f>
        <v>0.00228</v>
      </c>
      <c r="Q323" s="136">
        <v>0</v>
      </c>
      <c r="R323" s="136">
        <f>Q323*H323</f>
        <v>0</v>
      </c>
      <c r="S323" s="136">
        <v>0</v>
      </c>
      <c r="T323" s="137">
        <f>S323*H323</f>
        <v>0</v>
      </c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R323" s="138" t="s">
        <v>220</v>
      </c>
      <c r="AT323" s="138" t="s">
        <v>146</v>
      </c>
      <c r="AU323" s="138" t="s">
        <v>85</v>
      </c>
      <c r="AY323" s="17" t="s">
        <v>143</v>
      </c>
      <c r="BE323" s="139">
        <f>IF(N323="základní",J323,0)</f>
        <v>0</v>
      </c>
      <c r="BF323" s="139">
        <f>IF(N323="snížená",J323,0)</f>
        <v>0</v>
      </c>
      <c r="BG323" s="139">
        <f>IF(N323="zákl. přenesená",J323,0)</f>
        <v>0</v>
      </c>
      <c r="BH323" s="139">
        <f>IF(N323="sníž. přenesená",J323,0)</f>
        <v>0</v>
      </c>
      <c r="BI323" s="139">
        <f>IF(N323="nulová",J323,0)</f>
        <v>0</v>
      </c>
      <c r="BJ323" s="17" t="s">
        <v>81</v>
      </c>
      <c r="BK323" s="139">
        <f>ROUND(I323*H323,2)</f>
        <v>0</v>
      </c>
      <c r="BL323" s="17" t="s">
        <v>220</v>
      </c>
      <c r="BM323" s="138" t="s">
        <v>537</v>
      </c>
    </row>
    <row r="324" spans="2:51" s="13" customFormat="1" ht="12">
      <c r="B324" s="140"/>
      <c r="C324" s="197"/>
      <c r="D324" s="198" t="s">
        <v>153</v>
      </c>
      <c r="E324" s="199" t="s">
        <v>1</v>
      </c>
      <c r="F324" s="200" t="s">
        <v>538</v>
      </c>
      <c r="G324" s="201"/>
      <c r="H324" s="202">
        <v>0.19</v>
      </c>
      <c r="I324" s="201"/>
      <c r="J324" s="201"/>
      <c r="K324" s="201"/>
      <c r="L324" s="140"/>
      <c r="M324" s="142"/>
      <c r="N324" s="143"/>
      <c r="O324" s="143"/>
      <c r="P324" s="143"/>
      <c r="Q324" s="143"/>
      <c r="R324" s="143"/>
      <c r="S324" s="143"/>
      <c r="T324" s="144"/>
      <c r="AT324" s="141" t="s">
        <v>153</v>
      </c>
      <c r="AU324" s="141" t="s">
        <v>85</v>
      </c>
      <c r="AV324" s="13" t="s">
        <v>85</v>
      </c>
      <c r="AW324" s="13" t="s">
        <v>31</v>
      </c>
      <c r="AX324" s="13" t="s">
        <v>81</v>
      </c>
      <c r="AY324" s="141" t="s">
        <v>143</v>
      </c>
    </row>
    <row r="325" spans="2:63" s="12" customFormat="1" ht="22.9" customHeight="1">
      <c r="B325" s="125"/>
      <c r="C325" s="183"/>
      <c r="D325" s="184" t="s">
        <v>75</v>
      </c>
      <c r="E325" s="188" t="s">
        <v>545</v>
      </c>
      <c r="F325" s="188" t="s">
        <v>546</v>
      </c>
      <c r="G325" s="186"/>
      <c r="H325" s="186"/>
      <c r="I325" s="186"/>
      <c r="J325" s="189">
        <f>BK325</f>
        <v>0</v>
      </c>
      <c r="K325" s="186"/>
      <c r="L325" s="125"/>
      <c r="M325" s="127"/>
      <c r="N325" s="128"/>
      <c r="O325" s="128"/>
      <c r="P325" s="129">
        <f>SUM(P326:P349)</f>
        <v>39.640277</v>
      </c>
      <c r="Q325" s="128"/>
      <c r="R325" s="129">
        <f>SUM(R326:R349)</f>
        <v>0.7189938401999999</v>
      </c>
      <c r="S325" s="128"/>
      <c r="T325" s="130">
        <f>SUM(T326:T349)</f>
        <v>0.027829999999999997</v>
      </c>
      <c r="AR325" s="126" t="s">
        <v>85</v>
      </c>
      <c r="AT325" s="131" t="s">
        <v>75</v>
      </c>
      <c r="AU325" s="131" t="s">
        <v>81</v>
      </c>
      <c r="AY325" s="126" t="s">
        <v>143</v>
      </c>
      <c r="BK325" s="132">
        <f>SUM(BK326:BK349)</f>
        <v>0</v>
      </c>
    </row>
    <row r="326" spans="1:65" s="2" customFormat="1" ht="33" customHeight="1">
      <c r="A326" s="30"/>
      <c r="B326" s="133"/>
      <c r="C326" s="190" t="s">
        <v>547</v>
      </c>
      <c r="D326" s="191" t="s">
        <v>146</v>
      </c>
      <c r="E326" s="192" t="s">
        <v>548</v>
      </c>
      <c r="F326" s="193" t="s">
        <v>549</v>
      </c>
      <c r="G326" s="194" t="s">
        <v>149</v>
      </c>
      <c r="H326" s="195">
        <v>9.892</v>
      </c>
      <c r="I326" s="221">
        <v>0</v>
      </c>
      <c r="J326" s="196">
        <f>ROUND(I326*H326,2)</f>
        <v>0</v>
      </c>
      <c r="K326" s="193" t="s">
        <v>150</v>
      </c>
      <c r="L326" s="31"/>
      <c r="M326" s="134" t="s">
        <v>1</v>
      </c>
      <c r="N326" s="135" t="s">
        <v>41</v>
      </c>
      <c r="O326" s="136">
        <v>1.296</v>
      </c>
      <c r="P326" s="136">
        <f>O326*H326</f>
        <v>12.820032</v>
      </c>
      <c r="Q326" s="136">
        <v>0.0455436</v>
      </c>
      <c r="R326" s="136">
        <f>Q326*H326</f>
        <v>0.45051729119999995</v>
      </c>
      <c r="S326" s="136">
        <v>0</v>
      </c>
      <c r="T326" s="137">
        <f>S326*H326</f>
        <v>0</v>
      </c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R326" s="138" t="s">
        <v>220</v>
      </c>
      <c r="AT326" s="138" t="s">
        <v>146</v>
      </c>
      <c r="AU326" s="138" t="s">
        <v>85</v>
      </c>
      <c r="AY326" s="17" t="s">
        <v>143</v>
      </c>
      <c r="BE326" s="139">
        <f>IF(N326="základní",J326,0)</f>
        <v>0</v>
      </c>
      <c r="BF326" s="139">
        <f>IF(N326="snížená",J326,0)</f>
        <v>0</v>
      </c>
      <c r="BG326" s="139">
        <f>IF(N326="zákl. přenesená",J326,0)</f>
        <v>0</v>
      </c>
      <c r="BH326" s="139">
        <f>IF(N326="sníž. přenesená",J326,0)</f>
        <v>0</v>
      </c>
      <c r="BI326" s="139">
        <f>IF(N326="nulová",J326,0)</f>
        <v>0</v>
      </c>
      <c r="BJ326" s="17" t="s">
        <v>81</v>
      </c>
      <c r="BK326" s="139">
        <f>ROUND(I326*H326,2)</f>
        <v>0</v>
      </c>
      <c r="BL326" s="17" t="s">
        <v>220</v>
      </c>
      <c r="BM326" s="138" t="s">
        <v>550</v>
      </c>
    </row>
    <row r="327" spans="2:51" s="13" customFormat="1" ht="12">
      <c r="B327" s="140"/>
      <c r="C327" s="197"/>
      <c r="D327" s="198" t="s">
        <v>153</v>
      </c>
      <c r="E327" s="199" t="s">
        <v>1</v>
      </c>
      <c r="F327" s="200" t="s">
        <v>551</v>
      </c>
      <c r="G327" s="201"/>
      <c r="H327" s="202">
        <v>12.65</v>
      </c>
      <c r="I327" s="201"/>
      <c r="J327" s="201"/>
      <c r="K327" s="201"/>
      <c r="L327" s="140"/>
      <c r="M327" s="142"/>
      <c r="N327" s="143"/>
      <c r="O327" s="143"/>
      <c r="P327" s="143"/>
      <c r="Q327" s="143"/>
      <c r="R327" s="143"/>
      <c r="S327" s="143"/>
      <c r="T327" s="144"/>
      <c r="AT327" s="141" t="s">
        <v>153</v>
      </c>
      <c r="AU327" s="141" t="s">
        <v>85</v>
      </c>
      <c r="AV327" s="13" t="s">
        <v>85</v>
      </c>
      <c r="AW327" s="13" t="s">
        <v>31</v>
      </c>
      <c r="AX327" s="13" t="s">
        <v>76</v>
      </c>
      <c r="AY327" s="141" t="s">
        <v>143</v>
      </c>
    </row>
    <row r="328" spans="2:51" s="13" customFormat="1" ht="12">
      <c r="B328" s="140"/>
      <c r="C328" s="197"/>
      <c r="D328" s="198" t="s">
        <v>153</v>
      </c>
      <c r="E328" s="199" t="s">
        <v>1</v>
      </c>
      <c r="F328" s="200" t="s">
        <v>552</v>
      </c>
      <c r="G328" s="201"/>
      <c r="H328" s="202">
        <v>-2.758</v>
      </c>
      <c r="I328" s="201"/>
      <c r="J328" s="201"/>
      <c r="K328" s="201"/>
      <c r="L328" s="140"/>
      <c r="M328" s="142"/>
      <c r="N328" s="143"/>
      <c r="O328" s="143"/>
      <c r="P328" s="143"/>
      <c r="Q328" s="143"/>
      <c r="R328" s="143"/>
      <c r="S328" s="143"/>
      <c r="T328" s="144"/>
      <c r="AT328" s="141" t="s">
        <v>153</v>
      </c>
      <c r="AU328" s="141" t="s">
        <v>85</v>
      </c>
      <c r="AV328" s="13" t="s">
        <v>85</v>
      </c>
      <c r="AW328" s="13" t="s">
        <v>31</v>
      </c>
      <c r="AX328" s="13" t="s">
        <v>76</v>
      </c>
      <c r="AY328" s="141" t="s">
        <v>143</v>
      </c>
    </row>
    <row r="329" spans="2:51" s="14" customFormat="1" ht="12">
      <c r="B329" s="145"/>
      <c r="C329" s="203"/>
      <c r="D329" s="198" t="s">
        <v>153</v>
      </c>
      <c r="E329" s="204" t="s">
        <v>1</v>
      </c>
      <c r="F329" s="205" t="s">
        <v>156</v>
      </c>
      <c r="G329" s="206"/>
      <c r="H329" s="207">
        <v>9.892</v>
      </c>
      <c r="I329" s="206"/>
      <c r="J329" s="206"/>
      <c r="K329" s="206"/>
      <c r="L329" s="145"/>
      <c r="M329" s="147"/>
      <c r="N329" s="148"/>
      <c r="O329" s="148"/>
      <c r="P329" s="148"/>
      <c r="Q329" s="148"/>
      <c r="R329" s="148"/>
      <c r="S329" s="148"/>
      <c r="T329" s="149"/>
      <c r="AT329" s="146" t="s">
        <v>153</v>
      </c>
      <c r="AU329" s="146" t="s">
        <v>85</v>
      </c>
      <c r="AV329" s="14" t="s">
        <v>151</v>
      </c>
      <c r="AW329" s="14" t="s">
        <v>31</v>
      </c>
      <c r="AX329" s="14" t="s">
        <v>81</v>
      </c>
      <c r="AY329" s="146" t="s">
        <v>143</v>
      </c>
    </row>
    <row r="330" spans="1:65" s="2" customFormat="1" ht="21.75" customHeight="1">
      <c r="A330" s="30"/>
      <c r="B330" s="133"/>
      <c r="C330" s="190" t="s">
        <v>553</v>
      </c>
      <c r="D330" s="191" t="s">
        <v>146</v>
      </c>
      <c r="E330" s="192" t="s">
        <v>554</v>
      </c>
      <c r="F330" s="193" t="s">
        <v>555</v>
      </c>
      <c r="G330" s="194" t="s">
        <v>262</v>
      </c>
      <c r="H330" s="195">
        <v>10.3</v>
      </c>
      <c r="I330" s="221">
        <v>0</v>
      </c>
      <c r="J330" s="196">
        <f>ROUND(I330*H330,2)</f>
        <v>0</v>
      </c>
      <c r="K330" s="193" t="s">
        <v>150</v>
      </c>
      <c r="L330" s="31"/>
      <c r="M330" s="134" t="s">
        <v>1</v>
      </c>
      <c r="N330" s="135" t="s">
        <v>41</v>
      </c>
      <c r="O330" s="136">
        <v>0.14</v>
      </c>
      <c r="P330" s="136">
        <f>O330*H330</f>
        <v>1.4420000000000002</v>
      </c>
      <c r="Q330" s="136">
        <v>0.000203</v>
      </c>
      <c r="R330" s="136">
        <f>Q330*H330</f>
        <v>0.0020909</v>
      </c>
      <c r="S330" s="136">
        <v>0</v>
      </c>
      <c r="T330" s="137">
        <f>S330*H330</f>
        <v>0</v>
      </c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R330" s="138" t="s">
        <v>220</v>
      </c>
      <c r="AT330" s="138" t="s">
        <v>146</v>
      </c>
      <c r="AU330" s="138" t="s">
        <v>85</v>
      </c>
      <c r="AY330" s="17" t="s">
        <v>143</v>
      </c>
      <c r="BE330" s="139">
        <f>IF(N330="základní",J330,0)</f>
        <v>0</v>
      </c>
      <c r="BF330" s="139">
        <f>IF(N330="snížená",J330,0)</f>
        <v>0</v>
      </c>
      <c r="BG330" s="139">
        <f>IF(N330="zákl. přenesená",J330,0)</f>
        <v>0</v>
      </c>
      <c r="BH330" s="139">
        <f>IF(N330="sníž. přenesená",J330,0)</f>
        <v>0</v>
      </c>
      <c r="BI330" s="139">
        <f>IF(N330="nulová",J330,0)</f>
        <v>0</v>
      </c>
      <c r="BJ330" s="17" t="s">
        <v>81</v>
      </c>
      <c r="BK330" s="139">
        <f>ROUND(I330*H330,2)</f>
        <v>0</v>
      </c>
      <c r="BL330" s="17" t="s">
        <v>220</v>
      </c>
      <c r="BM330" s="138" t="s">
        <v>556</v>
      </c>
    </row>
    <row r="331" spans="2:51" s="13" customFormat="1" ht="12">
      <c r="B331" s="140"/>
      <c r="C331" s="197"/>
      <c r="D331" s="198" t="s">
        <v>153</v>
      </c>
      <c r="E331" s="199" t="s">
        <v>1</v>
      </c>
      <c r="F331" s="200" t="s">
        <v>557</v>
      </c>
      <c r="G331" s="201"/>
      <c r="H331" s="202">
        <v>10.3</v>
      </c>
      <c r="I331" s="201"/>
      <c r="J331" s="201"/>
      <c r="K331" s="201"/>
      <c r="L331" s="140"/>
      <c r="M331" s="142"/>
      <c r="N331" s="143"/>
      <c r="O331" s="143"/>
      <c r="P331" s="143"/>
      <c r="Q331" s="143"/>
      <c r="R331" s="143"/>
      <c r="S331" s="143"/>
      <c r="T331" s="144"/>
      <c r="AT331" s="141" t="s">
        <v>153</v>
      </c>
      <c r="AU331" s="141" t="s">
        <v>85</v>
      </c>
      <c r="AV331" s="13" t="s">
        <v>85</v>
      </c>
      <c r="AW331" s="13" t="s">
        <v>31</v>
      </c>
      <c r="AX331" s="13" t="s">
        <v>76</v>
      </c>
      <c r="AY331" s="141" t="s">
        <v>143</v>
      </c>
    </row>
    <row r="332" spans="2:51" s="14" customFormat="1" ht="12">
      <c r="B332" s="145"/>
      <c r="C332" s="203"/>
      <c r="D332" s="198" t="s">
        <v>153</v>
      </c>
      <c r="E332" s="204" t="s">
        <v>1</v>
      </c>
      <c r="F332" s="205" t="s">
        <v>156</v>
      </c>
      <c r="G332" s="206"/>
      <c r="H332" s="207">
        <v>10.3</v>
      </c>
      <c r="I332" s="206"/>
      <c r="J332" s="206"/>
      <c r="K332" s="206"/>
      <c r="L332" s="145"/>
      <c r="M332" s="147"/>
      <c r="N332" s="148"/>
      <c r="O332" s="148"/>
      <c r="P332" s="148"/>
      <c r="Q332" s="148"/>
      <c r="R332" s="148"/>
      <c r="S332" s="148"/>
      <c r="T332" s="149"/>
      <c r="AT332" s="146" t="s">
        <v>153</v>
      </c>
      <c r="AU332" s="146" t="s">
        <v>85</v>
      </c>
      <c r="AV332" s="14" t="s">
        <v>151</v>
      </c>
      <c r="AW332" s="14" t="s">
        <v>31</v>
      </c>
      <c r="AX332" s="14" t="s">
        <v>81</v>
      </c>
      <c r="AY332" s="146" t="s">
        <v>143</v>
      </c>
    </row>
    <row r="333" spans="1:65" s="2" customFormat="1" ht="16.5" customHeight="1">
      <c r="A333" s="30"/>
      <c r="B333" s="133"/>
      <c r="C333" s="190" t="s">
        <v>558</v>
      </c>
      <c r="D333" s="191" t="s">
        <v>146</v>
      </c>
      <c r="E333" s="192" t="s">
        <v>559</v>
      </c>
      <c r="F333" s="193" t="s">
        <v>560</v>
      </c>
      <c r="G333" s="194" t="s">
        <v>149</v>
      </c>
      <c r="H333" s="195">
        <v>9.892</v>
      </c>
      <c r="I333" s="221">
        <v>0</v>
      </c>
      <c r="J333" s="196">
        <f>ROUND(I333*H333,2)</f>
        <v>0</v>
      </c>
      <c r="K333" s="193" t="s">
        <v>150</v>
      </c>
      <c r="L333" s="31"/>
      <c r="M333" s="134" t="s">
        <v>1</v>
      </c>
      <c r="N333" s="135" t="s">
        <v>41</v>
      </c>
      <c r="O333" s="136">
        <v>0.15</v>
      </c>
      <c r="P333" s="136">
        <f>O333*H333</f>
        <v>1.4837999999999998</v>
      </c>
      <c r="Q333" s="136">
        <v>0</v>
      </c>
      <c r="R333" s="136">
        <f>Q333*H333</f>
        <v>0</v>
      </c>
      <c r="S333" s="136">
        <v>0</v>
      </c>
      <c r="T333" s="137">
        <f>S333*H333</f>
        <v>0</v>
      </c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R333" s="138" t="s">
        <v>220</v>
      </c>
      <c r="AT333" s="138" t="s">
        <v>146</v>
      </c>
      <c r="AU333" s="138" t="s">
        <v>85</v>
      </c>
      <c r="AY333" s="17" t="s">
        <v>143</v>
      </c>
      <c r="BE333" s="139">
        <f>IF(N333="základní",J333,0)</f>
        <v>0</v>
      </c>
      <c r="BF333" s="139">
        <f>IF(N333="snížená",J333,0)</f>
        <v>0</v>
      </c>
      <c r="BG333" s="139">
        <f>IF(N333="zákl. přenesená",J333,0)</f>
        <v>0</v>
      </c>
      <c r="BH333" s="139">
        <f>IF(N333="sníž. přenesená",J333,0)</f>
        <v>0</v>
      </c>
      <c r="BI333" s="139">
        <f>IF(N333="nulová",J333,0)</f>
        <v>0</v>
      </c>
      <c r="BJ333" s="17" t="s">
        <v>81</v>
      </c>
      <c r="BK333" s="139">
        <f>ROUND(I333*H333,2)</f>
        <v>0</v>
      </c>
      <c r="BL333" s="17" t="s">
        <v>220</v>
      </c>
      <c r="BM333" s="138" t="s">
        <v>561</v>
      </c>
    </row>
    <row r="334" spans="2:51" s="13" customFormat="1" ht="12">
      <c r="B334" s="140"/>
      <c r="C334" s="197"/>
      <c r="D334" s="198" t="s">
        <v>153</v>
      </c>
      <c r="E334" s="199" t="s">
        <v>1</v>
      </c>
      <c r="F334" s="200" t="s">
        <v>551</v>
      </c>
      <c r="G334" s="201"/>
      <c r="H334" s="202">
        <v>12.65</v>
      </c>
      <c r="I334" s="201"/>
      <c r="J334" s="201"/>
      <c r="K334" s="201"/>
      <c r="L334" s="140"/>
      <c r="M334" s="142"/>
      <c r="N334" s="143"/>
      <c r="O334" s="143"/>
      <c r="P334" s="143"/>
      <c r="Q334" s="143"/>
      <c r="R334" s="143"/>
      <c r="S334" s="143"/>
      <c r="T334" s="144"/>
      <c r="AT334" s="141" t="s">
        <v>153</v>
      </c>
      <c r="AU334" s="141" t="s">
        <v>85</v>
      </c>
      <c r="AV334" s="13" t="s">
        <v>85</v>
      </c>
      <c r="AW334" s="13" t="s">
        <v>31</v>
      </c>
      <c r="AX334" s="13" t="s">
        <v>76</v>
      </c>
      <c r="AY334" s="141" t="s">
        <v>143</v>
      </c>
    </row>
    <row r="335" spans="2:51" s="13" customFormat="1" ht="12">
      <c r="B335" s="140"/>
      <c r="C335" s="197"/>
      <c r="D335" s="198" t="s">
        <v>153</v>
      </c>
      <c r="E335" s="199" t="s">
        <v>1</v>
      </c>
      <c r="F335" s="200" t="s">
        <v>552</v>
      </c>
      <c r="G335" s="201"/>
      <c r="H335" s="202">
        <v>-2.758</v>
      </c>
      <c r="I335" s="201"/>
      <c r="J335" s="201"/>
      <c r="K335" s="201"/>
      <c r="L335" s="140"/>
      <c r="M335" s="142"/>
      <c r="N335" s="143"/>
      <c r="O335" s="143"/>
      <c r="P335" s="143"/>
      <c r="Q335" s="143"/>
      <c r="R335" s="143"/>
      <c r="S335" s="143"/>
      <c r="T335" s="144"/>
      <c r="AT335" s="141" t="s">
        <v>153</v>
      </c>
      <c r="AU335" s="141" t="s">
        <v>85</v>
      </c>
      <c r="AV335" s="13" t="s">
        <v>85</v>
      </c>
      <c r="AW335" s="13" t="s">
        <v>31</v>
      </c>
      <c r="AX335" s="13" t="s">
        <v>76</v>
      </c>
      <c r="AY335" s="141" t="s">
        <v>143</v>
      </c>
    </row>
    <row r="336" spans="2:51" s="14" customFormat="1" ht="12">
      <c r="B336" s="145"/>
      <c r="C336" s="203"/>
      <c r="D336" s="198" t="s">
        <v>153</v>
      </c>
      <c r="E336" s="204" t="s">
        <v>1</v>
      </c>
      <c r="F336" s="205" t="s">
        <v>156</v>
      </c>
      <c r="G336" s="206"/>
      <c r="H336" s="207">
        <v>9.892</v>
      </c>
      <c r="I336" s="206"/>
      <c r="J336" s="206"/>
      <c r="K336" s="206"/>
      <c r="L336" s="145"/>
      <c r="M336" s="147"/>
      <c r="N336" s="148"/>
      <c r="O336" s="148"/>
      <c r="P336" s="148"/>
      <c r="Q336" s="148"/>
      <c r="R336" s="148"/>
      <c r="S336" s="148"/>
      <c r="T336" s="149"/>
      <c r="AT336" s="146" t="s">
        <v>153</v>
      </c>
      <c r="AU336" s="146" t="s">
        <v>85</v>
      </c>
      <c r="AV336" s="14" t="s">
        <v>151</v>
      </c>
      <c r="AW336" s="14" t="s">
        <v>31</v>
      </c>
      <c r="AX336" s="14" t="s">
        <v>81</v>
      </c>
      <c r="AY336" s="146" t="s">
        <v>143</v>
      </c>
    </row>
    <row r="337" spans="1:65" s="2" customFormat="1" ht="16.5" customHeight="1">
      <c r="A337" s="30"/>
      <c r="B337" s="133"/>
      <c r="C337" s="190" t="s">
        <v>562</v>
      </c>
      <c r="D337" s="191" t="s">
        <v>146</v>
      </c>
      <c r="E337" s="192" t="s">
        <v>563</v>
      </c>
      <c r="F337" s="193" t="s">
        <v>564</v>
      </c>
      <c r="G337" s="194" t="s">
        <v>149</v>
      </c>
      <c r="H337" s="195">
        <v>12.775</v>
      </c>
      <c r="I337" s="221">
        <v>0</v>
      </c>
      <c r="J337" s="196">
        <f>ROUND(I337*H337,2)</f>
        <v>0</v>
      </c>
      <c r="K337" s="193" t="s">
        <v>150</v>
      </c>
      <c r="L337" s="31"/>
      <c r="M337" s="134" t="s">
        <v>1</v>
      </c>
      <c r="N337" s="135" t="s">
        <v>41</v>
      </c>
      <c r="O337" s="136">
        <v>0.7</v>
      </c>
      <c r="P337" s="136">
        <f>O337*H337</f>
        <v>8.942499999999999</v>
      </c>
      <c r="Q337" s="136">
        <v>0.0032</v>
      </c>
      <c r="R337" s="136">
        <f>Q337*H337</f>
        <v>0.04088</v>
      </c>
      <c r="S337" s="136">
        <v>0</v>
      </c>
      <c r="T337" s="137">
        <f>S337*H337</f>
        <v>0</v>
      </c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R337" s="138" t="s">
        <v>220</v>
      </c>
      <c r="AT337" s="138" t="s">
        <v>146</v>
      </c>
      <c r="AU337" s="138" t="s">
        <v>85</v>
      </c>
      <c r="AY337" s="17" t="s">
        <v>143</v>
      </c>
      <c r="BE337" s="139">
        <f>IF(N337="základní",J337,0)</f>
        <v>0</v>
      </c>
      <c r="BF337" s="139">
        <f>IF(N337="snížená",J337,0)</f>
        <v>0</v>
      </c>
      <c r="BG337" s="139">
        <f>IF(N337="zákl. přenesená",J337,0)</f>
        <v>0</v>
      </c>
      <c r="BH337" s="139">
        <f>IF(N337="sníž. přenesená",J337,0)</f>
        <v>0</v>
      </c>
      <c r="BI337" s="139">
        <f>IF(N337="nulová",J337,0)</f>
        <v>0</v>
      </c>
      <c r="BJ337" s="17" t="s">
        <v>81</v>
      </c>
      <c r="BK337" s="139">
        <f>ROUND(I337*H337,2)</f>
        <v>0</v>
      </c>
      <c r="BL337" s="17" t="s">
        <v>220</v>
      </c>
      <c r="BM337" s="138" t="s">
        <v>565</v>
      </c>
    </row>
    <row r="338" spans="2:51" s="13" customFormat="1" ht="12">
      <c r="B338" s="140"/>
      <c r="C338" s="197"/>
      <c r="D338" s="198" t="s">
        <v>153</v>
      </c>
      <c r="E338" s="199" t="s">
        <v>1</v>
      </c>
      <c r="F338" s="200" t="s">
        <v>557</v>
      </c>
      <c r="G338" s="201"/>
      <c r="H338" s="202">
        <v>10.3</v>
      </c>
      <c r="I338" s="201"/>
      <c r="J338" s="201"/>
      <c r="K338" s="201"/>
      <c r="L338" s="140"/>
      <c r="M338" s="142"/>
      <c r="N338" s="143"/>
      <c r="O338" s="143"/>
      <c r="P338" s="143"/>
      <c r="Q338" s="143"/>
      <c r="R338" s="143"/>
      <c r="S338" s="143"/>
      <c r="T338" s="144"/>
      <c r="AT338" s="141" t="s">
        <v>153</v>
      </c>
      <c r="AU338" s="141" t="s">
        <v>85</v>
      </c>
      <c r="AV338" s="13" t="s">
        <v>85</v>
      </c>
      <c r="AW338" s="13" t="s">
        <v>31</v>
      </c>
      <c r="AX338" s="13" t="s">
        <v>76</v>
      </c>
      <c r="AY338" s="141" t="s">
        <v>143</v>
      </c>
    </row>
    <row r="339" spans="2:51" s="13" customFormat="1" ht="12">
      <c r="B339" s="140"/>
      <c r="C339" s="197"/>
      <c r="D339" s="198" t="s">
        <v>153</v>
      </c>
      <c r="E339" s="199" t="s">
        <v>1</v>
      </c>
      <c r="F339" s="200" t="s">
        <v>303</v>
      </c>
      <c r="G339" s="201"/>
      <c r="H339" s="202">
        <v>2.475</v>
      </c>
      <c r="I339" s="201"/>
      <c r="J339" s="201"/>
      <c r="K339" s="201"/>
      <c r="L339" s="140"/>
      <c r="M339" s="142"/>
      <c r="N339" s="143"/>
      <c r="O339" s="143"/>
      <c r="P339" s="143"/>
      <c r="Q339" s="143"/>
      <c r="R339" s="143"/>
      <c r="S339" s="143"/>
      <c r="T339" s="144"/>
      <c r="AT339" s="141" t="s">
        <v>153</v>
      </c>
      <c r="AU339" s="141" t="s">
        <v>85</v>
      </c>
      <c r="AV339" s="13" t="s">
        <v>85</v>
      </c>
      <c r="AW339" s="13" t="s">
        <v>31</v>
      </c>
      <c r="AX339" s="13" t="s">
        <v>76</v>
      </c>
      <c r="AY339" s="141" t="s">
        <v>143</v>
      </c>
    </row>
    <row r="340" spans="2:51" s="14" customFormat="1" ht="12">
      <c r="B340" s="145"/>
      <c r="C340" s="203"/>
      <c r="D340" s="198" t="s">
        <v>153</v>
      </c>
      <c r="E340" s="204" t="s">
        <v>1</v>
      </c>
      <c r="F340" s="205" t="s">
        <v>156</v>
      </c>
      <c r="G340" s="206"/>
      <c r="H340" s="207">
        <v>12.775</v>
      </c>
      <c r="I340" s="206"/>
      <c r="J340" s="206"/>
      <c r="K340" s="206"/>
      <c r="L340" s="145"/>
      <c r="M340" s="147"/>
      <c r="N340" s="148"/>
      <c r="O340" s="148"/>
      <c r="P340" s="148"/>
      <c r="Q340" s="148"/>
      <c r="R340" s="148"/>
      <c r="S340" s="148"/>
      <c r="T340" s="149"/>
      <c r="AT340" s="146" t="s">
        <v>153</v>
      </c>
      <c r="AU340" s="146" t="s">
        <v>85</v>
      </c>
      <c r="AV340" s="14" t="s">
        <v>151</v>
      </c>
      <c r="AW340" s="14" t="s">
        <v>31</v>
      </c>
      <c r="AX340" s="14" t="s">
        <v>81</v>
      </c>
      <c r="AY340" s="146" t="s">
        <v>143</v>
      </c>
    </row>
    <row r="341" spans="1:65" s="2" customFormat="1" ht="33" customHeight="1">
      <c r="A341" s="30"/>
      <c r="B341" s="133"/>
      <c r="C341" s="190" t="s">
        <v>566</v>
      </c>
      <c r="D341" s="191" t="s">
        <v>146</v>
      </c>
      <c r="E341" s="192" t="s">
        <v>1388</v>
      </c>
      <c r="F341" s="193" t="s">
        <v>1389</v>
      </c>
      <c r="G341" s="194" t="s">
        <v>149</v>
      </c>
      <c r="H341" s="195">
        <v>11.685</v>
      </c>
      <c r="I341" s="221">
        <v>0</v>
      </c>
      <c r="J341" s="196">
        <f>ROUND(I341*H341,2)</f>
        <v>0</v>
      </c>
      <c r="K341" s="193" t="s">
        <v>150</v>
      </c>
      <c r="L341" s="31"/>
      <c r="M341" s="134" t="s">
        <v>1</v>
      </c>
      <c r="N341" s="135" t="s">
        <v>41</v>
      </c>
      <c r="O341" s="136">
        <v>0.699</v>
      </c>
      <c r="P341" s="136">
        <f>O341*H341</f>
        <v>8.167815</v>
      </c>
      <c r="Q341" s="136">
        <v>0.0132354</v>
      </c>
      <c r="R341" s="136">
        <f>Q341*H341</f>
        <v>0.154655649</v>
      </c>
      <c r="S341" s="136">
        <v>0</v>
      </c>
      <c r="T341" s="137">
        <f>S341*H341</f>
        <v>0</v>
      </c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R341" s="138" t="s">
        <v>220</v>
      </c>
      <c r="AT341" s="138" t="s">
        <v>146</v>
      </c>
      <c r="AU341" s="138" t="s">
        <v>85</v>
      </c>
      <c r="AY341" s="17" t="s">
        <v>143</v>
      </c>
      <c r="BE341" s="139">
        <f>IF(N341="základní",J341,0)</f>
        <v>0</v>
      </c>
      <c r="BF341" s="139">
        <f>IF(N341="snížená",J341,0)</f>
        <v>0</v>
      </c>
      <c r="BG341" s="139">
        <f>IF(N341="zákl. přenesená",J341,0)</f>
        <v>0</v>
      </c>
      <c r="BH341" s="139">
        <f>IF(N341="sníž. přenesená",J341,0)</f>
        <v>0</v>
      </c>
      <c r="BI341" s="139">
        <f>IF(N341="nulová",J341,0)</f>
        <v>0</v>
      </c>
      <c r="BJ341" s="17" t="s">
        <v>81</v>
      </c>
      <c r="BK341" s="139">
        <f>ROUND(I341*H341,2)</f>
        <v>0</v>
      </c>
      <c r="BL341" s="17" t="s">
        <v>220</v>
      </c>
      <c r="BM341" s="138" t="s">
        <v>567</v>
      </c>
    </row>
    <row r="342" spans="2:51" s="13" customFormat="1" ht="12">
      <c r="B342" s="140"/>
      <c r="C342" s="197"/>
      <c r="D342" s="198" t="s">
        <v>153</v>
      </c>
      <c r="E342" s="199" t="s">
        <v>1</v>
      </c>
      <c r="F342" s="200" t="s">
        <v>303</v>
      </c>
      <c r="G342" s="201"/>
      <c r="H342" s="202">
        <v>2.475</v>
      </c>
      <c r="I342" s="201"/>
      <c r="J342" s="201"/>
      <c r="K342" s="201"/>
      <c r="L342" s="140"/>
      <c r="M342" s="142"/>
      <c r="N342" s="143"/>
      <c r="O342" s="143"/>
      <c r="P342" s="143"/>
      <c r="Q342" s="143"/>
      <c r="R342" s="143"/>
      <c r="S342" s="143"/>
      <c r="T342" s="144"/>
      <c r="AT342" s="141" t="s">
        <v>153</v>
      </c>
      <c r="AU342" s="141" t="s">
        <v>85</v>
      </c>
      <c r="AV342" s="13" t="s">
        <v>85</v>
      </c>
      <c r="AW342" s="13" t="s">
        <v>31</v>
      </c>
      <c r="AX342" s="13" t="s">
        <v>81</v>
      </c>
      <c r="AY342" s="141" t="s">
        <v>143</v>
      </c>
    </row>
    <row r="343" spans="1:65" s="2" customFormat="1" ht="16.5" customHeight="1">
      <c r="A343" s="30"/>
      <c r="B343" s="133"/>
      <c r="C343" s="190" t="s">
        <v>568</v>
      </c>
      <c r="D343" s="191" t="s">
        <v>146</v>
      </c>
      <c r="E343" s="192" t="s">
        <v>569</v>
      </c>
      <c r="F343" s="193" t="s">
        <v>570</v>
      </c>
      <c r="G343" s="194" t="s">
        <v>223</v>
      </c>
      <c r="H343" s="195">
        <v>2</v>
      </c>
      <c r="I343" s="221">
        <v>0</v>
      </c>
      <c r="J343" s="196">
        <f aca="true" t="shared" si="30" ref="J343:J348">ROUND(I343*H343,2)</f>
        <v>0</v>
      </c>
      <c r="K343" s="193" t="s">
        <v>150</v>
      </c>
      <c r="L343" s="31"/>
      <c r="M343" s="134" t="s">
        <v>1</v>
      </c>
      <c r="N343" s="135" t="s">
        <v>41</v>
      </c>
      <c r="O343" s="136">
        <v>1.1</v>
      </c>
      <c r="P343" s="136">
        <f aca="true" t="shared" si="31" ref="P343:P348">O343*H343</f>
        <v>2.2</v>
      </c>
      <c r="Q343" s="136">
        <v>0.00022</v>
      </c>
      <c r="R343" s="136">
        <f aca="true" t="shared" si="32" ref="R343:R348">Q343*H343</f>
        <v>0.00044</v>
      </c>
      <c r="S343" s="136">
        <v>0</v>
      </c>
      <c r="T343" s="137">
        <f aca="true" t="shared" si="33" ref="T343:T348">S343*H343</f>
        <v>0</v>
      </c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R343" s="138" t="s">
        <v>220</v>
      </c>
      <c r="AT343" s="138" t="s">
        <v>146</v>
      </c>
      <c r="AU343" s="138" t="s">
        <v>85</v>
      </c>
      <c r="AY343" s="17" t="s">
        <v>143</v>
      </c>
      <c r="BE343" s="139">
        <f aca="true" t="shared" si="34" ref="BE343:BE348">IF(N343="základní",J343,0)</f>
        <v>0</v>
      </c>
      <c r="BF343" s="139">
        <f aca="true" t="shared" si="35" ref="BF343:BF348">IF(N343="snížená",J343,0)</f>
        <v>0</v>
      </c>
      <c r="BG343" s="139">
        <f aca="true" t="shared" si="36" ref="BG343:BG348">IF(N343="zákl. přenesená",J343,0)</f>
        <v>0</v>
      </c>
      <c r="BH343" s="139">
        <f aca="true" t="shared" si="37" ref="BH343:BH348">IF(N343="sníž. přenesená",J343,0)</f>
        <v>0</v>
      </c>
      <c r="BI343" s="139">
        <f aca="true" t="shared" si="38" ref="BI343:BI348">IF(N343="nulová",J343,0)</f>
        <v>0</v>
      </c>
      <c r="BJ343" s="17" t="s">
        <v>81</v>
      </c>
      <c r="BK343" s="139">
        <f aca="true" t="shared" si="39" ref="BK343:BK348">ROUND(I343*H343,2)</f>
        <v>0</v>
      </c>
      <c r="BL343" s="17" t="s">
        <v>220</v>
      </c>
      <c r="BM343" s="138" t="s">
        <v>571</v>
      </c>
    </row>
    <row r="344" spans="1:65" s="2" customFormat="1" ht="16.5" customHeight="1">
      <c r="A344" s="30"/>
      <c r="B344" s="133"/>
      <c r="C344" s="386" t="s">
        <v>572</v>
      </c>
      <c r="D344" s="387" t="s">
        <v>573</v>
      </c>
      <c r="E344" s="388" t="s">
        <v>574</v>
      </c>
      <c r="F344" s="389" t="s">
        <v>1411</v>
      </c>
      <c r="G344" s="390" t="s">
        <v>223</v>
      </c>
      <c r="H344" s="391">
        <v>1</v>
      </c>
      <c r="I344" s="223">
        <v>0</v>
      </c>
      <c r="J344" s="220">
        <f t="shared" si="30"/>
        <v>0</v>
      </c>
      <c r="K344" s="217" t="s">
        <v>1</v>
      </c>
      <c r="L344" s="157"/>
      <c r="M344" s="158" t="s">
        <v>1</v>
      </c>
      <c r="N344" s="159" t="s">
        <v>41</v>
      </c>
      <c r="O344" s="136">
        <v>0</v>
      </c>
      <c r="P344" s="136">
        <f t="shared" si="31"/>
        <v>0</v>
      </c>
      <c r="Q344" s="136">
        <v>0.02347</v>
      </c>
      <c r="R344" s="136">
        <f t="shared" si="32"/>
        <v>0.02347</v>
      </c>
      <c r="S344" s="136">
        <v>0</v>
      </c>
      <c r="T344" s="137">
        <f t="shared" si="33"/>
        <v>0</v>
      </c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R344" s="138" t="s">
        <v>320</v>
      </c>
      <c r="AT344" s="138" t="s">
        <v>573</v>
      </c>
      <c r="AU344" s="138" t="s">
        <v>85</v>
      </c>
      <c r="AY344" s="17" t="s">
        <v>143</v>
      </c>
      <c r="BE344" s="139">
        <f t="shared" si="34"/>
        <v>0</v>
      </c>
      <c r="BF344" s="139">
        <f t="shared" si="35"/>
        <v>0</v>
      </c>
      <c r="BG344" s="139">
        <f t="shared" si="36"/>
        <v>0</v>
      </c>
      <c r="BH344" s="139">
        <f t="shared" si="37"/>
        <v>0</v>
      </c>
      <c r="BI344" s="139">
        <f t="shared" si="38"/>
        <v>0</v>
      </c>
      <c r="BJ344" s="17" t="s">
        <v>81</v>
      </c>
      <c r="BK344" s="139">
        <f t="shared" si="39"/>
        <v>0</v>
      </c>
      <c r="BL344" s="17" t="s">
        <v>220</v>
      </c>
      <c r="BM344" s="138" t="s">
        <v>575</v>
      </c>
    </row>
    <row r="345" spans="1:65" s="2" customFormat="1" ht="16.5" customHeight="1">
      <c r="A345" s="30"/>
      <c r="B345" s="133"/>
      <c r="C345" s="386" t="s">
        <v>576</v>
      </c>
      <c r="D345" s="387" t="s">
        <v>573</v>
      </c>
      <c r="E345" s="388" t="s">
        <v>577</v>
      </c>
      <c r="F345" s="389" t="s">
        <v>1410</v>
      </c>
      <c r="G345" s="390" t="s">
        <v>223</v>
      </c>
      <c r="H345" s="391">
        <v>2</v>
      </c>
      <c r="I345" s="223">
        <v>0</v>
      </c>
      <c r="J345" s="220">
        <f t="shared" si="30"/>
        <v>0</v>
      </c>
      <c r="K345" s="217" t="s">
        <v>150</v>
      </c>
      <c r="L345" s="157"/>
      <c r="M345" s="158" t="s">
        <v>1</v>
      </c>
      <c r="N345" s="159" t="s">
        <v>41</v>
      </c>
      <c r="O345" s="136">
        <v>0</v>
      </c>
      <c r="P345" s="136">
        <f t="shared" si="31"/>
        <v>0</v>
      </c>
      <c r="Q345" s="136">
        <v>0.02347</v>
      </c>
      <c r="R345" s="136">
        <f t="shared" si="32"/>
        <v>0.04694</v>
      </c>
      <c r="S345" s="136">
        <v>0</v>
      </c>
      <c r="T345" s="137">
        <f t="shared" si="33"/>
        <v>0</v>
      </c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R345" s="138" t="s">
        <v>320</v>
      </c>
      <c r="AT345" s="138" t="s">
        <v>573</v>
      </c>
      <c r="AU345" s="138" t="s">
        <v>85</v>
      </c>
      <c r="AY345" s="17" t="s">
        <v>143</v>
      </c>
      <c r="BE345" s="139">
        <f t="shared" si="34"/>
        <v>0</v>
      </c>
      <c r="BF345" s="139">
        <f t="shared" si="35"/>
        <v>0</v>
      </c>
      <c r="BG345" s="139">
        <f t="shared" si="36"/>
        <v>0</v>
      </c>
      <c r="BH345" s="139">
        <f t="shared" si="37"/>
        <v>0</v>
      </c>
      <c r="BI345" s="139">
        <f t="shared" si="38"/>
        <v>0</v>
      </c>
      <c r="BJ345" s="17" t="s">
        <v>81</v>
      </c>
      <c r="BK345" s="139">
        <f t="shared" si="39"/>
        <v>0</v>
      </c>
      <c r="BL345" s="17" t="s">
        <v>220</v>
      </c>
      <c r="BM345" s="138" t="s">
        <v>578</v>
      </c>
    </row>
    <row r="346" spans="1:65" s="2" customFormat="1" ht="16.5" customHeight="1">
      <c r="A346" s="30"/>
      <c r="B346" s="133"/>
      <c r="C346" s="190" t="s">
        <v>579</v>
      </c>
      <c r="D346" s="191" t="s">
        <v>146</v>
      </c>
      <c r="E346" s="192" t="s">
        <v>1386</v>
      </c>
      <c r="F346" s="193" t="s">
        <v>1385</v>
      </c>
      <c r="G346" s="194" t="s">
        <v>188</v>
      </c>
      <c r="H346" s="195">
        <v>23</v>
      </c>
      <c r="I346" s="221">
        <v>0</v>
      </c>
      <c r="J346" s="196">
        <f t="shared" si="30"/>
        <v>0</v>
      </c>
      <c r="K346" s="193" t="s">
        <v>1</v>
      </c>
      <c r="L346" s="31"/>
      <c r="M346" s="134" t="s">
        <v>1</v>
      </c>
      <c r="N346" s="135" t="s">
        <v>41</v>
      </c>
      <c r="O346" s="136">
        <v>0.131</v>
      </c>
      <c r="P346" s="136">
        <f t="shared" si="31"/>
        <v>3.013</v>
      </c>
      <c r="Q346" s="136">
        <v>0</v>
      </c>
      <c r="R346" s="136">
        <f t="shared" si="32"/>
        <v>0</v>
      </c>
      <c r="S346" s="136">
        <v>0.00121</v>
      </c>
      <c r="T346" s="137">
        <f t="shared" si="33"/>
        <v>0.027829999999999997</v>
      </c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R346" s="138" t="s">
        <v>220</v>
      </c>
      <c r="AT346" s="138" t="s">
        <v>146</v>
      </c>
      <c r="AU346" s="138" t="s">
        <v>85</v>
      </c>
      <c r="AY346" s="17" t="s">
        <v>143</v>
      </c>
      <c r="BE346" s="139">
        <f t="shared" si="34"/>
        <v>0</v>
      </c>
      <c r="BF346" s="139">
        <f t="shared" si="35"/>
        <v>0</v>
      </c>
      <c r="BG346" s="139">
        <f t="shared" si="36"/>
        <v>0</v>
      </c>
      <c r="BH346" s="139">
        <f t="shared" si="37"/>
        <v>0</v>
      </c>
      <c r="BI346" s="139">
        <f t="shared" si="38"/>
        <v>0</v>
      </c>
      <c r="BJ346" s="17" t="s">
        <v>81</v>
      </c>
      <c r="BK346" s="139">
        <f t="shared" si="39"/>
        <v>0</v>
      </c>
      <c r="BL346" s="17" t="s">
        <v>220</v>
      </c>
      <c r="BM346" s="138" t="s">
        <v>580</v>
      </c>
    </row>
    <row r="347" spans="1:65" s="2" customFormat="1" ht="33" customHeight="1">
      <c r="A347" s="30"/>
      <c r="B347" s="133"/>
      <c r="C347" s="190" t="s">
        <v>581</v>
      </c>
      <c r="D347" s="191" t="s">
        <v>146</v>
      </c>
      <c r="E347" s="192" t="s">
        <v>582</v>
      </c>
      <c r="F347" s="193" t="s">
        <v>583</v>
      </c>
      <c r="G347" s="194" t="s">
        <v>173</v>
      </c>
      <c r="H347" s="195">
        <v>0.621</v>
      </c>
      <c r="I347" s="221">
        <v>0</v>
      </c>
      <c r="J347" s="196">
        <f t="shared" si="30"/>
        <v>0</v>
      </c>
      <c r="K347" s="193" t="s">
        <v>150</v>
      </c>
      <c r="L347" s="31"/>
      <c r="M347" s="134" t="s">
        <v>1</v>
      </c>
      <c r="N347" s="135" t="s">
        <v>41</v>
      </c>
      <c r="O347" s="136">
        <v>2.39</v>
      </c>
      <c r="P347" s="136">
        <f t="shared" si="31"/>
        <v>1.4841900000000001</v>
      </c>
      <c r="Q347" s="136">
        <v>0</v>
      </c>
      <c r="R347" s="136">
        <f t="shared" si="32"/>
        <v>0</v>
      </c>
      <c r="S347" s="136">
        <v>0</v>
      </c>
      <c r="T347" s="137">
        <f t="shared" si="33"/>
        <v>0</v>
      </c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R347" s="138" t="s">
        <v>220</v>
      </c>
      <c r="AT347" s="138" t="s">
        <v>146</v>
      </c>
      <c r="AU347" s="138" t="s">
        <v>85</v>
      </c>
      <c r="AY347" s="17" t="s">
        <v>143</v>
      </c>
      <c r="BE347" s="139">
        <f t="shared" si="34"/>
        <v>0</v>
      </c>
      <c r="BF347" s="139">
        <f t="shared" si="35"/>
        <v>0</v>
      </c>
      <c r="BG347" s="139">
        <f t="shared" si="36"/>
        <v>0</v>
      </c>
      <c r="BH347" s="139">
        <f t="shared" si="37"/>
        <v>0</v>
      </c>
      <c r="BI347" s="139">
        <f t="shared" si="38"/>
        <v>0</v>
      </c>
      <c r="BJ347" s="17" t="s">
        <v>81</v>
      </c>
      <c r="BK347" s="139">
        <f t="shared" si="39"/>
        <v>0</v>
      </c>
      <c r="BL347" s="17" t="s">
        <v>220</v>
      </c>
      <c r="BM347" s="138" t="s">
        <v>584</v>
      </c>
    </row>
    <row r="348" spans="1:65" s="2" customFormat="1" ht="33" customHeight="1">
      <c r="A348" s="30"/>
      <c r="B348" s="133"/>
      <c r="C348" s="190" t="s">
        <v>585</v>
      </c>
      <c r="D348" s="191" t="s">
        <v>146</v>
      </c>
      <c r="E348" s="192" t="s">
        <v>586</v>
      </c>
      <c r="F348" s="193" t="s">
        <v>587</v>
      </c>
      <c r="G348" s="194" t="s">
        <v>173</v>
      </c>
      <c r="H348" s="195">
        <v>6.21</v>
      </c>
      <c r="I348" s="221">
        <v>0</v>
      </c>
      <c r="J348" s="196">
        <f t="shared" si="30"/>
        <v>0</v>
      </c>
      <c r="K348" s="193" t="s">
        <v>150</v>
      </c>
      <c r="L348" s="31"/>
      <c r="M348" s="134" t="s">
        <v>1</v>
      </c>
      <c r="N348" s="135" t="s">
        <v>41</v>
      </c>
      <c r="O348" s="136">
        <v>0.014</v>
      </c>
      <c r="P348" s="136">
        <f t="shared" si="31"/>
        <v>0.08694</v>
      </c>
      <c r="Q348" s="136">
        <v>0</v>
      </c>
      <c r="R348" s="136">
        <f t="shared" si="32"/>
        <v>0</v>
      </c>
      <c r="S348" s="136">
        <v>0</v>
      </c>
      <c r="T348" s="137">
        <f t="shared" si="33"/>
        <v>0</v>
      </c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R348" s="138" t="s">
        <v>220</v>
      </c>
      <c r="AT348" s="138" t="s">
        <v>146</v>
      </c>
      <c r="AU348" s="138" t="s">
        <v>85</v>
      </c>
      <c r="AY348" s="17" t="s">
        <v>143</v>
      </c>
      <c r="BE348" s="139">
        <f t="shared" si="34"/>
        <v>0</v>
      </c>
      <c r="BF348" s="139">
        <f t="shared" si="35"/>
        <v>0</v>
      </c>
      <c r="BG348" s="139">
        <f t="shared" si="36"/>
        <v>0</v>
      </c>
      <c r="BH348" s="139">
        <f t="shared" si="37"/>
        <v>0</v>
      </c>
      <c r="BI348" s="139">
        <f t="shared" si="38"/>
        <v>0</v>
      </c>
      <c r="BJ348" s="17" t="s">
        <v>81</v>
      </c>
      <c r="BK348" s="139">
        <f t="shared" si="39"/>
        <v>0</v>
      </c>
      <c r="BL348" s="17" t="s">
        <v>220</v>
      </c>
      <c r="BM348" s="138" t="s">
        <v>588</v>
      </c>
    </row>
    <row r="349" spans="2:51" s="13" customFormat="1" ht="12">
      <c r="B349" s="140"/>
      <c r="C349" s="197"/>
      <c r="D349" s="198" t="s">
        <v>153</v>
      </c>
      <c r="E349" s="199" t="s">
        <v>1</v>
      </c>
      <c r="F349" s="200" t="s">
        <v>589</v>
      </c>
      <c r="G349" s="201"/>
      <c r="H349" s="202">
        <v>6.21</v>
      </c>
      <c r="I349" s="201"/>
      <c r="J349" s="201"/>
      <c r="K349" s="201"/>
      <c r="L349" s="140"/>
      <c r="M349" s="142"/>
      <c r="N349" s="143"/>
      <c r="O349" s="143"/>
      <c r="P349" s="143"/>
      <c r="Q349" s="143"/>
      <c r="R349" s="143"/>
      <c r="S349" s="143"/>
      <c r="T349" s="144"/>
      <c r="AT349" s="141" t="s">
        <v>153</v>
      </c>
      <c r="AU349" s="141" t="s">
        <v>85</v>
      </c>
      <c r="AV349" s="13" t="s">
        <v>85</v>
      </c>
      <c r="AW349" s="13" t="s">
        <v>31</v>
      </c>
      <c r="AX349" s="13" t="s">
        <v>81</v>
      </c>
      <c r="AY349" s="141" t="s">
        <v>143</v>
      </c>
    </row>
    <row r="350" spans="2:63" s="12" customFormat="1" ht="22.9" customHeight="1">
      <c r="B350" s="125"/>
      <c r="C350" s="183"/>
      <c r="D350" s="184" t="s">
        <v>75</v>
      </c>
      <c r="E350" s="188" t="s">
        <v>590</v>
      </c>
      <c r="F350" s="188" t="s">
        <v>591</v>
      </c>
      <c r="G350" s="186"/>
      <c r="H350" s="186"/>
      <c r="I350" s="186"/>
      <c r="J350" s="189">
        <f>BK350</f>
        <v>0</v>
      </c>
      <c r="K350" s="186"/>
      <c r="L350" s="125"/>
      <c r="M350" s="127"/>
      <c r="N350" s="128"/>
      <c r="O350" s="128"/>
      <c r="P350" s="129">
        <f>SUM(P351:P372)</f>
        <v>123.812267</v>
      </c>
      <c r="Q350" s="128"/>
      <c r="R350" s="129">
        <f>SUM(R351:R372)</f>
        <v>0.230892175</v>
      </c>
      <c r="S350" s="128"/>
      <c r="T350" s="130">
        <f>SUM(T351:T372)</f>
        <v>22.192999999999998</v>
      </c>
      <c r="AR350" s="126" t="s">
        <v>85</v>
      </c>
      <c r="AT350" s="131" t="s">
        <v>75</v>
      </c>
      <c r="AU350" s="131" t="s">
        <v>81</v>
      </c>
      <c r="AY350" s="126" t="s">
        <v>143</v>
      </c>
      <c r="BK350" s="132">
        <f>SUM(BK351:BK372)</f>
        <v>0</v>
      </c>
    </row>
    <row r="351" spans="1:65" s="2" customFormat="1" ht="23.25" customHeight="1">
      <c r="A351" s="30"/>
      <c r="B351" s="133"/>
      <c r="C351" s="190" t="s">
        <v>592</v>
      </c>
      <c r="D351" s="191" t="s">
        <v>146</v>
      </c>
      <c r="E351" s="192" t="s">
        <v>1381</v>
      </c>
      <c r="F351" s="193" t="s">
        <v>1382</v>
      </c>
      <c r="G351" s="194" t="s">
        <v>1423</v>
      </c>
      <c r="H351" s="195">
        <v>137</v>
      </c>
      <c r="I351" s="221">
        <v>0</v>
      </c>
      <c r="J351" s="196">
        <f aca="true" t="shared" si="40" ref="J351:J371">ROUND(I351*H351,2)</f>
        <v>0</v>
      </c>
      <c r="K351" s="193" t="s">
        <v>1</v>
      </c>
      <c r="L351" s="31"/>
      <c r="M351" s="134" t="s">
        <v>1</v>
      </c>
      <c r="N351" s="135" t="s">
        <v>41</v>
      </c>
      <c r="O351" s="136">
        <v>0</v>
      </c>
      <c r="P351" s="136">
        <f aca="true" t="shared" si="41" ref="P351:P371">O351*H351</f>
        <v>0</v>
      </c>
      <c r="Q351" s="136">
        <v>0</v>
      </c>
      <c r="R351" s="136">
        <f aca="true" t="shared" si="42" ref="R351:R371">Q351*H351</f>
        <v>0</v>
      </c>
      <c r="S351" s="136">
        <v>0</v>
      </c>
      <c r="T351" s="137">
        <f aca="true" t="shared" si="43" ref="T351:T371">S351*H351</f>
        <v>0</v>
      </c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R351" s="138" t="s">
        <v>220</v>
      </c>
      <c r="AT351" s="138" t="s">
        <v>146</v>
      </c>
      <c r="AU351" s="138" t="s">
        <v>85</v>
      </c>
      <c r="AY351" s="17" t="s">
        <v>143</v>
      </c>
      <c r="BE351" s="139">
        <f aca="true" t="shared" si="44" ref="BE351:BE371">IF(N351="základní",J351,0)</f>
        <v>0</v>
      </c>
      <c r="BF351" s="139">
        <f aca="true" t="shared" si="45" ref="BF351:BF371">IF(N351="snížená",J351,0)</f>
        <v>0</v>
      </c>
      <c r="BG351" s="139">
        <f aca="true" t="shared" si="46" ref="BG351:BG371">IF(N351="zákl. přenesená",J351,0)</f>
        <v>0</v>
      </c>
      <c r="BH351" s="139">
        <f aca="true" t="shared" si="47" ref="BH351:BH371">IF(N351="sníž. přenesená",J351,0)</f>
        <v>0</v>
      </c>
      <c r="BI351" s="139">
        <f aca="true" t="shared" si="48" ref="BI351:BI371">IF(N351="nulová",J351,0)</f>
        <v>0</v>
      </c>
      <c r="BJ351" s="17" t="s">
        <v>81</v>
      </c>
      <c r="BK351" s="139">
        <f aca="true" t="shared" si="49" ref="BK351:BK371">ROUND(I351*H351,2)</f>
        <v>0</v>
      </c>
      <c r="BL351" s="17" t="s">
        <v>220</v>
      </c>
      <c r="BM351" s="138" t="s">
        <v>593</v>
      </c>
    </row>
    <row r="352" spans="1:65" s="2" customFormat="1" ht="21.75" customHeight="1">
      <c r="A352" s="30"/>
      <c r="B352" s="133"/>
      <c r="C352" s="190" t="s">
        <v>594</v>
      </c>
      <c r="D352" s="191" t="s">
        <v>146</v>
      </c>
      <c r="E352" s="192" t="s">
        <v>595</v>
      </c>
      <c r="F352" s="193" t="s">
        <v>596</v>
      </c>
      <c r="G352" s="194" t="s">
        <v>223</v>
      </c>
      <c r="H352" s="195">
        <v>3</v>
      </c>
      <c r="I352" s="221">
        <v>0</v>
      </c>
      <c r="J352" s="196">
        <f t="shared" si="40"/>
        <v>0</v>
      </c>
      <c r="K352" s="193" t="s">
        <v>150</v>
      </c>
      <c r="L352" s="31"/>
      <c r="M352" s="134" t="s">
        <v>1</v>
      </c>
      <c r="N352" s="135" t="s">
        <v>41</v>
      </c>
      <c r="O352" s="136">
        <v>1.682</v>
      </c>
      <c r="P352" s="136">
        <f t="shared" si="41"/>
        <v>5.045999999999999</v>
      </c>
      <c r="Q352" s="136">
        <v>0</v>
      </c>
      <c r="R352" s="136">
        <f t="shared" si="42"/>
        <v>0</v>
      </c>
      <c r="S352" s="136">
        <v>0</v>
      </c>
      <c r="T352" s="137">
        <f t="shared" si="43"/>
        <v>0</v>
      </c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R352" s="138" t="s">
        <v>220</v>
      </c>
      <c r="AT352" s="138" t="s">
        <v>146</v>
      </c>
      <c r="AU352" s="138" t="s">
        <v>85</v>
      </c>
      <c r="AY352" s="17" t="s">
        <v>143</v>
      </c>
      <c r="BE352" s="139">
        <f t="shared" si="44"/>
        <v>0</v>
      </c>
      <c r="BF352" s="139">
        <f t="shared" si="45"/>
        <v>0</v>
      </c>
      <c r="BG352" s="139">
        <f t="shared" si="46"/>
        <v>0</v>
      </c>
      <c r="BH352" s="139">
        <f t="shared" si="47"/>
        <v>0</v>
      </c>
      <c r="BI352" s="139">
        <f t="shared" si="48"/>
        <v>0</v>
      </c>
      <c r="BJ352" s="17" t="s">
        <v>81</v>
      </c>
      <c r="BK352" s="139">
        <f t="shared" si="49"/>
        <v>0</v>
      </c>
      <c r="BL352" s="17" t="s">
        <v>220</v>
      </c>
      <c r="BM352" s="138" t="s">
        <v>597</v>
      </c>
    </row>
    <row r="353" spans="1:65" s="2" customFormat="1" ht="24">
      <c r="A353" s="30"/>
      <c r="B353" s="133"/>
      <c r="C353" s="386" t="s">
        <v>598</v>
      </c>
      <c r="D353" s="387" t="s">
        <v>573</v>
      </c>
      <c r="E353" s="388" t="s">
        <v>599</v>
      </c>
      <c r="F353" s="389" t="s">
        <v>1407</v>
      </c>
      <c r="G353" s="390" t="s">
        <v>223</v>
      </c>
      <c r="H353" s="391">
        <v>1</v>
      </c>
      <c r="I353" s="223">
        <v>0</v>
      </c>
      <c r="J353" s="220">
        <f t="shared" si="40"/>
        <v>0</v>
      </c>
      <c r="K353" s="217" t="s">
        <v>1</v>
      </c>
      <c r="L353" s="157"/>
      <c r="M353" s="158" t="s">
        <v>1</v>
      </c>
      <c r="N353" s="159" t="s">
        <v>41</v>
      </c>
      <c r="O353" s="136">
        <v>0</v>
      </c>
      <c r="P353" s="136">
        <f t="shared" si="41"/>
        <v>0</v>
      </c>
      <c r="Q353" s="136">
        <v>0.016</v>
      </c>
      <c r="R353" s="136">
        <f t="shared" si="42"/>
        <v>0.016</v>
      </c>
      <c r="S353" s="136">
        <v>0</v>
      </c>
      <c r="T353" s="137">
        <f t="shared" si="43"/>
        <v>0</v>
      </c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R353" s="138" t="s">
        <v>320</v>
      </c>
      <c r="AT353" s="138" t="s">
        <v>573</v>
      </c>
      <c r="AU353" s="138" t="s">
        <v>85</v>
      </c>
      <c r="AY353" s="17" t="s">
        <v>143</v>
      </c>
      <c r="BE353" s="139">
        <f t="shared" si="44"/>
        <v>0</v>
      </c>
      <c r="BF353" s="139">
        <f t="shared" si="45"/>
        <v>0</v>
      </c>
      <c r="BG353" s="139">
        <f t="shared" si="46"/>
        <v>0</v>
      </c>
      <c r="BH353" s="139">
        <f t="shared" si="47"/>
        <v>0</v>
      </c>
      <c r="BI353" s="139">
        <f t="shared" si="48"/>
        <v>0</v>
      </c>
      <c r="BJ353" s="17" t="s">
        <v>81</v>
      </c>
      <c r="BK353" s="139">
        <f t="shared" si="49"/>
        <v>0</v>
      </c>
      <c r="BL353" s="17" t="s">
        <v>220</v>
      </c>
      <c r="BM353" s="138" t="s">
        <v>600</v>
      </c>
    </row>
    <row r="354" spans="1:65" s="2" customFormat="1" ht="24">
      <c r="A354" s="30"/>
      <c r="B354" s="133"/>
      <c r="C354" s="386" t="s">
        <v>601</v>
      </c>
      <c r="D354" s="387" t="s">
        <v>573</v>
      </c>
      <c r="E354" s="388" t="s">
        <v>602</v>
      </c>
      <c r="F354" s="389" t="s">
        <v>1408</v>
      </c>
      <c r="G354" s="390" t="s">
        <v>223</v>
      </c>
      <c r="H354" s="391">
        <v>1</v>
      </c>
      <c r="I354" s="223">
        <v>0</v>
      </c>
      <c r="J354" s="220">
        <f t="shared" si="40"/>
        <v>0</v>
      </c>
      <c r="K354" s="217" t="s">
        <v>1</v>
      </c>
      <c r="L354" s="157"/>
      <c r="M354" s="158" t="s">
        <v>1</v>
      </c>
      <c r="N354" s="159" t="s">
        <v>41</v>
      </c>
      <c r="O354" s="136">
        <v>0</v>
      </c>
      <c r="P354" s="136">
        <f t="shared" si="41"/>
        <v>0</v>
      </c>
      <c r="Q354" s="136">
        <v>0.0175</v>
      </c>
      <c r="R354" s="136">
        <f t="shared" si="42"/>
        <v>0.0175</v>
      </c>
      <c r="S354" s="136">
        <v>0</v>
      </c>
      <c r="T354" s="137">
        <f t="shared" si="43"/>
        <v>0</v>
      </c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R354" s="138" t="s">
        <v>320</v>
      </c>
      <c r="AT354" s="138" t="s">
        <v>573</v>
      </c>
      <c r="AU354" s="138" t="s">
        <v>85</v>
      </c>
      <c r="AY354" s="17" t="s">
        <v>143</v>
      </c>
      <c r="BE354" s="139">
        <f t="shared" si="44"/>
        <v>0</v>
      </c>
      <c r="BF354" s="139">
        <f t="shared" si="45"/>
        <v>0</v>
      </c>
      <c r="BG354" s="139">
        <f t="shared" si="46"/>
        <v>0</v>
      </c>
      <c r="BH354" s="139">
        <f t="shared" si="47"/>
        <v>0</v>
      </c>
      <c r="BI354" s="139">
        <f t="shared" si="48"/>
        <v>0</v>
      </c>
      <c r="BJ354" s="17" t="s">
        <v>81</v>
      </c>
      <c r="BK354" s="139">
        <f t="shared" si="49"/>
        <v>0</v>
      </c>
      <c r="BL354" s="17" t="s">
        <v>220</v>
      </c>
      <c r="BM354" s="138" t="s">
        <v>603</v>
      </c>
    </row>
    <row r="355" spans="1:65" s="2" customFormat="1" ht="24">
      <c r="A355" s="30"/>
      <c r="B355" s="133"/>
      <c r="C355" s="386" t="s">
        <v>604</v>
      </c>
      <c r="D355" s="387" t="s">
        <v>573</v>
      </c>
      <c r="E355" s="388" t="s">
        <v>605</v>
      </c>
      <c r="F355" s="389" t="s">
        <v>1409</v>
      </c>
      <c r="G355" s="390" t="s">
        <v>223</v>
      </c>
      <c r="H355" s="391">
        <v>1</v>
      </c>
      <c r="I355" s="223">
        <v>0</v>
      </c>
      <c r="J355" s="220">
        <f t="shared" si="40"/>
        <v>0</v>
      </c>
      <c r="K355" s="217" t="s">
        <v>1</v>
      </c>
      <c r="L355" s="157"/>
      <c r="M355" s="158" t="s">
        <v>1</v>
      </c>
      <c r="N355" s="159" t="s">
        <v>41</v>
      </c>
      <c r="O355" s="136">
        <v>0</v>
      </c>
      <c r="P355" s="136">
        <f t="shared" si="41"/>
        <v>0</v>
      </c>
      <c r="Q355" s="136">
        <v>0.0175</v>
      </c>
      <c r="R355" s="136">
        <f t="shared" si="42"/>
        <v>0.0175</v>
      </c>
      <c r="S355" s="136">
        <v>0</v>
      </c>
      <c r="T355" s="137">
        <f t="shared" si="43"/>
        <v>0</v>
      </c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R355" s="138" t="s">
        <v>320</v>
      </c>
      <c r="AT355" s="138" t="s">
        <v>573</v>
      </c>
      <c r="AU355" s="138" t="s">
        <v>85</v>
      </c>
      <c r="AY355" s="17" t="s">
        <v>143</v>
      </c>
      <c r="BE355" s="139">
        <f t="shared" si="44"/>
        <v>0</v>
      </c>
      <c r="BF355" s="139">
        <f t="shared" si="45"/>
        <v>0</v>
      </c>
      <c r="BG355" s="139">
        <f t="shared" si="46"/>
        <v>0</v>
      </c>
      <c r="BH355" s="139">
        <f t="shared" si="47"/>
        <v>0</v>
      </c>
      <c r="BI355" s="139">
        <f t="shared" si="48"/>
        <v>0</v>
      </c>
      <c r="BJ355" s="17" t="s">
        <v>81</v>
      </c>
      <c r="BK355" s="139">
        <f t="shared" si="49"/>
        <v>0</v>
      </c>
      <c r="BL355" s="17" t="s">
        <v>220</v>
      </c>
      <c r="BM355" s="138" t="s">
        <v>606</v>
      </c>
    </row>
    <row r="356" spans="1:65" s="2" customFormat="1" ht="21.75" customHeight="1">
      <c r="A356" s="30"/>
      <c r="B356" s="133"/>
      <c r="C356" s="190" t="s">
        <v>607</v>
      </c>
      <c r="D356" s="191" t="s">
        <v>146</v>
      </c>
      <c r="E356" s="192" t="s">
        <v>608</v>
      </c>
      <c r="F356" s="193" t="s">
        <v>609</v>
      </c>
      <c r="G356" s="194" t="s">
        <v>223</v>
      </c>
      <c r="H356" s="195">
        <v>2</v>
      </c>
      <c r="I356" s="221">
        <v>0</v>
      </c>
      <c r="J356" s="196">
        <f t="shared" si="40"/>
        <v>0</v>
      </c>
      <c r="K356" s="193" t="s">
        <v>150</v>
      </c>
      <c r="L356" s="31"/>
      <c r="M356" s="134" t="s">
        <v>1</v>
      </c>
      <c r="N356" s="135" t="s">
        <v>41</v>
      </c>
      <c r="O356" s="136">
        <v>1.805</v>
      </c>
      <c r="P356" s="136">
        <f t="shared" si="41"/>
        <v>3.61</v>
      </c>
      <c r="Q356" s="136">
        <v>0</v>
      </c>
      <c r="R356" s="136">
        <f t="shared" si="42"/>
        <v>0</v>
      </c>
      <c r="S356" s="136">
        <v>0</v>
      </c>
      <c r="T356" s="137">
        <f t="shared" si="43"/>
        <v>0</v>
      </c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R356" s="138" t="s">
        <v>220</v>
      </c>
      <c r="AT356" s="138" t="s">
        <v>146</v>
      </c>
      <c r="AU356" s="138" t="s">
        <v>85</v>
      </c>
      <c r="AY356" s="17" t="s">
        <v>143</v>
      </c>
      <c r="BE356" s="139">
        <f t="shared" si="44"/>
        <v>0</v>
      </c>
      <c r="BF356" s="139">
        <f t="shared" si="45"/>
        <v>0</v>
      </c>
      <c r="BG356" s="139">
        <f t="shared" si="46"/>
        <v>0</v>
      </c>
      <c r="BH356" s="139">
        <f t="shared" si="47"/>
        <v>0</v>
      </c>
      <c r="BI356" s="139">
        <f t="shared" si="48"/>
        <v>0</v>
      </c>
      <c r="BJ356" s="17" t="s">
        <v>81</v>
      </c>
      <c r="BK356" s="139">
        <f t="shared" si="49"/>
        <v>0</v>
      </c>
      <c r="BL356" s="17" t="s">
        <v>220</v>
      </c>
      <c r="BM356" s="138" t="s">
        <v>610</v>
      </c>
    </row>
    <row r="357" spans="1:65" s="2" customFormat="1" ht="16.5" customHeight="1">
      <c r="A357" s="30"/>
      <c r="B357" s="133"/>
      <c r="C357" s="386" t="s">
        <v>611</v>
      </c>
      <c r="D357" s="387" t="s">
        <v>573</v>
      </c>
      <c r="E357" s="388" t="s">
        <v>612</v>
      </c>
      <c r="F357" s="389" t="s">
        <v>1412</v>
      </c>
      <c r="G357" s="390" t="s">
        <v>223</v>
      </c>
      <c r="H357" s="391">
        <v>2</v>
      </c>
      <c r="I357" s="223">
        <v>0</v>
      </c>
      <c r="J357" s="220">
        <f t="shared" si="40"/>
        <v>0</v>
      </c>
      <c r="K357" s="217" t="s">
        <v>1</v>
      </c>
      <c r="L357" s="157"/>
      <c r="M357" s="158" t="s">
        <v>1</v>
      </c>
      <c r="N357" s="159" t="s">
        <v>41</v>
      </c>
      <c r="O357" s="136">
        <v>0</v>
      </c>
      <c r="P357" s="136">
        <f t="shared" si="41"/>
        <v>0</v>
      </c>
      <c r="Q357" s="136">
        <v>0.016</v>
      </c>
      <c r="R357" s="136">
        <f t="shared" si="42"/>
        <v>0.032</v>
      </c>
      <c r="S357" s="136">
        <v>0</v>
      </c>
      <c r="T357" s="137">
        <f t="shared" si="43"/>
        <v>0</v>
      </c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R357" s="138" t="s">
        <v>320</v>
      </c>
      <c r="AT357" s="138" t="s">
        <v>573</v>
      </c>
      <c r="AU357" s="138" t="s">
        <v>85</v>
      </c>
      <c r="AY357" s="17" t="s">
        <v>143</v>
      </c>
      <c r="BE357" s="139">
        <f t="shared" si="44"/>
        <v>0</v>
      </c>
      <c r="BF357" s="139">
        <f t="shared" si="45"/>
        <v>0</v>
      </c>
      <c r="BG357" s="139">
        <f t="shared" si="46"/>
        <v>0</v>
      </c>
      <c r="BH357" s="139">
        <f t="shared" si="47"/>
        <v>0</v>
      </c>
      <c r="BI357" s="139">
        <f t="shared" si="48"/>
        <v>0</v>
      </c>
      <c r="BJ357" s="17" t="s">
        <v>81</v>
      </c>
      <c r="BK357" s="139">
        <f t="shared" si="49"/>
        <v>0</v>
      </c>
      <c r="BL357" s="17" t="s">
        <v>220</v>
      </c>
      <c r="BM357" s="138" t="s">
        <v>613</v>
      </c>
    </row>
    <row r="358" spans="1:65" s="2" customFormat="1" ht="21.75" customHeight="1">
      <c r="A358" s="30"/>
      <c r="B358" s="133"/>
      <c r="C358" s="190" t="s">
        <v>614</v>
      </c>
      <c r="D358" s="191" t="s">
        <v>146</v>
      </c>
      <c r="E358" s="192" t="s">
        <v>615</v>
      </c>
      <c r="F358" s="193" t="s">
        <v>616</v>
      </c>
      <c r="G358" s="194" t="s">
        <v>223</v>
      </c>
      <c r="H358" s="195">
        <v>2</v>
      </c>
      <c r="I358" s="221">
        <v>0</v>
      </c>
      <c r="J358" s="196">
        <f t="shared" si="40"/>
        <v>0</v>
      </c>
      <c r="K358" s="193" t="s">
        <v>150</v>
      </c>
      <c r="L358" s="31"/>
      <c r="M358" s="134" t="s">
        <v>1</v>
      </c>
      <c r="N358" s="135" t="s">
        <v>41</v>
      </c>
      <c r="O358" s="136">
        <v>2.186</v>
      </c>
      <c r="P358" s="136">
        <f t="shared" si="41"/>
        <v>4.372</v>
      </c>
      <c r="Q358" s="136">
        <v>0</v>
      </c>
      <c r="R358" s="136">
        <f t="shared" si="42"/>
        <v>0</v>
      </c>
      <c r="S358" s="136">
        <v>0</v>
      </c>
      <c r="T358" s="137">
        <f t="shared" si="43"/>
        <v>0</v>
      </c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R358" s="138" t="s">
        <v>220</v>
      </c>
      <c r="AT358" s="138" t="s">
        <v>146</v>
      </c>
      <c r="AU358" s="138" t="s">
        <v>85</v>
      </c>
      <c r="AY358" s="17" t="s">
        <v>143</v>
      </c>
      <c r="BE358" s="139">
        <f t="shared" si="44"/>
        <v>0</v>
      </c>
      <c r="BF358" s="139">
        <f t="shared" si="45"/>
        <v>0</v>
      </c>
      <c r="BG358" s="139">
        <f t="shared" si="46"/>
        <v>0</v>
      </c>
      <c r="BH358" s="139">
        <f t="shared" si="47"/>
        <v>0</v>
      </c>
      <c r="BI358" s="139">
        <f t="shared" si="48"/>
        <v>0</v>
      </c>
      <c r="BJ358" s="17" t="s">
        <v>81</v>
      </c>
      <c r="BK358" s="139">
        <f t="shared" si="49"/>
        <v>0</v>
      </c>
      <c r="BL358" s="17" t="s">
        <v>220</v>
      </c>
      <c r="BM358" s="138" t="s">
        <v>617</v>
      </c>
    </row>
    <row r="359" spans="1:65" s="2" customFormat="1" ht="16.5" customHeight="1">
      <c r="A359" s="30"/>
      <c r="B359" s="133"/>
      <c r="C359" s="386" t="s">
        <v>1415</v>
      </c>
      <c r="D359" s="387" t="s">
        <v>573</v>
      </c>
      <c r="E359" s="388" t="s">
        <v>618</v>
      </c>
      <c r="F359" s="389" t="s">
        <v>1416</v>
      </c>
      <c r="G359" s="390" t="s">
        <v>223</v>
      </c>
      <c r="H359" s="391">
        <v>2</v>
      </c>
      <c r="I359" s="221">
        <v>0</v>
      </c>
      <c r="J359" s="196">
        <f aca="true" t="shared" si="50" ref="J359:J361">ROUND(I359*H359,2)</f>
        <v>0</v>
      </c>
      <c r="K359" s="193" t="s">
        <v>150</v>
      </c>
      <c r="L359" s="157"/>
      <c r="M359" s="158" t="s">
        <v>1</v>
      </c>
      <c r="N359" s="159" t="s">
        <v>41</v>
      </c>
      <c r="O359" s="136">
        <v>0</v>
      </c>
      <c r="P359" s="136">
        <f t="shared" si="41"/>
        <v>0</v>
      </c>
      <c r="Q359" s="136">
        <v>0.029</v>
      </c>
      <c r="R359" s="136">
        <f t="shared" si="42"/>
        <v>0.058</v>
      </c>
      <c r="S359" s="136">
        <v>0</v>
      </c>
      <c r="T359" s="137">
        <f t="shared" si="43"/>
        <v>0</v>
      </c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R359" s="138" t="s">
        <v>320</v>
      </c>
      <c r="AT359" s="138" t="s">
        <v>573</v>
      </c>
      <c r="AU359" s="138" t="s">
        <v>85</v>
      </c>
      <c r="AY359" s="17" t="s">
        <v>143</v>
      </c>
      <c r="BE359" s="139">
        <f t="shared" si="44"/>
        <v>0</v>
      </c>
      <c r="BF359" s="139">
        <f t="shared" si="45"/>
        <v>0</v>
      </c>
      <c r="BG359" s="139">
        <f t="shared" si="46"/>
        <v>0</v>
      </c>
      <c r="BH359" s="139">
        <f t="shared" si="47"/>
        <v>0</v>
      </c>
      <c r="BI359" s="139">
        <f t="shared" si="48"/>
        <v>0</v>
      </c>
      <c r="BJ359" s="17" t="s">
        <v>81</v>
      </c>
      <c r="BK359" s="139">
        <f t="shared" si="49"/>
        <v>0</v>
      </c>
      <c r="BL359" s="17" t="s">
        <v>220</v>
      </c>
      <c r="BM359" s="138" t="s">
        <v>619</v>
      </c>
    </row>
    <row r="360" spans="1:65" s="2" customFormat="1" ht="26.25" customHeight="1">
      <c r="A360" s="313"/>
      <c r="B360" s="133"/>
      <c r="C360" s="386" t="s">
        <v>1414</v>
      </c>
      <c r="D360" s="387" t="s">
        <v>573</v>
      </c>
      <c r="E360" s="388" t="s">
        <v>1413</v>
      </c>
      <c r="F360" s="389" t="s">
        <v>1417</v>
      </c>
      <c r="G360" s="390" t="s">
        <v>223</v>
      </c>
      <c r="H360" s="391">
        <v>1</v>
      </c>
      <c r="I360" s="221">
        <v>0</v>
      </c>
      <c r="J360" s="196">
        <f t="shared" si="50"/>
        <v>0</v>
      </c>
      <c r="K360" s="193" t="s">
        <v>150</v>
      </c>
      <c r="L360" s="157"/>
      <c r="M360" s="158"/>
      <c r="N360" s="159"/>
      <c r="O360" s="136"/>
      <c r="P360" s="136"/>
      <c r="Q360" s="136"/>
      <c r="R360" s="136"/>
      <c r="S360" s="136"/>
      <c r="T360" s="137"/>
      <c r="U360" s="313"/>
      <c r="V360" s="313"/>
      <c r="W360" s="313"/>
      <c r="X360" s="313"/>
      <c r="Y360" s="313"/>
      <c r="Z360" s="313"/>
      <c r="AA360" s="313"/>
      <c r="AB360" s="313"/>
      <c r="AC360" s="313"/>
      <c r="AD360" s="313"/>
      <c r="AE360" s="313"/>
      <c r="AR360" s="138"/>
      <c r="AT360" s="138"/>
      <c r="AU360" s="138"/>
      <c r="AY360" s="17"/>
      <c r="BE360" s="139"/>
      <c r="BF360" s="139"/>
      <c r="BG360" s="139"/>
      <c r="BH360" s="139"/>
      <c r="BI360" s="139"/>
      <c r="BJ360" s="17"/>
      <c r="BK360" s="139"/>
      <c r="BL360" s="17"/>
      <c r="BM360" s="138"/>
    </row>
    <row r="361" spans="1:65" s="2" customFormat="1" ht="32.25" customHeight="1">
      <c r="A361" s="313"/>
      <c r="B361" s="133"/>
      <c r="C361" s="386" t="s">
        <v>1418</v>
      </c>
      <c r="D361" s="387" t="s">
        <v>573</v>
      </c>
      <c r="E361" s="388" t="s">
        <v>612</v>
      </c>
      <c r="F361" s="389" t="s">
        <v>1419</v>
      </c>
      <c r="G361" s="390" t="s">
        <v>223</v>
      </c>
      <c r="H361" s="391">
        <v>2</v>
      </c>
      <c r="I361" s="221">
        <v>0</v>
      </c>
      <c r="J361" s="196">
        <f t="shared" si="50"/>
        <v>0</v>
      </c>
      <c r="K361" s="193" t="s">
        <v>150</v>
      </c>
      <c r="L361" s="157"/>
      <c r="M361" s="158"/>
      <c r="N361" s="159"/>
      <c r="O361" s="136"/>
      <c r="P361" s="136"/>
      <c r="Q361" s="136"/>
      <c r="R361" s="136"/>
      <c r="S361" s="136"/>
      <c r="T361" s="137"/>
      <c r="U361" s="313"/>
      <c r="V361" s="313"/>
      <c r="W361" s="313"/>
      <c r="X361" s="313"/>
      <c r="Y361" s="313"/>
      <c r="Z361" s="313"/>
      <c r="AA361" s="313"/>
      <c r="AB361" s="313"/>
      <c r="AC361" s="313"/>
      <c r="AD361" s="313"/>
      <c r="AE361" s="313"/>
      <c r="AR361" s="138"/>
      <c r="AT361" s="138"/>
      <c r="AU361" s="138"/>
      <c r="AY361" s="17"/>
      <c r="BE361" s="139"/>
      <c r="BF361" s="139"/>
      <c r="BG361" s="139"/>
      <c r="BH361" s="139"/>
      <c r="BI361" s="139"/>
      <c r="BJ361" s="17"/>
      <c r="BK361" s="139"/>
      <c r="BL361" s="17"/>
      <c r="BM361" s="138"/>
    </row>
    <row r="362" spans="1:65" s="2" customFormat="1" ht="21.75" customHeight="1">
      <c r="A362" s="30"/>
      <c r="B362" s="133"/>
      <c r="C362" s="190" t="s">
        <v>620</v>
      </c>
      <c r="D362" s="191" t="s">
        <v>146</v>
      </c>
      <c r="E362" s="192" t="s">
        <v>621</v>
      </c>
      <c r="F362" s="193" t="s">
        <v>622</v>
      </c>
      <c r="G362" s="194" t="s">
        <v>223</v>
      </c>
      <c r="H362" s="195">
        <v>2</v>
      </c>
      <c r="I362" s="221">
        <v>0</v>
      </c>
      <c r="J362" s="196">
        <f t="shared" si="40"/>
        <v>0</v>
      </c>
      <c r="K362" s="193" t="s">
        <v>150</v>
      </c>
      <c r="L362" s="31"/>
      <c r="M362" s="134" t="s">
        <v>1</v>
      </c>
      <c r="N362" s="135" t="s">
        <v>41</v>
      </c>
      <c r="O362" s="136">
        <v>2.925</v>
      </c>
      <c r="P362" s="136">
        <f t="shared" si="41"/>
        <v>5.85</v>
      </c>
      <c r="Q362" s="136">
        <v>0.0004728125</v>
      </c>
      <c r="R362" s="136">
        <f t="shared" si="42"/>
        <v>0.000945625</v>
      </c>
      <c r="S362" s="136">
        <v>0</v>
      </c>
      <c r="T362" s="137">
        <f t="shared" si="43"/>
        <v>0</v>
      </c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R362" s="138" t="s">
        <v>220</v>
      </c>
      <c r="AT362" s="138" t="s">
        <v>146</v>
      </c>
      <c r="AU362" s="138" t="s">
        <v>85</v>
      </c>
      <c r="AY362" s="17" t="s">
        <v>143</v>
      </c>
      <c r="BE362" s="139">
        <f t="shared" si="44"/>
        <v>0</v>
      </c>
      <c r="BF362" s="139">
        <f t="shared" si="45"/>
        <v>0</v>
      </c>
      <c r="BG362" s="139">
        <f t="shared" si="46"/>
        <v>0</v>
      </c>
      <c r="BH362" s="139">
        <f t="shared" si="47"/>
        <v>0</v>
      </c>
      <c r="BI362" s="139">
        <f t="shared" si="48"/>
        <v>0</v>
      </c>
      <c r="BJ362" s="17" t="s">
        <v>81</v>
      </c>
      <c r="BK362" s="139">
        <f t="shared" si="49"/>
        <v>0</v>
      </c>
      <c r="BL362" s="17" t="s">
        <v>220</v>
      </c>
      <c r="BM362" s="138" t="s">
        <v>623</v>
      </c>
    </row>
    <row r="363" spans="1:65" s="2" customFormat="1" ht="16.5" customHeight="1">
      <c r="A363" s="30"/>
      <c r="B363" s="133"/>
      <c r="C363" s="386" t="s">
        <v>624</v>
      </c>
      <c r="D363" s="387" t="s">
        <v>573</v>
      </c>
      <c r="E363" s="388" t="s">
        <v>625</v>
      </c>
      <c r="F363" s="389" t="s">
        <v>1420</v>
      </c>
      <c r="G363" s="390" t="s">
        <v>223</v>
      </c>
      <c r="H363" s="391">
        <v>2</v>
      </c>
      <c r="I363" s="223">
        <v>0</v>
      </c>
      <c r="J363" s="220">
        <f t="shared" si="40"/>
        <v>0</v>
      </c>
      <c r="K363" s="217" t="s">
        <v>1</v>
      </c>
      <c r="L363" s="157"/>
      <c r="M363" s="158" t="s">
        <v>1</v>
      </c>
      <c r="N363" s="159" t="s">
        <v>41</v>
      </c>
      <c r="O363" s="136">
        <v>0</v>
      </c>
      <c r="P363" s="136">
        <f t="shared" si="41"/>
        <v>0</v>
      </c>
      <c r="Q363" s="136">
        <v>0.016</v>
      </c>
      <c r="R363" s="136">
        <f t="shared" si="42"/>
        <v>0.032</v>
      </c>
      <c r="S363" s="136">
        <v>0</v>
      </c>
      <c r="T363" s="137">
        <f t="shared" si="43"/>
        <v>0</v>
      </c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R363" s="138" t="s">
        <v>320</v>
      </c>
      <c r="AT363" s="138" t="s">
        <v>573</v>
      </c>
      <c r="AU363" s="138" t="s">
        <v>85</v>
      </c>
      <c r="AY363" s="17" t="s">
        <v>143</v>
      </c>
      <c r="BE363" s="139">
        <f t="shared" si="44"/>
        <v>0</v>
      </c>
      <c r="BF363" s="139">
        <f t="shared" si="45"/>
        <v>0</v>
      </c>
      <c r="BG363" s="139">
        <f t="shared" si="46"/>
        <v>0</v>
      </c>
      <c r="BH363" s="139">
        <f t="shared" si="47"/>
        <v>0</v>
      </c>
      <c r="BI363" s="139">
        <f t="shared" si="48"/>
        <v>0</v>
      </c>
      <c r="BJ363" s="17" t="s">
        <v>81</v>
      </c>
      <c r="BK363" s="139">
        <f t="shared" si="49"/>
        <v>0</v>
      </c>
      <c r="BL363" s="17" t="s">
        <v>220</v>
      </c>
      <c r="BM363" s="138" t="s">
        <v>626</v>
      </c>
    </row>
    <row r="364" spans="1:65" s="2" customFormat="1" ht="21.75" customHeight="1">
      <c r="A364" s="30"/>
      <c r="B364" s="133"/>
      <c r="C364" s="190" t="s">
        <v>627</v>
      </c>
      <c r="D364" s="191" t="s">
        <v>146</v>
      </c>
      <c r="E364" s="192" t="s">
        <v>628</v>
      </c>
      <c r="F364" s="193" t="s">
        <v>629</v>
      </c>
      <c r="G364" s="194" t="s">
        <v>223</v>
      </c>
      <c r="H364" s="195">
        <v>2</v>
      </c>
      <c r="I364" s="221">
        <v>0</v>
      </c>
      <c r="J364" s="196">
        <f t="shared" si="40"/>
        <v>0</v>
      </c>
      <c r="K364" s="193" t="s">
        <v>150</v>
      </c>
      <c r="L364" s="31"/>
      <c r="M364" s="134" t="s">
        <v>1</v>
      </c>
      <c r="N364" s="135" t="s">
        <v>41</v>
      </c>
      <c r="O364" s="136">
        <v>3.275</v>
      </c>
      <c r="P364" s="136">
        <f t="shared" si="41"/>
        <v>6.55</v>
      </c>
      <c r="Q364" s="136">
        <v>0.000473275</v>
      </c>
      <c r="R364" s="136">
        <f t="shared" si="42"/>
        <v>0.00094655</v>
      </c>
      <c r="S364" s="136">
        <v>0</v>
      </c>
      <c r="T364" s="137">
        <f t="shared" si="43"/>
        <v>0</v>
      </c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R364" s="138" t="s">
        <v>220</v>
      </c>
      <c r="AT364" s="138" t="s">
        <v>146</v>
      </c>
      <c r="AU364" s="138" t="s">
        <v>85</v>
      </c>
      <c r="AY364" s="17" t="s">
        <v>143</v>
      </c>
      <c r="BE364" s="139">
        <f t="shared" si="44"/>
        <v>0</v>
      </c>
      <c r="BF364" s="139">
        <f t="shared" si="45"/>
        <v>0</v>
      </c>
      <c r="BG364" s="139">
        <f t="shared" si="46"/>
        <v>0</v>
      </c>
      <c r="BH364" s="139">
        <f t="shared" si="47"/>
        <v>0</v>
      </c>
      <c r="BI364" s="139">
        <f t="shared" si="48"/>
        <v>0</v>
      </c>
      <c r="BJ364" s="17" t="s">
        <v>81</v>
      </c>
      <c r="BK364" s="139">
        <f t="shared" si="49"/>
        <v>0</v>
      </c>
      <c r="BL364" s="17" t="s">
        <v>220</v>
      </c>
      <c r="BM364" s="138" t="s">
        <v>630</v>
      </c>
    </row>
    <row r="365" spans="1:65" s="2" customFormat="1" ht="16.5" customHeight="1">
      <c r="A365" s="30"/>
      <c r="B365" s="133"/>
      <c r="C365" s="386" t="s">
        <v>631</v>
      </c>
      <c r="D365" s="387" t="s">
        <v>573</v>
      </c>
      <c r="E365" s="388" t="s">
        <v>632</v>
      </c>
      <c r="F365" s="389" t="s">
        <v>1421</v>
      </c>
      <c r="G365" s="390" t="s">
        <v>223</v>
      </c>
      <c r="H365" s="391">
        <v>2</v>
      </c>
      <c r="I365" s="223">
        <v>0</v>
      </c>
      <c r="J365" s="220">
        <f t="shared" si="40"/>
        <v>0</v>
      </c>
      <c r="K365" s="217" t="s">
        <v>1</v>
      </c>
      <c r="L365" s="157"/>
      <c r="M365" s="158" t="s">
        <v>1</v>
      </c>
      <c r="N365" s="159" t="s">
        <v>41</v>
      </c>
      <c r="O365" s="136">
        <v>0</v>
      </c>
      <c r="P365" s="136">
        <f t="shared" si="41"/>
        <v>0</v>
      </c>
      <c r="Q365" s="136">
        <v>0.019</v>
      </c>
      <c r="R365" s="136">
        <f t="shared" si="42"/>
        <v>0.038</v>
      </c>
      <c r="S365" s="136">
        <v>0</v>
      </c>
      <c r="T365" s="137">
        <f t="shared" si="43"/>
        <v>0</v>
      </c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R365" s="138" t="s">
        <v>320</v>
      </c>
      <c r="AT365" s="138" t="s">
        <v>573</v>
      </c>
      <c r="AU365" s="138" t="s">
        <v>85</v>
      </c>
      <c r="AY365" s="17" t="s">
        <v>143</v>
      </c>
      <c r="BE365" s="139">
        <f t="shared" si="44"/>
        <v>0</v>
      </c>
      <c r="BF365" s="139">
        <f t="shared" si="45"/>
        <v>0</v>
      </c>
      <c r="BG365" s="139">
        <f t="shared" si="46"/>
        <v>0</v>
      </c>
      <c r="BH365" s="139">
        <f t="shared" si="47"/>
        <v>0</v>
      </c>
      <c r="BI365" s="139">
        <f t="shared" si="48"/>
        <v>0</v>
      </c>
      <c r="BJ365" s="17" t="s">
        <v>81</v>
      </c>
      <c r="BK365" s="139">
        <f t="shared" si="49"/>
        <v>0</v>
      </c>
      <c r="BL365" s="17" t="s">
        <v>220</v>
      </c>
      <c r="BM365" s="138" t="s">
        <v>633</v>
      </c>
    </row>
    <row r="366" spans="1:65" s="2" customFormat="1" ht="16.5" customHeight="1">
      <c r="A366" s="30"/>
      <c r="B366" s="133"/>
      <c r="C366" s="386" t="s">
        <v>634</v>
      </c>
      <c r="D366" s="387" t="s">
        <v>573</v>
      </c>
      <c r="E366" s="388" t="s">
        <v>635</v>
      </c>
      <c r="F366" s="389" t="s">
        <v>1422</v>
      </c>
      <c r="G366" s="390" t="s">
        <v>223</v>
      </c>
      <c r="H366" s="391">
        <v>1</v>
      </c>
      <c r="I366" s="223">
        <v>0</v>
      </c>
      <c r="J366" s="220">
        <f t="shared" si="40"/>
        <v>0</v>
      </c>
      <c r="K366" s="217" t="s">
        <v>1</v>
      </c>
      <c r="L366" s="157"/>
      <c r="M366" s="158" t="s">
        <v>1</v>
      </c>
      <c r="N366" s="159" t="s">
        <v>41</v>
      </c>
      <c r="O366" s="136">
        <v>0</v>
      </c>
      <c r="P366" s="136">
        <f t="shared" si="41"/>
        <v>0</v>
      </c>
      <c r="Q366" s="136">
        <v>0.018</v>
      </c>
      <c r="R366" s="136">
        <f t="shared" si="42"/>
        <v>0.018</v>
      </c>
      <c r="S366" s="136">
        <v>0</v>
      </c>
      <c r="T366" s="137">
        <f t="shared" si="43"/>
        <v>0</v>
      </c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R366" s="138" t="s">
        <v>320</v>
      </c>
      <c r="AT366" s="138" t="s">
        <v>573</v>
      </c>
      <c r="AU366" s="138" t="s">
        <v>85</v>
      </c>
      <c r="AY366" s="17" t="s">
        <v>143</v>
      </c>
      <c r="BE366" s="139">
        <f t="shared" si="44"/>
        <v>0</v>
      </c>
      <c r="BF366" s="139">
        <f t="shared" si="45"/>
        <v>0</v>
      </c>
      <c r="BG366" s="139">
        <f t="shared" si="46"/>
        <v>0</v>
      </c>
      <c r="BH366" s="139">
        <f t="shared" si="47"/>
        <v>0</v>
      </c>
      <c r="BI366" s="139">
        <f t="shared" si="48"/>
        <v>0</v>
      </c>
      <c r="BJ366" s="17" t="s">
        <v>81</v>
      </c>
      <c r="BK366" s="139">
        <f t="shared" si="49"/>
        <v>0</v>
      </c>
      <c r="BL366" s="17" t="s">
        <v>220</v>
      </c>
      <c r="BM366" s="138" t="s">
        <v>636</v>
      </c>
    </row>
    <row r="367" spans="1:65" s="2" customFormat="1" ht="21.75" customHeight="1">
      <c r="A367" s="30"/>
      <c r="B367" s="133"/>
      <c r="C367" s="190" t="s">
        <v>637</v>
      </c>
      <c r="D367" s="191" t="s">
        <v>146</v>
      </c>
      <c r="E367" s="192" t="s">
        <v>638</v>
      </c>
      <c r="F367" s="193" t="s">
        <v>639</v>
      </c>
      <c r="G367" s="194" t="s">
        <v>223</v>
      </c>
      <c r="H367" s="195">
        <v>7</v>
      </c>
      <c r="I367" s="221">
        <v>0</v>
      </c>
      <c r="J367" s="196">
        <f t="shared" si="40"/>
        <v>0</v>
      </c>
      <c r="K367" s="193" t="s">
        <v>150</v>
      </c>
      <c r="L367" s="31"/>
      <c r="M367" s="134" t="s">
        <v>1</v>
      </c>
      <c r="N367" s="135" t="s">
        <v>41</v>
      </c>
      <c r="O367" s="136">
        <v>0.05</v>
      </c>
      <c r="P367" s="136">
        <f t="shared" si="41"/>
        <v>0.35000000000000003</v>
      </c>
      <c r="Q367" s="136">
        <v>0</v>
      </c>
      <c r="R367" s="136">
        <f t="shared" si="42"/>
        <v>0</v>
      </c>
      <c r="S367" s="136">
        <v>0.024</v>
      </c>
      <c r="T367" s="137">
        <f t="shared" si="43"/>
        <v>0.168</v>
      </c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R367" s="138" t="s">
        <v>220</v>
      </c>
      <c r="AT367" s="138" t="s">
        <v>146</v>
      </c>
      <c r="AU367" s="138" t="s">
        <v>85</v>
      </c>
      <c r="AY367" s="17" t="s">
        <v>143</v>
      </c>
      <c r="BE367" s="139">
        <f t="shared" si="44"/>
        <v>0</v>
      </c>
      <c r="BF367" s="139">
        <f t="shared" si="45"/>
        <v>0</v>
      </c>
      <c r="BG367" s="139">
        <f t="shared" si="46"/>
        <v>0</v>
      </c>
      <c r="BH367" s="139">
        <f t="shared" si="47"/>
        <v>0</v>
      </c>
      <c r="BI367" s="139">
        <f t="shared" si="48"/>
        <v>0</v>
      </c>
      <c r="BJ367" s="17" t="s">
        <v>81</v>
      </c>
      <c r="BK367" s="139">
        <f t="shared" si="49"/>
        <v>0</v>
      </c>
      <c r="BL367" s="17" t="s">
        <v>220</v>
      </c>
      <c r="BM367" s="138" t="s">
        <v>640</v>
      </c>
    </row>
    <row r="368" spans="1:65" s="2" customFormat="1" ht="16.5" customHeight="1">
      <c r="A368" s="30"/>
      <c r="B368" s="133"/>
      <c r="C368" s="360" t="s">
        <v>1402</v>
      </c>
      <c r="D368" s="361" t="s">
        <v>146</v>
      </c>
      <c r="E368" s="362" t="s">
        <v>1404</v>
      </c>
      <c r="F368" s="363" t="s">
        <v>1383</v>
      </c>
      <c r="G368" s="364" t="s">
        <v>223</v>
      </c>
      <c r="H368" s="365">
        <v>250</v>
      </c>
      <c r="I368" s="366">
        <v>0</v>
      </c>
      <c r="J368" s="367">
        <f t="shared" si="40"/>
        <v>0</v>
      </c>
      <c r="K368" s="363" t="s">
        <v>1</v>
      </c>
      <c r="L368" s="31"/>
      <c r="M368" s="134" t="s">
        <v>1</v>
      </c>
      <c r="N368" s="135" t="s">
        <v>41</v>
      </c>
      <c r="O368" s="136">
        <v>0.39</v>
      </c>
      <c r="P368" s="136">
        <f t="shared" si="41"/>
        <v>97.5</v>
      </c>
      <c r="Q368" s="136">
        <v>0</v>
      </c>
      <c r="R368" s="136">
        <f t="shared" si="42"/>
        <v>0</v>
      </c>
      <c r="S368" s="136">
        <v>0.0881</v>
      </c>
      <c r="T368" s="137">
        <f t="shared" si="43"/>
        <v>22.025</v>
      </c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R368" s="138" t="s">
        <v>220</v>
      </c>
      <c r="AT368" s="138" t="s">
        <v>146</v>
      </c>
      <c r="AU368" s="138" t="s">
        <v>85</v>
      </c>
      <c r="AY368" s="17" t="s">
        <v>143</v>
      </c>
      <c r="BE368" s="139">
        <f t="shared" si="44"/>
        <v>0</v>
      </c>
      <c r="BF368" s="139">
        <f t="shared" si="45"/>
        <v>0</v>
      </c>
      <c r="BG368" s="139">
        <f t="shared" si="46"/>
        <v>0</v>
      </c>
      <c r="BH368" s="139">
        <f t="shared" si="47"/>
        <v>0</v>
      </c>
      <c r="BI368" s="139">
        <f t="shared" si="48"/>
        <v>0</v>
      </c>
      <c r="BJ368" s="17" t="s">
        <v>81</v>
      </c>
      <c r="BK368" s="139">
        <f t="shared" si="49"/>
        <v>0</v>
      </c>
      <c r="BL368" s="17" t="s">
        <v>220</v>
      </c>
      <c r="BM368" s="138" t="s">
        <v>641</v>
      </c>
    </row>
    <row r="369" spans="1:65" s="2" customFormat="1" ht="16.5" customHeight="1">
      <c r="A369" s="313"/>
      <c r="B369" s="133"/>
      <c r="C369" s="360" t="s">
        <v>1403</v>
      </c>
      <c r="D369" s="361" t="s">
        <v>146</v>
      </c>
      <c r="E369" s="362" t="s">
        <v>1405</v>
      </c>
      <c r="F369" s="363" t="s">
        <v>1383</v>
      </c>
      <c r="G369" s="364" t="s">
        <v>149</v>
      </c>
      <c r="H369" s="365">
        <v>163</v>
      </c>
      <c r="I369" s="366">
        <v>0</v>
      </c>
      <c r="J369" s="367">
        <f aca="true" t="shared" si="51" ref="J369">ROUND(I369*H369,2)</f>
        <v>0</v>
      </c>
      <c r="K369" s="363" t="s">
        <v>1</v>
      </c>
      <c r="L369" s="31"/>
      <c r="M369" s="134"/>
      <c r="N369" s="135"/>
      <c r="O369" s="136"/>
      <c r="P369" s="136"/>
      <c r="Q369" s="136"/>
      <c r="R369" s="136"/>
      <c r="S369" s="136"/>
      <c r="T369" s="137"/>
      <c r="U369" s="313"/>
      <c r="V369" s="313"/>
      <c r="W369" s="313"/>
      <c r="X369" s="313"/>
      <c r="Y369" s="313"/>
      <c r="Z369" s="313"/>
      <c r="AA369" s="313"/>
      <c r="AB369" s="313"/>
      <c r="AC369" s="313"/>
      <c r="AD369" s="313"/>
      <c r="AE369" s="313"/>
      <c r="AR369" s="138"/>
      <c r="AT369" s="138"/>
      <c r="AU369" s="138"/>
      <c r="AY369" s="17"/>
      <c r="BE369" s="139"/>
      <c r="BF369" s="139"/>
      <c r="BG369" s="139"/>
      <c r="BH369" s="139"/>
      <c r="BI369" s="139"/>
      <c r="BJ369" s="17"/>
      <c r="BK369" s="139"/>
      <c r="BL369" s="17"/>
      <c r="BM369" s="138"/>
    </row>
    <row r="370" spans="1:65" s="2" customFormat="1" ht="21.75" customHeight="1">
      <c r="A370" s="30"/>
      <c r="B370" s="133"/>
      <c r="C370" s="190" t="s">
        <v>642</v>
      </c>
      <c r="D370" s="191" t="s">
        <v>146</v>
      </c>
      <c r="E370" s="192" t="s">
        <v>643</v>
      </c>
      <c r="F370" s="193" t="s">
        <v>644</v>
      </c>
      <c r="G370" s="194" t="s">
        <v>173</v>
      </c>
      <c r="H370" s="195">
        <v>0.207</v>
      </c>
      <c r="I370" s="221">
        <v>0</v>
      </c>
      <c r="J370" s="196">
        <f t="shared" si="40"/>
        <v>0</v>
      </c>
      <c r="K370" s="193" t="s">
        <v>150</v>
      </c>
      <c r="L370" s="31"/>
      <c r="M370" s="134" t="s">
        <v>1</v>
      </c>
      <c r="N370" s="135" t="s">
        <v>41</v>
      </c>
      <c r="O370" s="136">
        <v>2.421</v>
      </c>
      <c r="P370" s="136">
        <f t="shared" si="41"/>
        <v>0.5011469999999999</v>
      </c>
      <c r="Q370" s="136">
        <v>0</v>
      </c>
      <c r="R370" s="136">
        <f t="shared" si="42"/>
        <v>0</v>
      </c>
      <c r="S370" s="136">
        <v>0</v>
      </c>
      <c r="T370" s="137">
        <f t="shared" si="43"/>
        <v>0</v>
      </c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R370" s="138" t="s">
        <v>220</v>
      </c>
      <c r="AT370" s="138" t="s">
        <v>146</v>
      </c>
      <c r="AU370" s="138" t="s">
        <v>85</v>
      </c>
      <c r="AY370" s="17" t="s">
        <v>143</v>
      </c>
      <c r="BE370" s="139">
        <f t="shared" si="44"/>
        <v>0</v>
      </c>
      <c r="BF370" s="139">
        <f t="shared" si="45"/>
        <v>0</v>
      </c>
      <c r="BG370" s="139">
        <f t="shared" si="46"/>
        <v>0</v>
      </c>
      <c r="BH370" s="139">
        <f t="shared" si="47"/>
        <v>0</v>
      </c>
      <c r="BI370" s="139">
        <f t="shared" si="48"/>
        <v>0</v>
      </c>
      <c r="BJ370" s="17" t="s">
        <v>81</v>
      </c>
      <c r="BK370" s="139">
        <f t="shared" si="49"/>
        <v>0</v>
      </c>
      <c r="BL370" s="17" t="s">
        <v>220</v>
      </c>
      <c r="BM370" s="138" t="s">
        <v>645</v>
      </c>
    </row>
    <row r="371" spans="1:65" s="2" customFormat="1" ht="21.75" customHeight="1">
      <c r="A371" s="30"/>
      <c r="B371" s="133"/>
      <c r="C371" s="190" t="s">
        <v>646</v>
      </c>
      <c r="D371" s="191" t="s">
        <v>146</v>
      </c>
      <c r="E371" s="192" t="s">
        <v>647</v>
      </c>
      <c r="F371" s="193" t="s">
        <v>648</v>
      </c>
      <c r="G371" s="194" t="s">
        <v>173</v>
      </c>
      <c r="H371" s="195">
        <v>2.07</v>
      </c>
      <c r="I371" s="221">
        <v>0</v>
      </c>
      <c r="J371" s="196">
        <f t="shared" si="40"/>
        <v>0</v>
      </c>
      <c r="K371" s="193" t="s">
        <v>150</v>
      </c>
      <c r="L371" s="31"/>
      <c r="M371" s="134" t="s">
        <v>1</v>
      </c>
      <c r="N371" s="135" t="s">
        <v>41</v>
      </c>
      <c r="O371" s="136">
        <v>0.016</v>
      </c>
      <c r="P371" s="136">
        <f t="shared" si="41"/>
        <v>0.03312</v>
      </c>
      <c r="Q371" s="136">
        <v>0</v>
      </c>
      <c r="R371" s="136">
        <f t="shared" si="42"/>
        <v>0</v>
      </c>
      <c r="S371" s="136">
        <v>0</v>
      </c>
      <c r="T371" s="137">
        <f t="shared" si="43"/>
        <v>0</v>
      </c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R371" s="138" t="s">
        <v>220</v>
      </c>
      <c r="AT371" s="138" t="s">
        <v>146</v>
      </c>
      <c r="AU371" s="138" t="s">
        <v>85</v>
      </c>
      <c r="AY371" s="17" t="s">
        <v>143</v>
      </c>
      <c r="BE371" s="139">
        <f t="shared" si="44"/>
        <v>0</v>
      </c>
      <c r="BF371" s="139">
        <f t="shared" si="45"/>
        <v>0</v>
      </c>
      <c r="BG371" s="139">
        <f t="shared" si="46"/>
        <v>0</v>
      </c>
      <c r="BH371" s="139">
        <f t="shared" si="47"/>
        <v>0</v>
      </c>
      <c r="BI371" s="139">
        <f t="shared" si="48"/>
        <v>0</v>
      </c>
      <c r="BJ371" s="17" t="s">
        <v>81</v>
      </c>
      <c r="BK371" s="139">
        <f t="shared" si="49"/>
        <v>0</v>
      </c>
      <c r="BL371" s="17" t="s">
        <v>220</v>
      </c>
      <c r="BM371" s="138" t="s">
        <v>649</v>
      </c>
    </row>
    <row r="372" spans="2:51" s="13" customFormat="1" ht="12">
      <c r="B372" s="140"/>
      <c r="C372" s="197"/>
      <c r="D372" s="198" t="s">
        <v>153</v>
      </c>
      <c r="E372" s="199" t="s">
        <v>1</v>
      </c>
      <c r="F372" s="200" t="s">
        <v>650</v>
      </c>
      <c r="G372" s="201"/>
      <c r="H372" s="202">
        <v>2.07</v>
      </c>
      <c r="I372" s="201"/>
      <c r="J372" s="201"/>
      <c r="K372" s="201"/>
      <c r="L372" s="140"/>
      <c r="M372" s="142"/>
      <c r="N372" s="143"/>
      <c r="O372" s="143"/>
      <c r="P372" s="143"/>
      <c r="Q372" s="143"/>
      <c r="R372" s="143"/>
      <c r="S372" s="143"/>
      <c r="T372" s="144"/>
      <c r="AT372" s="141" t="s">
        <v>153</v>
      </c>
      <c r="AU372" s="141" t="s">
        <v>85</v>
      </c>
      <c r="AV372" s="13" t="s">
        <v>85</v>
      </c>
      <c r="AW372" s="13" t="s">
        <v>31</v>
      </c>
      <c r="AX372" s="13" t="s">
        <v>81</v>
      </c>
      <c r="AY372" s="141" t="s">
        <v>143</v>
      </c>
    </row>
    <row r="373" spans="2:63" s="12" customFormat="1" ht="22.9" customHeight="1">
      <c r="B373" s="125"/>
      <c r="C373" s="183"/>
      <c r="D373" s="184" t="s">
        <v>75</v>
      </c>
      <c r="E373" s="188" t="s">
        <v>651</v>
      </c>
      <c r="F373" s="188" t="s">
        <v>652</v>
      </c>
      <c r="G373" s="186"/>
      <c r="H373" s="186"/>
      <c r="I373" s="186"/>
      <c r="J373" s="189">
        <f>BK373</f>
        <v>0</v>
      </c>
      <c r="K373" s="186"/>
      <c r="L373" s="125"/>
      <c r="M373" s="127"/>
      <c r="N373" s="128"/>
      <c r="O373" s="128"/>
      <c r="P373" s="129">
        <f>SUM(P374:P387)</f>
        <v>47.186456</v>
      </c>
      <c r="Q373" s="128"/>
      <c r="R373" s="129">
        <f>SUM(R374:R387)</f>
        <v>0.0006539016</v>
      </c>
      <c r="S373" s="128"/>
      <c r="T373" s="130">
        <f>SUM(T374:T387)</f>
        <v>0.6529360000000001</v>
      </c>
      <c r="AR373" s="126" t="s">
        <v>85</v>
      </c>
      <c r="AT373" s="131" t="s">
        <v>75</v>
      </c>
      <c r="AU373" s="131" t="s">
        <v>81</v>
      </c>
      <c r="AY373" s="126" t="s">
        <v>143</v>
      </c>
      <c r="BK373" s="132">
        <f>SUM(BK374:BK387)</f>
        <v>0</v>
      </c>
    </row>
    <row r="374" spans="1:65" s="2" customFormat="1" ht="16.5" customHeight="1">
      <c r="A374" s="30"/>
      <c r="B374" s="133"/>
      <c r="C374" s="190" t="s">
        <v>653</v>
      </c>
      <c r="D374" s="191" t="s">
        <v>146</v>
      </c>
      <c r="E374" s="192" t="s">
        <v>654</v>
      </c>
      <c r="F374" s="193" t="s">
        <v>655</v>
      </c>
      <c r="G374" s="194" t="s">
        <v>262</v>
      </c>
      <c r="H374" s="195">
        <v>11.594</v>
      </c>
      <c r="I374" s="221">
        <v>0</v>
      </c>
      <c r="J374" s="196">
        <f>ROUND(I374*H374,2)</f>
        <v>0</v>
      </c>
      <c r="K374" s="193" t="s">
        <v>150</v>
      </c>
      <c r="L374" s="31"/>
      <c r="M374" s="134" t="s">
        <v>1</v>
      </c>
      <c r="N374" s="135" t="s">
        <v>41</v>
      </c>
      <c r="O374" s="136">
        <v>0.48</v>
      </c>
      <c r="P374" s="136">
        <f>O374*H374</f>
        <v>5.565119999999999</v>
      </c>
      <c r="Q374" s="136">
        <v>5.64E-05</v>
      </c>
      <c r="R374" s="136">
        <f>Q374*H374</f>
        <v>0.0006539016</v>
      </c>
      <c r="S374" s="136">
        <v>0</v>
      </c>
      <c r="T374" s="137">
        <f>S374*H374</f>
        <v>0</v>
      </c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R374" s="138" t="s">
        <v>220</v>
      </c>
      <c r="AT374" s="138" t="s">
        <v>146</v>
      </c>
      <c r="AU374" s="138" t="s">
        <v>85</v>
      </c>
      <c r="AY374" s="17" t="s">
        <v>143</v>
      </c>
      <c r="BE374" s="139">
        <f>IF(N374="základní",J374,0)</f>
        <v>0</v>
      </c>
      <c r="BF374" s="139">
        <f>IF(N374="snížená",J374,0)</f>
        <v>0</v>
      </c>
      <c r="BG374" s="139">
        <f>IF(N374="zákl. přenesená",J374,0)</f>
        <v>0</v>
      </c>
      <c r="BH374" s="139">
        <f>IF(N374="sníž. přenesená",J374,0)</f>
        <v>0</v>
      </c>
      <c r="BI374" s="139">
        <f>IF(N374="nulová",J374,0)</f>
        <v>0</v>
      </c>
      <c r="BJ374" s="17" t="s">
        <v>81</v>
      </c>
      <c r="BK374" s="139">
        <f>ROUND(I374*H374,2)</f>
        <v>0</v>
      </c>
      <c r="BL374" s="17" t="s">
        <v>220</v>
      </c>
      <c r="BM374" s="138" t="s">
        <v>656</v>
      </c>
    </row>
    <row r="375" spans="1:65" s="2" customFormat="1" ht="16.5" customHeight="1">
      <c r="A375" s="30"/>
      <c r="B375" s="133"/>
      <c r="C375" s="214" t="s">
        <v>657</v>
      </c>
      <c r="D375" s="215" t="s">
        <v>573</v>
      </c>
      <c r="E375" s="216" t="s">
        <v>658</v>
      </c>
      <c r="F375" s="217" t="s">
        <v>1377</v>
      </c>
      <c r="G375" s="218" t="s">
        <v>262</v>
      </c>
      <c r="H375" s="219">
        <v>6.394</v>
      </c>
      <c r="I375" s="223">
        <v>0</v>
      </c>
      <c r="J375" s="220">
        <f>ROUND(I375*H375,2)</f>
        <v>0</v>
      </c>
      <c r="K375" s="217" t="s">
        <v>1</v>
      </c>
      <c r="L375" s="157"/>
      <c r="M375" s="158" t="s">
        <v>1</v>
      </c>
      <c r="N375" s="159" t="s">
        <v>41</v>
      </c>
      <c r="O375" s="136">
        <v>0</v>
      </c>
      <c r="P375" s="136">
        <f>O375*H375</f>
        <v>0</v>
      </c>
      <c r="Q375" s="136">
        <v>0</v>
      </c>
      <c r="R375" s="136">
        <f>Q375*H375</f>
        <v>0</v>
      </c>
      <c r="S375" s="136">
        <v>0</v>
      </c>
      <c r="T375" s="137">
        <f>S375*H375</f>
        <v>0</v>
      </c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R375" s="138" t="s">
        <v>320</v>
      </c>
      <c r="AT375" s="138" t="s">
        <v>573</v>
      </c>
      <c r="AU375" s="138" t="s">
        <v>85</v>
      </c>
      <c r="AY375" s="17" t="s">
        <v>143</v>
      </c>
      <c r="BE375" s="139">
        <f>IF(N375="základní",J375,0)</f>
        <v>0</v>
      </c>
      <c r="BF375" s="139">
        <f>IF(N375="snížená",J375,0)</f>
        <v>0</v>
      </c>
      <c r="BG375" s="139">
        <f>IF(N375="zákl. přenesená",J375,0)</f>
        <v>0</v>
      </c>
      <c r="BH375" s="139">
        <f>IF(N375="sníž. přenesená",J375,0)</f>
        <v>0</v>
      </c>
      <c r="BI375" s="139">
        <f>IF(N375="nulová",J375,0)</f>
        <v>0</v>
      </c>
      <c r="BJ375" s="17" t="s">
        <v>81</v>
      </c>
      <c r="BK375" s="139">
        <f>ROUND(I375*H375,2)</f>
        <v>0</v>
      </c>
      <c r="BL375" s="17" t="s">
        <v>220</v>
      </c>
      <c r="BM375" s="138" t="s">
        <v>659</v>
      </c>
    </row>
    <row r="376" spans="2:51" s="15" customFormat="1" ht="12">
      <c r="B376" s="150"/>
      <c r="C376" s="208"/>
      <c r="D376" s="198" t="s">
        <v>153</v>
      </c>
      <c r="E376" s="209" t="s">
        <v>1</v>
      </c>
      <c r="F376" s="210" t="s">
        <v>660</v>
      </c>
      <c r="G376" s="211"/>
      <c r="H376" s="209" t="s">
        <v>1</v>
      </c>
      <c r="I376" s="211"/>
      <c r="J376" s="211"/>
      <c r="K376" s="211"/>
      <c r="L376" s="150"/>
      <c r="M376" s="152"/>
      <c r="N376" s="153"/>
      <c r="O376" s="153"/>
      <c r="P376" s="153"/>
      <c r="Q376" s="153"/>
      <c r="R376" s="153"/>
      <c r="S376" s="153"/>
      <c r="T376" s="154"/>
      <c r="AT376" s="151" t="s">
        <v>153</v>
      </c>
      <c r="AU376" s="151" t="s">
        <v>85</v>
      </c>
      <c r="AV376" s="15" t="s">
        <v>81</v>
      </c>
      <c r="AW376" s="15" t="s">
        <v>31</v>
      </c>
      <c r="AX376" s="15" t="s">
        <v>76</v>
      </c>
      <c r="AY376" s="151" t="s">
        <v>143</v>
      </c>
    </row>
    <row r="377" spans="2:51" s="13" customFormat="1" ht="12">
      <c r="B377" s="140"/>
      <c r="C377" s="197"/>
      <c r="D377" s="198" t="s">
        <v>153</v>
      </c>
      <c r="E377" s="199" t="s">
        <v>1</v>
      </c>
      <c r="F377" s="200" t="s">
        <v>661</v>
      </c>
      <c r="G377" s="201"/>
      <c r="H377" s="202">
        <v>6.394</v>
      </c>
      <c r="I377" s="201"/>
      <c r="J377" s="201"/>
      <c r="K377" s="201"/>
      <c r="L377" s="140"/>
      <c r="M377" s="142"/>
      <c r="N377" s="143"/>
      <c r="O377" s="143"/>
      <c r="P377" s="143"/>
      <c r="Q377" s="143"/>
      <c r="R377" s="143"/>
      <c r="S377" s="143"/>
      <c r="T377" s="144"/>
      <c r="AT377" s="141" t="s">
        <v>153</v>
      </c>
      <c r="AU377" s="141" t="s">
        <v>85</v>
      </c>
      <c r="AV377" s="13" t="s">
        <v>85</v>
      </c>
      <c r="AW377" s="13" t="s">
        <v>31</v>
      </c>
      <c r="AX377" s="13" t="s">
        <v>81</v>
      </c>
      <c r="AY377" s="141" t="s">
        <v>143</v>
      </c>
    </row>
    <row r="378" spans="1:65" s="2" customFormat="1" ht="16.5" customHeight="1">
      <c r="A378" s="30"/>
      <c r="B378" s="133"/>
      <c r="C378" s="214" t="s">
        <v>662</v>
      </c>
      <c r="D378" s="215" t="s">
        <v>573</v>
      </c>
      <c r="E378" s="216" t="s">
        <v>663</v>
      </c>
      <c r="F378" s="217" t="s">
        <v>1378</v>
      </c>
      <c r="G378" s="218" t="s">
        <v>262</v>
      </c>
      <c r="H378" s="219">
        <v>5.2</v>
      </c>
      <c r="I378" s="223">
        <v>0</v>
      </c>
      <c r="J378" s="220">
        <f>ROUND(I378*H378,2)</f>
        <v>0</v>
      </c>
      <c r="K378" s="217" t="s">
        <v>1</v>
      </c>
      <c r="L378" s="157"/>
      <c r="M378" s="158" t="s">
        <v>1</v>
      </c>
      <c r="N378" s="159" t="s">
        <v>41</v>
      </c>
      <c r="O378" s="136">
        <v>0</v>
      </c>
      <c r="P378" s="136">
        <f>O378*H378</f>
        <v>0</v>
      </c>
      <c r="Q378" s="136">
        <v>0</v>
      </c>
      <c r="R378" s="136">
        <f>Q378*H378</f>
        <v>0</v>
      </c>
      <c r="S378" s="136">
        <v>0</v>
      </c>
      <c r="T378" s="137">
        <f>S378*H378</f>
        <v>0</v>
      </c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R378" s="138" t="s">
        <v>320</v>
      </c>
      <c r="AT378" s="138" t="s">
        <v>573</v>
      </c>
      <c r="AU378" s="138" t="s">
        <v>85</v>
      </c>
      <c r="AY378" s="17" t="s">
        <v>143</v>
      </c>
      <c r="BE378" s="139">
        <f>IF(N378="základní",J378,0)</f>
        <v>0</v>
      </c>
      <c r="BF378" s="139">
        <f>IF(N378="snížená",J378,0)</f>
        <v>0</v>
      </c>
      <c r="BG378" s="139">
        <f>IF(N378="zákl. přenesená",J378,0)</f>
        <v>0</v>
      </c>
      <c r="BH378" s="139">
        <f>IF(N378="sníž. přenesená",J378,0)</f>
        <v>0</v>
      </c>
      <c r="BI378" s="139">
        <f>IF(N378="nulová",J378,0)</f>
        <v>0</v>
      </c>
      <c r="BJ378" s="17" t="s">
        <v>81</v>
      </c>
      <c r="BK378" s="139">
        <f>ROUND(I378*H378,2)</f>
        <v>0</v>
      </c>
      <c r="BL378" s="17" t="s">
        <v>220</v>
      </c>
      <c r="BM378" s="138" t="s">
        <v>664</v>
      </c>
    </row>
    <row r="379" spans="2:51" s="13" customFormat="1" ht="12">
      <c r="B379" s="140"/>
      <c r="C379" s="197"/>
      <c r="D379" s="198" t="s">
        <v>153</v>
      </c>
      <c r="E379" s="199" t="s">
        <v>1</v>
      </c>
      <c r="F379" s="200" t="s">
        <v>665</v>
      </c>
      <c r="G379" s="201"/>
      <c r="H379" s="202">
        <v>5.2</v>
      </c>
      <c r="I379" s="201"/>
      <c r="J379" s="201"/>
      <c r="K379" s="201"/>
      <c r="L379" s="140"/>
      <c r="M379" s="142"/>
      <c r="N379" s="143"/>
      <c r="O379" s="143"/>
      <c r="P379" s="143"/>
      <c r="Q379" s="143"/>
      <c r="R379" s="143"/>
      <c r="S379" s="143"/>
      <c r="T379" s="144"/>
      <c r="AT379" s="141" t="s">
        <v>153</v>
      </c>
      <c r="AU379" s="141" t="s">
        <v>85</v>
      </c>
      <c r="AV379" s="13" t="s">
        <v>85</v>
      </c>
      <c r="AW379" s="13" t="s">
        <v>31</v>
      </c>
      <c r="AX379" s="13" t="s">
        <v>81</v>
      </c>
      <c r="AY379" s="141" t="s">
        <v>143</v>
      </c>
    </row>
    <row r="380" spans="1:65" s="2" customFormat="1" ht="16.5" customHeight="1">
      <c r="A380" s="30"/>
      <c r="B380" s="133"/>
      <c r="C380" s="190" t="s">
        <v>666</v>
      </c>
      <c r="D380" s="191" t="s">
        <v>146</v>
      </c>
      <c r="E380" s="192" t="s">
        <v>667</v>
      </c>
      <c r="F380" s="193" t="s">
        <v>668</v>
      </c>
      <c r="G380" s="194" t="s">
        <v>262</v>
      </c>
      <c r="H380" s="195">
        <v>4.946</v>
      </c>
      <c r="I380" s="221">
        <v>0</v>
      </c>
      <c r="J380" s="196">
        <f>ROUND(I380*H380,2)</f>
        <v>0</v>
      </c>
      <c r="K380" s="193" t="s">
        <v>150</v>
      </c>
      <c r="L380" s="31"/>
      <c r="M380" s="134" t="s">
        <v>1</v>
      </c>
      <c r="N380" s="135" t="s">
        <v>41</v>
      </c>
      <c r="O380" s="136">
        <v>0.616</v>
      </c>
      <c r="P380" s="136">
        <f>O380*H380</f>
        <v>3.0467359999999997</v>
      </c>
      <c r="Q380" s="136">
        <v>0</v>
      </c>
      <c r="R380" s="136">
        <f>Q380*H380</f>
        <v>0</v>
      </c>
      <c r="S380" s="136">
        <v>0.016</v>
      </c>
      <c r="T380" s="137">
        <f>S380*H380</f>
        <v>0.079136</v>
      </c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R380" s="138" t="s">
        <v>220</v>
      </c>
      <c r="AT380" s="138" t="s">
        <v>146</v>
      </c>
      <c r="AU380" s="138" t="s">
        <v>85</v>
      </c>
      <c r="AY380" s="17" t="s">
        <v>143</v>
      </c>
      <c r="BE380" s="139">
        <f>IF(N380="základní",J380,0)</f>
        <v>0</v>
      </c>
      <c r="BF380" s="139">
        <f>IF(N380="snížená",J380,0)</f>
        <v>0</v>
      </c>
      <c r="BG380" s="139">
        <f>IF(N380="zákl. přenesená",J380,0)</f>
        <v>0</v>
      </c>
      <c r="BH380" s="139">
        <f>IF(N380="sníž. přenesená",J380,0)</f>
        <v>0</v>
      </c>
      <c r="BI380" s="139">
        <f>IF(N380="nulová",J380,0)</f>
        <v>0</v>
      </c>
      <c r="BJ380" s="17" t="s">
        <v>81</v>
      </c>
      <c r="BK380" s="139">
        <f>ROUND(I380*H380,2)</f>
        <v>0</v>
      </c>
      <c r="BL380" s="17" t="s">
        <v>220</v>
      </c>
      <c r="BM380" s="138" t="s">
        <v>669</v>
      </c>
    </row>
    <row r="381" spans="2:51" s="13" customFormat="1" ht="12">
      <c r="B381" s="140"/>
      <c r="C381" s="197"/>
      <c r="D381" s="198" t="s">
        <v>153</v>
      </c>
      <c r="E381" s="199" t="s">
        <v>1</v>
      </c>
      <c r="F381" s="200" t="s">
        <v>670</v>
      </c>
      <c r="G381" s="201"/>
      <c r="H381" s="202">
        <v>4.946</v>
      </c>
      <c r="I381" s="201"/>
      <c r="J381" s="201"/>
      <c r="K381" s="201"/>
      <c r="L381" s="140"/>
      <c r="M381" s="142"/>
      <c r="N381" s="143"/>
      <c r="O381" s="143"/>
      <c r="P381" s="143"/>
      <c r="Q381" s="143"/>
      <c r="R381" s="143"/>
      <c r="S381" s="143"/>
      <c r="T381" s="144"/>
      <c r="AT381" s="141" t="s">
        <v>153</v>
      </c>
      <c r="AU381" s="141" t="s">
        <v>85</v>
      </c>
      <c r="AV381" s="13" t="s">
        <v>85</v>
      </c>
      <c r="AW381" s="13" t="s">
        <v>31</v>
      </c>
      <c r="AX381" s="13" t="s">
        <v>81</v>
      </c>
      <c r="AY381" s="141" t="s">
        <v>143</v>
      </c>
    </row>
    <row r="382" spans="1:65" s="2" customFormat="1" ht="16.5" customHeight="1">
      <c r="A382" s="30"/>
      <c r="B382" s="133"/>
      <c r="C382" s="190" t="s">
        <v>671</v>
      </c>
      <c r="D382" s="191" t="s">
        <v>146</v>
      </c>
      <c r="E382" s="192" t="s">
        <v>672</v>
      </c>
      <c r="F382" s="193" t="s">
        <v>1379</v>
      </c>
      <c r="G382" s="194" t="s">
        <v>149</v>
      </c>
      <c r="H382" s="195">
        <v>28.69</v>
      </c>
      <c r="I382" s="221">
        <v>0</v>
      </c>
      <c r="J382" s="196">
        <f>ROUND(I382*H382,2)</f>
        <v>0</v>
      </c>
      <c r="K382" s="193" t="s">
        <v>1</v>
      </c>
      <c r="L382" s="31"/>
      <c r="M382" s="134" t="s">
        <v>1</v>
      </c>
      <c r="N382" s="135" t="s">
        <v>41</v>
      </c>
      <c r="O382" s="136">
        <v>0.925</v>
      </c>
      <c r="P382" s="136">
        <f>O382*H382</f>
        <v>26.53825</v>
      </c>
      <c r="Q382" s="136">
        <v>0</v>
      </c>
      <c r="R382" s="136">
        <f>Q382*H382</f>
        <v>0</v>
      </c>
      <c r="S382" s="136">
        <v>0.02</v>
      </c>
      <c r="T382" s="137">
        <f>S382*H382</f>
        <v>0.5738000000000001</v>
      </c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R382" s="138" t="s">
        <v>220</v>
      </c>
      <c r="AT382" s="138" t="s">
        <v>146</v>
      </c>
      <c r="AU382" s="138" t="s">
        <v>85</v>
      </c>
      <c r="AY382" s="17" t="s">
        <v>143</v>
      </c>
      <c r="BE382" s="139">
        <f>IF(N382="základní",J382,0)</f>
        <v>0</v>
      </c>
      <c r="BF382" s="139">
        <f>IF(N382="snížená",J382,0)</f>
        <v>0</v>
      </c>
      <c r="BG382" s="139">
        <f>IF(N382="zákl. přenesená",J382,0)</f>
        <v>0</v>
      </c>
      <c r="BH382" s="139">
        <f>IF(N382="sníž. přenesená",J382,0)</f>
        <v>0</v>
      </c>
      <c r="BI382" s="139">
        <f>IF(N382="nulová",J382,0)</f>
        <v>0</v>
      </c>
      <c r="BJ382" s="17" t="s">
        <v>81</v>
      </c>
      <c r="BK382" s="139">
        <f>ROUND(I382*H382,2)</f>
        <v>0</v>
      </c>
      <c r="BL382" s="17" t="s">
        <v>220</v>
      </c>
      <c r="BM382" s="138" t="s">
        <v>673</v>
      </c>
    </row>
    <row r="383" spans="2:51" s="15" customFormat="1" ht="12">
      <c r="B383" s="150"/>
      <c r="C383" s="208"/>
      <c r="D383" s="198" t="s">
        <v>153</v>
      </c>
      <c r="E383" s="209" t="s">
        <v>1</v>
      </c>
      <c r="F383" s="210" t="s">
        <v>310</v>
      </c>
      <c r="G383" s="211"/>
      <c r="H383" s="209" t="s">
        <v>1</v>
      </c>
      <c r="I383" s="211"/>
      <c r="J383" s="211"/>
      <c r="K383" s="211"/>
      <c r="L383" s="150"/>
      <c r="M383" s="152"/>
      <c r="N383" s="153"/>
      <c r="O383" s="153"/>
      <c r="P383" s="153"/>
      <c r="Q383" s="153"/>
      <c r="R383" s="153"/>
      <c r="S383" s="153"/>
      <c r="T383" s="154"/>
      <c r="AT383" s="151" t="s">
        <v>153</v>
      </c>
      <c r="AU383" s="151" t="s">
        <v>85</v>
      </c>
      <c r="AV383" s="15" t="s">
        <v>81</v>
      </c>
      <c r="AW383" s="15" t="s">
        <v>31</v>
      </c>
      <c r="AX383" s="15" t="s">
        <v>76</v>
      </c>
      <c r="AY383" s="151" t="s">
        <v>143</v>
      </c>
    </row>
    <row r="384" spans="2:51" s="13" customFormat="1" ht="12">
      <c r="B384" s="140"/>
      <c r="C384" s="197"/>
      <c r="D384" s="198" t="s">
        <v>153</v>
      </c>
      <c r="E384" s="199" t="s">
        <v>1</v>
      </c>
      <c r="F384" s="200" t="s">
        <v>674</v>
      </c>
      <c r="G384" s="201"/>
      <c r="H384" s="202">
        <v>28.69</v>
      </c>
      <c r="I384" s="201"/>
      <c r="J384" s="201"/>
      <c r="K384" s="201"/>
      <c r="L384" s="140"/>
      <c r="M384" s="142"/>
      <c r="N384" s="143"/>
      <c r="O384" s="143"/>
      <c r="P384" s="143"/>
      <c r="Q384" s="143"/>
      <c r="R384" s="143"/>
      <c r="S384" s="143"/>
      <c r="T384" s="144"/>
      <c r="AT384" s="141" t="s">
        <v>153</v>
      </c>
      <c r="AU384" s="141" t="s">
        <v>85</v>
      </c>
      <c r="AV384" s="13" t="s">
        <v>85</v>
      </c>
      <c r="AW384" s="13" t="s">
        <v>31</v>
      </c>
      <c r="AX384" s="13" t="s">
        <v>81</v>
      </c>
      <c r="AY384" s="141" t="s">
        <v>143</v>
      </c>
    </row>
    <row r="385" spans="1:65" s="2" customFormat="1" ht="21.75" customHeight="1">
      <c r="A385" s="30"/>
      <c r="B385" s="133"/>
      <c r="C385" s="190" t="s">
        <v>675</v>
      </c>
      <c r="D385" s="191" t="s">
        <v>146</v>
      </c>
      <c r="E385" s="192" t="s">
        <v>1391</v>
      </c>
      <c r="F385" s="193" t="s">
        <v>1392</v>
      </c>
      <c r="G385" s="194" t="s">
        <v>188</v>
      </c>
      <c r="H385" s="195">
        <v>4</v>
      </c>
      <c r="I385" s="221">
        <v>0</v>
      </c>
      <c r="J385" s="196">
        <f>ROUND(I385*H385,2)</f>
        <v>0</v>
      </c>
      <c r="K385" s="193" t="s">
        <v>150</v>
      </c>
      <c r="L385" s="31"/>
      <c r="M385" s="134" t="s">
        <v>1</v>
      </c>
      <c r="N385" s="135" t="s">
        <v>41</v>
      </c>
      <c r="O385" s="136">
        <v>3.006</v>
      </c>
      <c r="P385" s="136">
        <f>O385*H385</f>
        <v>12.024</v>
      </c>
      <c r="Q385" s="136">
        <v>0</v>
      </c>
      <c r="R385" s="136">
        <f>Q385*H385</f>
        <v>0</v>
      </c>
      <c r="S385" s="136">
        <v>0</v>
      </c>
      <c r="T385" s="137">
        <f>S385*H385</f>
        <v>0</v>
      </c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R385" s="138" t="s">
        <v>220</v>
      </c>
      <c r="AT385" s="138" t="s">
        <v>146</v>
      </c>
      <c r="AU385" s="138" t="s">
        <v>85</v>
      </c>
      <c r="AY385" s="17" t="s">
        <v>143</v>
      </c>
      <c r="BE385" s="139">
        <f>IF(N385="základní",J385,0)</f>
        <v>0</v>
      </c>
      <c r="BF385" s="139">
        <f>IF(N385="snížená",J385,0)</f>
        <v>0</v>
      </c>
      <c r="BG385" s="139">
        <f>IF(N385="zákl. přenesená",J385,0)</f>
        <v>0</v>
      </c>
      <c r="BH385" s="139">
        <f>IF(N385="sníž. přenesená",J385,0)</f>
        <v>0</v>
      </c>
      <c r="BI385" s="139">
        <f>IF(N385="nulová",J385,0)</f>
        <v>0</v>
      </c>
      <c r="BJ385" s="17" t="s">
        <v>81</v>
      </c>
      <c r="BK385" s="139">
        <f>ROUND(I385*H385,2)</f>
        <v>0</v>
      </c>
      <c r="BL385" s="17" t="s">
        <v>220</v>
      </c>
      <c r="BM385" s="138" t="s">
        <v>677</v>
      </c>
    </row>
    <row r="386" spans="1:65" s="2" customFormat="1" ht="21.75" customHeight="1">
      <c r="A386" s="30"/>
      <c r="B386" s="133"/>
      <c r="C386" s="190" t="s">
        <v>678</v>
      </c>
      <c r="D386" s="191" t="s">
        <v>146</v>
      </c>
      <c r="E386" s="192" t="s">
        <v>676</v>
      </c>
      <c r="F386" s="193" t="s">
        <v>1390</v>
      </c>
      <c r="G386" s="194" t="s">
        <v>173</v>
      </c>
      <c r="H386" s="195">
        <v>0.95</v>
      </c>
      <c r="I386" s="221">
        <v>0</v>
      </c>
      <c r="J386" s="196">
        <f>ROUND(I386*H386,2)</f>
        <v>0</v>
      </c>
      <c r="K386" s="193" t="s">
        <v>150</v>
      </c>
      <c r="L386" s="31"/>
      <c r="M386" s="134" t="s">
        <v>1</v>
      </c>
      <c r="N386" s="135" t="s">
        <v>41</v>
      </c>
      <c r="O386" s="136">
        <v>0.013</v>
      </c>
      <c r="P386" s="136">
        <f>O386*H386</f>
        <v>0.012349999999999998</v>
      </c>
      <c r="Q386" s="136">
        <v>0</v>
      </c>
      <c r="R386" s="136">
        <f>Q386*H386</f>
        <v>0</v>
      </c>
      <c r="S386" s="136">
        <v>0</v>
      </c>
      <c r="T386" s="137">
        <f>S386*H386</f>
        <v>0</v>
      </c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R386" s="138" t="s">
        <v>220</v>
      </c>
      <c r="AT386" s="138" t="s">
        <v>146</v>
      </c>
      <c r="AU386" s="138" t="s">
        <v>85</v>
      </c>
      <c r="AY386" s="17" t="s">
        <v>143</v>
      </c>
      <c r="BE386" s="139">
        <f>IF(N386="základní",J386,0)</f>
        <v>0</v>
      </c>
      <c r="BF386" s="139">
        <f>IF(N386="snížená",J386,0)</f>
        <v>0</v>
      </c>
      <c r="BG386" s="139">
        <f>IF(N386="zákl. přenesená",J386,0)</f>
        <v>0</v>
      </c>
      <c r="BH386" s="139">
        <f>IF(N386="sníž. přenesená",J386,0)</f>
        <v>0</v>
      </c>
      <c r="BI386" s="139">
        <f>IF(N386="nulová",J386,0)</f>
        <v>0</v>
      </c>
      <c r="BJ386" s="17" t="s">
        <v>81</v>
      </c>
      <c r="BK386" s="139">
        <f>ROUND(I386*H386,2)</f>
        <v>0</v>
      </c>
      <c r="BL386" s="17" t="s">
        <v>220</v>
      </c>
      <c r="BM386" s="138" t="s">
        <v>679</v>
      </c>
    </row>
    <row r="387" spans="2:51" s="13" customFormat="1" ht="12">
      <c r="B387" s="140"/>
      <c r="C387" s="197"/>
      <c r="D387" s="198" t="s">
        <v>153</v>
      </c>
      <c r="E387" s="199" t="s">
        <v>1</v>
      </c>
      <c r="F387" s="200" t="s">
        <v>680</v>
      </c>
      <c r="G387" s="201"/>
      <c r="H387" s="202">
        <v>9.5</v>
      </c>
      <c r="I387" s="201"/>
      <c r="J387" s="201"/>
      <c r="K387" s="201"/>
      <c r="L387" s="140"/>
      <c r="M387" s="142"/>
      <c r="N387" s="143"/>
      <c r="O387" s="143"/>
      <c r="P387" s="143"/>
      <c r="Q387" s="143"/>
      <c r="R387" s="143"/>
      <c r="S387" s="143"/>
      <c r="T387" s="144"/>
      <c r="AT387" s="141" t="s">
        <v>153</v>
      </c>
      <c r="AU387" s="141" t="s">
        <v>85</v>
      </c>
      <c r="AV387" s="13" t="s">
        <v>85</v>
      </c>
      <c r="AW387" s="13" t="s">
        <v>31</v>
      </c>
      <c r="AX387" s="13" t="s">
        <v>81</v>
      </c>
      <c r="AY387" s="141" t="s">
        <v>143</v>
      </c>
    </row>
    <row r="388" spans="2:63" s="12" customFormat="1" ht="22.9" customHeight="1">
      <c r="B388" s="125"/>
      <c r="C388" s="183"/>
      <c r="D388" s="184" t="s">
        <v>75</v>
      </c>
      <c r="E388" s="188" t="s">
        <v>681</v>
      </c>
      <c r="F388" s="188" t="s">
        <v>682</v>
      </c>
      <c r="G388" s="186"/>
      <c r="H388" s="186"/>
      <c r="I388" s="186"/>
      <c r="J388" s="189">
        <f>BK388</f>
        <v>0</v>
      </c>
      <c r="K388" s="186"/>
      <c r="L388" s="125"/>
      <c r="M388" s="127"/>
      <c r="N388" s="128"/>
      <c r="O388" s="128"/>
      <c r="P388" s="129">
        <f>SUM(P389:P416)</f>
        <v>7.309694999999999</v>
      </c>
      <c r="Q388" s="128"/>
      <c r="R388" s="129">
        <f>SUM(R389:R416)</f>
        <v>0.12811392</v>
      </c>
      <c r="S388" s="128"/>
      <c r="T388" s="130">
        <f>SUM(T389:T416)</f>
        <v>0.066717</v>
      </c>
      <c r="AR388" s="126" t="s">
        <v>85</v>
      </c>
      <c r="AT388" s="131" t="s">
        <v>75</v>
      </c>
      <c r="AU388" s="131" t="s">
        <v>81</v>
      </c>
      <c r="AY388" s="126" t="s">
        <v>143</v>
      </c>
      <c r="BK388" s="132">
        <f>SUM(BK389:BK416)</f>
        <v>0</v>
      </c>
    </row>
    <row r="389" spans="1:65" s="2" customFormat="1" ht="21.75" customHeight="1">
      <c r="A389" s="30"/>
      <c r="B389" s="133"/>
      <c r="C389" s="190" t="s">
        <v>683</v>
      </c>
      <c r="D389" s="191" t="s">
        <v>146</v>
      </c>
      <c r="E389" s="192" t="s">
        <v>684</v>
      </c>
      <c r="F389" s="193" t="s">
        <v>685</v>
      </c>
      <c r="G389" s="194" t="s">
        <v>149</v>
      </c>
      <c r="H389" s="195">
        <v>3.485</v>
      </c>
      <c r="I389" s="221">
        <v>0</v>
      </c>
      <c r="J389" s="196">
        <f>ROUND(I389*H389,2)</f>
        <v>0</v>
      </c>
      <c r="K389" s="193" t="s">
        <v>150</v>
      </c>
      <c r="L389" s="31"/>
      <c r="M389" s="134" t="s">
        <v>1</v>
      </c>
      <c r="N389" s="135" t="s">
        <v>41</v>
      </c>
      <c r="O389" s="136">
        <v>0.245</v>
      </c>
      <c r="P389" s="136">
        <f>O389*H389</f>
        <v>0.853825</v>
      </c>
      <c r="Q389" s="136">
        <v>0.007582</v>
      </c>
      <c r="R389" s="136">
        <f>Q389*H389</f>
        <v>0.02642327</v>
      </c>
      <c r="S389" s="136">
        <v>0</v>
      </c>
      <c r="T389" s="137">
        <f>S389*H389</f>
        <v>0</v>
      </c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R389" s="138" t="s">
        <v>220</v>
      </c>
      <c r="AT389" s="138" t="s">
        <v>146</v>
      </c>
      <c r="AU389" s="138" t="s">
        <v>85</v>
      </c>
      <c r="AY389" s="17" t="s">
        <v>143</v>
      </c>
      <c r="BE389" s="139">
        <f>IF(N389="základní",J389,0)</f>
        <v>0</v>
      </c>
      <c r="BF389" s="139">
        <f>IF(N389="snížená",J389,0)</f>
        <v>0</v>
      </c>
      <c r="BG389" s="139">
        <f>IF(N389="zákl. přenesená",J389,0)</f>
        <v>0</v>
      </c>
      <c r="BH389" s="139">
        <f>IF(N389="sníž. přenesená",J389,0)</f>
        <v>0</v>
      </c>
      <c r="BI389" s="139">
        <f>IF(N389="nulová",J389,0)</f>
        <v>0</v>
      </c>
      <c r="BJ389" s="17" t="s">
        <v>81</v>
      </c>
      <c r="BK389" s="139">
        <f>ROUND(I389*H389,2)</f>
        <v>0</v>
      </c>
      <c r="BL389" s="17" t="s">
        <v>220</v>
      </c>
      <c r="BM389" s="138" t="s">
        <v>686</v>
      </c>
    </row>
    <row r="390" spans="2:51" s="13" customFormat="1" ht="12">
      <c r="B390" s="140"/>
      <c r="C390" s="197"/>
      <c r="D390" s="198" t="s">
        <v>153</v>
      </c>
      <c r="E390" s="199" t="s">
        <v>1</v>
      </c>
      <c r="F390" s="200" t="s">
        <v>687</v>
      </c>
      <c r="G390" s="201"/>
      <c r="H390" s="202">
        <v>3.485</v>
      </c>
      <c r="I390" s="201"/>
      <c r="J390" s="201"/>
      <c r="K390" s="201"/>
      <c r="L390" s="140"/>
      <c r="M390" s="142"/>
      <c r="N390" s="143"/>
      <c r="O390" s="143"/>
      <c r="P390" s="143"/>
      <c r="Q390" s="143"/>
      <c r="R390" s="143"/>
      <c r="S390" s="143"/>
      <c r="T390" s="144"/>
      <c r="AT390" s="141" t="s">
        <v>153</v>
      </c>
      <c r="AU390" s="141" t="s">
        <v>85</v>
      </c>
      <c r="AV390" s="13" t="s">
        <v>85</v>
      </c>
      <c r="AW390" s="13" t="s">
        <v>31</v>
      </c>
      <c r="AX390" s="13" t="s">
        <v>81</v>
      </c>
      <c r="AY390" s="141" t="s">
        <v>143</v>
      </c>
    </row>
    <row r="391" spans="1:65" s="2" customFormat="1" ht="16.5" customHeight="1">
      <c r="A391" s="30"/>
      <c r="B391" s="133"/>
      <c r="C391" s="190" t="s">
        <v>688</v>
      </c>
      <c r="D391" s="191" t="s">
        <v>146</v>
      </c>
      <c r="E391" s="192" t="s">
        <v>689</v>
      </c>
      <c r="F391" s="193" t="s">
        <v>690</v>
      </c>
      <c r="G391" s="194" t="s">
        <v>262</v>
      </c>
      <c r="H391" s="195">
        <v>12.7</v>
      </c>
      <c r="I391" s="221">
        <v>0</v>
      </c>
      <c r="J391" s="196">
        <f>ROUND(I391*H391,2)</f>
        <v>0</v>
      </c>
      <c r="K391" s="193" t="s">
        <v>150</v>
      </c>
      <c r="L391" s="31"/>
      <c r="M391" s="134" t="s">
        <v>1</v>
      </c>
      <c r="N391" s="135" t="s">
        <v>41</v>
      </c>
      <c r="O391" s="136">
        <v>0.161</v>
      </c>
      <c r="P391" s="136">
        <f>O391*H391</f>
        <v>2.0446999999999997</v>
      </c>
      <c r="Q391" s="136">
        <v>0.000303</v>
      </c>
      <c r="R391" s="136">
        <f>Q391*H391</f>
        <v>0.0038480999999999997</v>
      </c>
      <c r="S391" s="136">
        <v>0</v>
      </c>
      <c r="T391" s="137">
        <f>S391*H391</f>
        <v>0</v>
      </c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R391" s="138" t="s">
        <v>220</v>
      </c>
      <c r="AT391" s="138" t="s">
        <v>146</v>
      </c>
      <c r="AU391" s="138" t="s">
        <v>85</v>
      </c>
      <c r="AY391" s="17" t="s">
        <v>143</v>
      </c>
      <c r="BE391" s="139">
        <f>IF(N391="základní",J391,0)</f>
        <v>0</v>
      </c>
      <c r="BF391" s="139">
        <f>IF(N391="snížená",J391,0)</f>
        <v>0</v>
      </c>
      <c r="BG391" s="139">
        <f>IF(N391="zákl. přenesená",J391,0)</f>
        <v>0</v>
      </c>
      <c r="BH391" s="139">
        <f>IF(N391="sníž. přenesená",J391,0)</f>
        <v>0</v>
      </c>
      <c r="BI391" s="139">
        <f>IF(N391="nulová",J391,0)</f>
        <v>0</v>
      </c>
      <c r="BJ391" s="17" t="s">
        <v>81</v>
      </c>
      <c r="BK391" s="139">
        <f>ROUND(I391*H391,2)</f>
        <v>0</v>
      </c>
      <c r="BL391" s="17" t="s">
        <v>220</v>
      </c>
      <c r="BM391" s="138" t="s">
        <v>691</v>
      </c>
    </row>
    <row r="392" spans="2:51" s="13" customFormat="1" ht="12">
      <c r="B392" s="140"/>
      <c r="C392" s="197"/>
      <c r="D392" s="198" t="s">
        <v>153</v>
      </c>
      <c r="E392" s="199" t="s">
        <v>1</v>
      </c>
      <c r="F392" s="200" t="s">
        <v>692</v>
      </c>
      <c r="G392" s="201"/>
      <c r="H392" s="202">
        <v>4.66</v>
      </c>
      <c r="I392" s="201"/>
      <c r="J392" s="201"/>
      <c r="K392" s="201"/>
      <c r="L392" s="140"/>
      <c r="M392" s="142"/>
      <c r="N392" s="143"/>
      <c r="O392" s="143"/>
      <c r="P392" s="143"/>
      <c r="Q392" s="143"/>
      <c r="R392" s="143"/>
      <c r="S392" s="143"/>
      <c r="T392" s="144"/>
      <c r="AT392" s="141" t="s">
        <v>153</v>
      </c>
      <c r="AU392" s="141" t="s">
        <v>85</v>
      </c>
      <c r="AV392" s="13" t="s">
        <v>85</v>
      </c>
      <c r="AW392" s="13" t="s">
        <v>31</v>
      </c>
      <c r="AX392" s="13" t="s">
        <v>76</v>
      </c>
      <c r="AY392" s="141" t="s">
        <v>143</v>
      </c>
    </row>
    <row r="393" spans="2:51" s="13" customFormat="1" ht="12">
      <c r="B393" s="140"/>
      <c r="C393" s="197"/>
      <c r="D393" s="198" t="s">
        <v>153</v>
      </c>
      <c r="E393" s="199" t="s">
        <v>1</v>
      </c>
      <c r="F393" s="200" t="s">
        <v>693</v>
      </c>
      <c r="G393" s="201"/>
      <c r="H393" s="202">
        <v>4.04</v>
      </c>
      <c r="I393" s="201"/>
      <c r="J393" s="201"/>
      <c r="K393" s="201"/>
      <c r="L393" s="140"/>
      <c r="M393" s="142"/>
      <c r="N393" s="143"/>
      <c r="O393" s="143"/>
      <c r="P393" s="143"/>
      <c r="Q393" s="143"/>
      <c r="R393" s="143"/>
      <c r="S393" s="143"/>
      <c r="T393" s="144"/>
      <c r="AT393" s="141" t="s">
        <v>153</v>
      </c>
      <c r="AU393" s="141" t="s">
        <v>85</v>
      </c>
      <c r="AV393" s="13" t="s">
        <v>85</v>
      </c>
      <c r="AW393" s="13" t="s">
        <v>31</v>
      </c>
      <c r="AX393" s="13" t="s">
        <v>76</v>
      </c>
      <c r="AY393" s="141" t="s">
        <v>143</v>
      </c>
    </row>
    <row r="394" spans="2:51" s="13" customFormat="1" ht="12">
      <c r="B394" s="140"/>
      <c r="C394" s="197"/>
      <c r="D394" s="198" t="s">
        <v>153</v>
      </c>
      <c r="E394" s="199" t="s">
        <v>1</v>
      </c>
      <c r="F394" s="200" t="s">
        <v>694</v>
      </c>
      <c r="G394" s="201"/>
      <c r="H394" s="202">
        <v>4</v>
      </c>
      <c r="I394" s="201"/>
      <c r="J394" s="201"/>
      <c r="K394" s="201"/>
      <c r="L394" s="140"/>
      <c r="M394" s="142"/>
      <c r="N394" s="143"/>
      <c r="O394" s="143"/>
      <c r="P394" s="143"/>
      <c r="Q394" s="143"/>
      <c r="R394" s="143"/>
      <c r="S394" s="143"/>
      <c r="T394" s="144"/>
      <c r="AT394" s="141" t="s">
        <v>153</v>
      </c>
      <c r="AU394" s="141" t="s">
        <v>85</v>
      </c>
      <c r="AV394" s="13" t="s">
        <v>85</v>
      </c>
      <c r="AW394" s="13" t="s">
        <v>31</v>
      </c>
      <c r="AX394" s="13" t="s">
        <v>76</v>
      </c>
      <c r="AY394" s="141" t="s">
        <v>143</v>
      </c>
    </row>
    <row r="395" spans="2:51" s="14" customFormat="1" ht="12">
      <c r="B395" s="145"/>
      <c r="C395" s="203"/>
      <c r="D395" s="198" t="s">
        <v>153</v>
      </c>
      <c r="E395" s="204" t="s">
        <v>1</v>
      </c>
      <c r="F395" s="205" t="s">
        <v>156</v>
      </c>
      <c r="G395" s="206"/>
      <c r="H395" s="207">
        <v>12.7</v>
      </c>
      <c r="I395" s="206"/>
      <c r="J395" s="206"/>
      <c r="K395" s="206"/>
      <c r="L395" s="145"/>
      <c r="M395" s="147"/>
      <c r="N395" s="148"/>
      <c r="O395" s="148"/>
      <c r="P395" s="148"/>
      <c r="Q395" s="148"/>
      <c r="R395" s="148"/>
      <c r="S395" s="148"/>
      <c r="T395" s="149"/>
      <c r="AT395" s="146" t="s">
        <v>153</v>
      </c>
      <c r="AU395" s="146" t="s">
        <v>85</v>
      </c>
      <c r="AV395" s="14" t="s">
        <v>151</v>
      </c>
      <c r="AW395" s="14" t="s">
        <v>31</v>
      </c>
      <c r="AX395" s="14" t="s">
        <v>81</v>
      </c>
      <c r="AY395" s="146" t="s">
        <v>143</v>
      </c>
    </row>
    <row r="396" spans="1:65" s="2" customFormat="1" ht="16.5" customHeight="1">
      <c r="A396" s="30"/>
      <c r="B396" s="133"/>
      <c r="C396" s="214" t="s">
        <v>695</v>
      </c>
      <c r="D396" s="215" t="s">
        <v>573</v>
      </c>
      <c r="E396" s="216" t="s">
        <v>696</v>
      </c>
      <c r="F396" s="217" t="s">
        <v>697</v>
      </c>
      <c r="G396" s="218" t="s">
        <v>223</v>
      </c>
      <c r="H396" s="219">
        <v>14</v>
      </c>
      <c r="I396" s="223">
        <v>0</v>
      </c>
      <c r="J396" s="220">
        <f>ROUND(I396*H396,2)</f>
        <v>0</v>
      </c>
      <c r="K396" s="217" t="s">
        <v>150</v>
      </c>
      <c r="L396" s="157"/>
      <c r="M396" s="158" t="s">
        <v>1</v>
      </c>
      <c r="N396" s="159" t="s">
        <v>41</v>
      </c>
      <c r="O396" s="136">
        <v>0</v>
      </c>
      <c r="P396" s="136">
        <f>O396*H396</f>
        <v>0</v>
      </c>
      <c r="Q396" s="136">
        <v>0.00039</v>
      </c>
      <c r="R396" s="136">
        <f>Q396*H396</f>
        <v>0.00546</v>
      </c>
      <c r="S396" s="136">
        <v>0</v>
      </c>
      <c r="T396" s="137">
        <f>S396*H396</f>
        <v>0</v>
      </c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R396" s="138" t="s">
        <v>320</v>
      </c>
      <c r="AT396" s="138" t="s">
        <v>573</v>
      </c>
      <c r="AU396" s="138" t="s">
        <v>85</v>
      </c>
      <c r="AY396" s="17" t="s">
        <v>143</v>
      </c>
      <c r="BE396" s="139">
        <f>IF(N396="základní",J396,0)</f>
        <v>0</v>
      </c>
      <c r="BF396" s="139">
        <f>IF(N396="snížená",J396,0)</f>
        <v>0</v>
      </c>
      <c r="BG396" s="139">
        <f>IF(N396="zákl. přenesená",J396,0)</f>
        <v>0</v>
      </c>
      <c r="BH396" s="139">
        <f>IF(N396="sníž. přenesená",J396,0)</f>
        <v>0</v>
      </c>
      <c r="BI396" s="139">
        <f>IF(N396="nulová",J396,0)</f>
        <v>0</v>
      </c>
      <c r="BJ396" s="17" t="s">
        <v>81</v>
      </c>
      <c r="BK396" s="139">
        <f>ROUND(I396*H396,2)</f>
        <v>0</v>
      </c>
      <c r="BL396" s="17" t="s">
        <v>220</v>
      </c>
      <c r="BM396" s="138" t="s">
        <v>698</v>
      </c>
    </row>
    <row r="397" spans="1:65" s="2" customFormat="1" ht="16.5" customHeight="1">
      <c r="A397" s="30"/>
      <c r="B397" s="133"/>
      <c r="C397" s="190" t="s">
        <v>699</v>
      </c>
      <c r="D397" s="191" t="s">
        <v>146</v>
      </c>
      <c r="E397" s="192" t="s">
        <v>700</v>
      </c>
      <c r="F397" s="193" t="s">
        <v>701</v>
      </c>
      <c r="G397" s="194" t="s">
        <v>149</v>
      </c>
      <c r="H397" s="195">
        <v>1.89</v>
      </c>
      <c r="I397" s="221">
        <v>0</v>
      </c>
      <c r="J397" s="196">
        <f>ROUND(I397*H397,2)</f>
        <v>0</v>
      </c>
      <c r="K397" s="193" t="s">
        <v>150</v>
      </c>
      <c r="L397" s="31"/>
      <c r="M397" s="134" t="s">
        <v>1</v>
      </c>
      <c r="N397" s="135" t="s">
        <v>41</v>
      </c>
      <c r="O397" s="136">
        <v>0.239</v>
      </c>
      <c r="P397" s="136">
        <f>O397*H397</f>
        <v>0.45170999999999994</v>
      </c>
      <c r="Q397" s="136">
        <v>0</v>
      </c>
      <c r="R397" s="136">
        <f>Q397*H397</f>
        <v>0</v>
      </c>
      <c r="S397" s="136">
        <v>0.0353</v>
      </c>
      <c r="T397" s="137">
        <f>S397*H397</f>
        <v>0.066717</v>
      </c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R397" s="138" t="s">
        <v>220</v>
      </c>
      <c r="AT397" s="138" t="s">
        <v>146</v>
      </c>
      <c r="AU397" s="138" t="s">
        <v>85</v>
      </c>
      <c r="AY397" s="17" t="s">
        <v>143</v>
      </c>
      <c r="BE397" s="139">
        <f>IF(N397="základní",J397,0)</f>
        <v>0</v>
      </c>
      <c r="BF397" s="139">
        <f>IF(N397="snížená",J397,0)</f>
        <v>0</v>
      </c>
      <c r="BG397" s="139">
        <f>IF(N397="zákl. přenesená",J397,0)</f>
        <v>0</v>
      </c>
      <c r="BH397" s="139">
        <f>IF(N397="sníž. přenesená",J397,0)</f>
        <v>0</v>
      </c>
      <c r="BI397" s="139">
        <f>IF(N397="nulová",J397,0)</f>
        <v>0</v>
      </c>
      <c r="BJ397" s="17" t="s">
        <v>81</v>
      </c>
      <c r="BK397" s="139">
        <f>ROUND(I397*H397,2)</f>
        <v>0</v>
      </c>
      <c r="BL397" s="17" t="s">
        <v>220</v>
      </c>
      <c r="BM397" s="138" t="s">
        <v>702</v>
      </c>
    </row>
    <row r="398" spans="2:51" s="13" customFormat="1" ht="12">
      <c r="B398" s="140"/>
      <c r="C398" s="197"/>
      <c r="D398" s="198" t="s">
        <v>153</v>
      </c>
      <c r="E398" s="199" t="s">
        <v>1</v>
      </c>
      <c r="F398" s="200" t="s">
        <v>703</v>
      </c>
      <c r="G398" s="201"/>
      <c r="H398" s="202">
        <v>1.89</v>
      </c>
      <c r="I398" s="201"/>
      <c r="J398" s="201"/>
      <c r="K398" s="201"/>
      <c r="L398" s="140"/>
      <c r="M398" s="142"/>
      <c r="N398" s="143"/>
      <c r="O398" s="143"/>
      <c r="P398" s="143"/>
      <c r="Q398" s="143"/>
      <c r="R398" s="143"/>
      <c r="S398" s="143"/>
      <c r="T398" s="144"/>
      <c r="AT398" s="141" t="s">
        <v>153</v>
      </c>
      <c r="AU398" s="141" t="s">
        <v>85</v>
      </c>
      <c r="AV398" s="13" t="s">
        <v>85</v>
      </c>
      <c r="AW398" s="13" t="s">
        <v>31</v>
      </c>
      <c r="AX398" s="13" t="s">
        <v>81</v>
      </c>
      <c r="AY398" s="141" t="s">
        <v>143</v>
      </c>
    </row>
    <row r="399" spans="1:65" s="2" customFormat="1" ht="21.75" customHeight="1">
      <c r="A399" s="30"/>
      <c r="B399" s="133"/>
      <c r="C399" s="190" t="s">
        <v>704</v>
      </c>
      <c r="D399" s="191" t="s">
        <v>146</v>
      </c>
      <c r="E399" s="192" t="s">
        <v>705</v>
      </c>
      <c r="F399" s="193" t="s">
        <v>706</v>
      </c>
      <c r="G399" s="194" t="s">
        <v>149</v>
      </c>
      <c r="H399" s="195">
        <v>3.485</v>
      </c>
      <c r="I399" s="221">
        <v>0</v>
      </c>
      <c r="J399" s="196">
        <f>ROUND(I399*H399,2)</f>
        <v>0</v>
      </c>
      <c r="K399" s="193" t="s">
        <v>150</v>
      </c>
      <c r="L399" s="31"/>
      <c r="M399" s="134" t="s">
        <v>1</v>
      </c>
      <c r="N399" s="135" t="s">
        <v>41</v>
      </c>
      <c r="O399" s="136">
        <v>0.631</v>
      </c>
      <c r="P399" s="136">
        <f>O399*H399</f>
        <v>2.199035</v>
      </c>
      <c r="Q399" s="136">
        <v>0.00635</v>
      </c>
      <c r="R399" s="136">
        <f>Q399*H399</f>
        <v>0.022129749999999997</v>
      </c>
      <c r="S399" s="136">
        <v>0</v>
      </c>
      <c r="T399" s="137">
        <f>S399*H399</f>
        <v>0</v>
      </c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R399" s="138" t="s">
        <v>220</v>
      </c>
      <c r="AT399" s="138" t="s">
        <v>146</v>
      </c>
      <c r="AU399" s="138" t="s">
        <v>85</v>
      </c>
      <c r="AY399" s="17" t="s">
        <v>143</v>
      </c>
      <c r="BE399" s="139">
        <f>IF(N399="základní",J399,0)</f>
        <v>0</v>
      </c>
      <c r="BF399" s="139">
        <f>IF(N399="snížená",J399,0)</f>
        <v>0</v>
      </c>
      <c r="BG399" s="139">
        <f>IF(N399="zákl. přenesená",J399,0)</f>
        <v>0</v>
      </c>
      <c r="BH399" s="139">
        <f>IF(N399="sníž. přenesená",J399,0)</f>
        <v>0</v>
      </c>
      <c r="BI399" s="139">
        <f>IF(N399="nulová",J399,0)</f>
        <v>0</v>
      </c>
      <c r="BJ399" s="17" t="s">
        <v>81</v>
      </c>
      <c r="BK399" s="139">
        <f>ROUND(I399*H399,2)</f>
        <v>0</v>
      </c>
      <c r="BL399" s="17" t="s">
        <v>220</v>
      </c>
      <c r="BM399" s="138" t="s">
        <v>707</v>
      </c>
    </row>
    <row r="400" spans="2:51" s="13" customFormat="1" ht="12">
      <c r="B400" s="140"/>
      <c r="C400" s="197"/>
      <c r="D400" s="198" t="s">
        <v>153</v>
      </c>
      <c r="E400" s="199" t="s">
        <v>1</v>
      </c>
      <c r="F400" s="200" t="s">
        <v>708</v>
      </c>
      <c r="G400" s="201"/>
      <c r="H400" s="202">
        <v>1.357</v>
      </c>
      <c r="I400" s="201"/>
      <c r="J400" s="201"/>
      <c r="K400" s="201"/>
      <c r="L400" s="140"/>
      <c r="M400" s="142"/>
      <c r="N400" s="143"/>
      <c r="O400" s="143"/>
      <c r="P400" s="143"/>
      <c r="Q400" s="143"/>
      <c r="R400" s="143"/>
      <c r="S400" s="143"/>
      <c r="T400" s="144"/>
      <c r="AT400" s="141" t="s">
        <v>153</v>
      </c>
      <c r="AU400" s="141" t="s">
        <v>85</v>
      </c>
      <c r="AV400" s="13" t="s">
        <v>85</v>
      </c>
      <c r="AW400" s="13" t="s">
        <v>31</v>
      </c>
      <c r="AX400" s="13" t="s">
        <v>76</v>
      </c>
      <c r="AY400" s="141" t="s">
        <v>143</v>
      </c>
    </row>
    <row r="401" spans="2:51" s="13" customFormat="1" ht="12">
      <c r="B401" s="140"/>
      <c r="C401" s="197"/>
      <c r="D401" s="198" t="s">
        <v>153</v>
      </c>
      <c r="E401" s="199" t="s">
        <v>1</v>
      </c>
      <c r="F401" s="200" t="s">
        <v>709</v>
      </c>
      <c r="G401" s="201"/>
      <c r="H401" s="202">
        <v>1.078</v>
      </c>
      <c r="I401" s="201"/>
      <c r="J401" s="201"/>
      <c r="K401" s="201"/>
      <c r="L401" s="140"/>
      <c r="M401" s="142"/>
      <c r="N401" s="143"/>
      <c r="O401" s="143"/>
      <c r="P401" s="143"/>
      <c r="Q401" s="143"/>
      <c r="R401" s="143"/>
      <c r="S401" s="143"/>
      <c r="T401" s="144"/>
      <c r="AT401" s="141" t="s">
        <v>153</v>
      </c>
      <c r="AU401" s="141" t="s">
        <v>85</v>
      </c>
      <c r="AV401" s="13" t="s">
        <v>85</v>
      </c>
      <c r="AW401" s="13" t="s">
        <v>31</v>
      </c>
      <c r="AX401" s="13" t="s">
        <v>76</v>
      </c>
      <c r="AY401" s="141" t="s">
        <v>143</v>
      </c>
    </row>
    <row r="402" spans="2:51" s="13" customFormat="1" ht="12">
      <c r="B402" s="140"/>
      <c r="C402" s="197"/>
      <c r="D402" s="198" t="s">
        <v>153</v>
      </c>
      <c r="E402" s="199" t="s">
        <v>1</v>
      </c>
      <c r="F402" s="200" t="s">
        <v>710</v>
      </c>
      <c r="G402" s="201"/>
      <c r="H402" s="202">
        <v>1.05</v>
      </c>
      <c r="I402" s="201"/>
      <c r="J402" s="201"/>
      <c r="K402" s="201"/>
      <c r="L402" s="140"/>
      <c r="M402" s="142"/>
      <c r="N402" s="143"/>
      <c r="O402" s="143"/>
      <c r="P402" s="143"/>
      <c r="Q402" s="143"/>
      <c r="R402" s="143"/>
      <c r="S402" s="143"/>
      <c r="T402" s="144"/>
      <c r="AT402" s="141" t="s">
        <v>153</v>
      </c>
      <c r="AU402" s="141" t="s">
        <v>85</v>
      </c>
      <c r="AV402" s="13" t="s">
        <v>85</v>
      </c>
      <c r="AW402" s="13" t="s">
        <v>31</v>
      </c>
      <c r="AX402" s="13" t="s">
        <v>76</v>
      </c>
      <c r="AY402" s="141" t="s">
        <v>143</v>
      </c>
    </row>
    <row r="403" spans="2:51" s="14" customFormat="1" ht="12">
      <c r="B403" s="145"/>
      <c r="C403" s="203"/>
      <c r="D403" s="198" t="s">
        <v>153</v>
      </c>
      <c r="E403" s="204" t="s">
        <v>1</v>
      </c>
      <c r="F403" s="205" t="s">
        <v>156</v>
      </c>
      <c r="G403" s="206"/>
      <c r="H403" s="207">
        <v>3.4850000000000003</v>
      </c>
      <c r="I403" s="206"/>
      <c r="J403" s="206"/>
      <c r="K403" s="206"/>
      <c r="L403" s="145"/>
      <c r="M403" s="147"/>
      <c r="N403" s="148"/>
      <c r="O403" s="148"/>
      <c r="P403" s="148"/>
      <c r="Q403" s="148"/>
      <c r="R403" s="148"/>
      <c r="S403" s="148"/>
      <c r="T403" s="149"/>
      <c r="AT403" s="146" t="s">
        <v>153</v>
      </c>
      <c r="AU403" s="146" t="s">
        <v>85</v>
      </c>
      <c r="AV403" s="14" t="s">
        <v>151</v>
      </c>
      <c r="AW403" s="14" t="s">
        <v>31</v>
      </c>
      <c r="AX403" s="14" t="s">
        <v>81</v>
      </c>
      <c r="AY403" s="146" t="s">
        <v>143</v>
      </c>
    </row>
    <row r="404" spans="1:65" s="2" customFormat="1" ht="16.5" customHeight="1">
      <c r="A404" s="30"/>
      <c r="B404" s="133"/>
      <c r="C404" s="214" t="s">
        <v>711</v>
      </c>
      <c r="D404" s="215" t="s">
        <v>573</v>
      </c>
      <c r="E404" s="216" t="s">
        <v>712</v>
      </c>
      <c r="F404" s="217" t="s">
        <v>713</v>
      </c>
      <c r="G404" s="218" t="s">
        <v>149</v>
      </c>
      <c r="H404" s="219">
        <v>3.659</v>
      </c>
      <c r="I404" s="223">
        <v>0</v>
      </c>
      <c r="J404" s="220">
        <f>ROUND(I404*H404,2)</f>
        <v>0</v>
      </c>
      <c r="K404" s="217" t="s">
        <v>1</v>
      </c>
      <c r="L404" s="157"/>
      <c r="M404" s="158" t="s">
        <v>1</v>
      </c>
      <c r="N404" s="159" t="s">
        <v>41</v>
      </c>
      <c r="O404" s="136">
        <v>0</v>
      </c>
      <c r="P404" s="136">
        <f>O404*H404</f>
        <v>0</v>
      </c>
      <c r="Q404" s="136">
        <v>0.0192</v>
      </c>
      <c r="R404" s="136">
        <f>Q404*H404</f>
        <v>0.07025279999999999</v>
      </c>
      <c r="S404" s="136">
        <v>0</v>
      </c>
      <c r="T404" s="137">
        <f>S404*H404</f>
        <v>0</v>
      </c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R404" s="138" t="s">
        <v>320</v>
      </c>
      <c r="AT404" s="138" t="s">
        <v>573</v>
      </c>
      <c r="AU404" s="138" t="s">
        <v>85</v>
      </c>
      <c r="AY404" s="17" t="s">
        <v>143</v>
      </c>
      <c r="BE404" s="139">
        <f>IF(N404="základní",J404,0)</f>
        <v>0</v>
      </c>
      <c r="BF404" s="139">
        <f>IF(N404="snížená",J404,0)</f>
        <v>0</v>
      </c>
      <c r="BG404" s="139">
        <f>IF(N404="zákl. přenesená",J404,0)</f>
        <v>0</v>
      </c>
      <c r="BH404" s="139">
        <f>IF(N404="sníž. přenesená",J404,0)</f>
        <v>0</v>
      </c>
      <c r="BI404" s="139">
        <f>IF(N404="nulová",J404,0)</f>
        <v>0</v>
      </c>
      <c r="BJ404" s="17" t="s">
        <v>81</v>
      </c>
      <c r="BK404" s="139">
        <f>ROUND(I404*H404,2)</f>
        <v>0</v>
      </c>
      <c r="BL404" s="17" t="s">
        <v>220</v>
      </c>
      <c r="BM404" s="138" t="s">
        <v>714</v>
      </c>
    </row>
    <row r="405" spans="2:51" s="13" customFormat="1" ht="12">
      <c r="B405" s="140"/>
      <c r="C405" s="197"/>
      <c r="D405" s="198" t="s">
        <v>153</v>
      </c>
      <c r="E405" s="199" t="s">
        <v>1</v>
      </c>
      <c r="F405" s="200" t="s">
        <v>715</v>
      </c>
      <c r="G405" s="201"/>
      <c r="H405" s="202">
        <v>3.659</v>
      </c>
      <c r="I405" s="201"/>
      <c r="J405" s="201"/>
      <c r="K405" s="201"/>
      <c r="L405" s="140"/>
      <c r="M405" s="142"/>
      <c r="N405" s="143"/>
      <c r="O405" s="143"/>
      <c r="P405" s="143"/>
      <c r="Q405" s="143"/>
      <c r="R405" s="143"/>
      <c r="S405" s="143"/>
      <c r="T405" s="144"/>
      <c r="AT405" s="141" t="s">
        <v>153</v>
      </c>
      <c r="AU405" s="141" t="s">
        <v>85</v>
      </c>
      <c r="AV405" s="13" t="s">
        <v>85</v>
      </c>
      <c r="AW405" s="13" t="s">
        <v>31</v>
      </c>
      <c r="AX405" s="13" t="s">
        <v>81</v>
      </c>
      <c r="AY405" s="141" t="s">
        <v>143</v>
      </c>
    </row>
    <row r="406" spans="1:65" s="2" customFormat="1" ht="21.75" customHeight="1">
      <c r="A406" s="30"/>
      <c r="B406" s="133"/>
      <c r="C406" s="190" t="s">
        <v>716</v>
      </c>
      <c r="D406" s="191" t="s">
        <v>146</v>
      </c>
      <c r="E406" s="192" t="s">
        <v>717</v>
      </c>
      <c r="F406" s="193" t="s">
        <v>718</v>
      </c>
      <c r="G406" s="194" t="s">
        <v>149</v>
      </c>
      <c r="H406" s="195">
        <v>3.485</v>
      </c>
      <c r="I406" s="221">
        <v>0</v>
      </c>
      <c r="J406" s="196">
        <f>ROUND(I406*H406,2)</f>
        <v>0</v>
      </c>
      <c r="K406" s="193" t="s">
        <v>150</v>
      </c>
      <c r="L406" s="31"/>
      <c r="M406" s="134" t="s">
        <v>1</v>
      </c>
      <c r="N406" s="135" t="s">
        <v>41</v>
      </c>
      <c r="O406" s="136">
        <v>0.03</v>
      </c>
      <c r="P406" s="136">
        <f>O406*H406</f>
        <v>0.10454999999999999</v>
      </c>
      <c r="Q406" s="136">
        <v>0</v>
      </c>
      <c r="R406" s="136">
        <f>Q406*H406</f>
        <v>0</v>
      </c>
      <c r="S406" s="136">
        <v>0</v>
      </c>
      <c r="T406" s="137">
        <f>S406*H406</f>
        <v>0</v>
      </c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R406" s="138" t="s">
        <v>220</v>
      </c>
      <c r="AT406" s="138" t="s">
        <v>146</v>
      </c>
      <c r="AU406" s="138" t="s">
        <v>85</v>
      </c>
      <c r="AY406" s="17" t="s">
        <v>143</v>
      </c>
      <c r="BE406" s="139">
        <f>IF(N406="základní",J406,0)</f>
        <v>0</v>
      </c>
      <c r="BF406" s="139">
        <f>IF(N406="snížená",J406,0)</f>
        <v>0</v>
      </c>
      <c r="BG406" s="139">
        <f>IF(N406="zákl. přenesená",J406,0)</f>
        <v>0</v>
      </c>
      <c r="BH406" s="139">
        <f>IF(N406="sníž. přenesená",J406,0)</f>
        <v>0</v>
      </c>
      <c r="BI406" s="139">
        <f>IF(N406="nulová",J406,0)</f>
        <v>0</v>
      </c>
      <c r="BJ406" s="17" t="s">
        <v>81</v>
      </c>
      <c r="BK406" s="139">
        <f>ROUND(I406*H406,2)</f>
        <v>0</v>
      </c>
      <c r="BL406" s="17" t="s">
        <v>220</v>
      </c>
      <c r="BM406" s="138" t="s">
        <v>719</v>
      </c>
    </row>
    <row r="407" spans="2:51" s="13" customFormat="1" ht="12">
      <c r="B407" s="140"/>
      <c r="C407" s="197"/>
      <c r="D407" s="198" t="s">
        <v>153</v>
      </c>
      <c r="E407" s="199" t="s">
        <v>1</v>
      </c>
      <c r="F407" s="200" t="s">
        <v>708</v>
      </c>
      <c r="G407" s="201"/>
      <c r="H407" s="202">
        <v>1.357</v>
      </c>
      <c r="I407" s="201"/>
      <c r="J407" s="201"/>
      <c r="K407" s="201"/>
      <c r="L407" s="140"/>
      <c r="M407" s="142"/>
      <c r="N407" s="143"/>
      <c r="O407" s="143"/>
      <c r="P407" s="143"/>
      <c r="Q407" s="143"/>
      <c r="R407" s="143"/>
      <c r="S407" s="143"/>
      <c r="T407" s="144"/>
      <c r="AT407" s="141" t="s">
        <v>153</v>
      </c>
      <c r="AU407" s="141" t="s">
        <v>85</v>
      </c>
      <c r="AV407" s="13" t="s">
        <v>85</v>
      </c>
      <c r="AW407" s="13" t="s">
        <v>31</v>
      </c>
      <c r="AX407" s="13" t="s">
        <v>76</v>
      </c>
      <c r="AY407" s="141" t="s">
        <v>143</v>
      </c>
    </row>
    <row r="408" spans="2:51" s="13" customFormat="1" ht="12">
      <c r="B408" s="140"/>
      <c r="C408" s="197"/>
      <c r="D408" s="198" t="s">
        <v>153</v>
      </c>
      <c r="E408" s="199" t="s">
        <v>1</v>
      </c>
      <c r="F408" s="200" t="s">
        <v>709</v>
      </c>
      <c r="G408" s="201"/>
      <c r="H408" s="202">
        <v>1.078</v>
      </c>
      <c r="I408" s="201"/>
      <c r="J408" s="201"/>
      <c r="K408" s="201"/>
      <c r="L408" s="140"/>
      <c r="M408" s="142"/>
      <c r="N408" s="143"/>
      <c r="O408" s="143"/>
      <c r="P408" s="143"/>
      <c r="Q408" s="143"/>
      <c r="R408" s="143"/>
      <c r="S408" s="143"/>
      <c r="T408" s="144"/>
      <c r="AT408" s="141" t="s">
        <v>153</v>
      </c>
      <c r="AU408" s="141" t="s">
        <v>85</v>
      </c>
      <c r="AV408" s="13" t="s">
        <v>85</v>
      </c>
      <c r="AW408" s="13" t="s">
        <v>31</v>
      </c>
      <c r="AX408" s="13" t="s">
        <v>76</v>
      </c>
      <c r="AY408" s="141" t="s">
        <v>143</v>
      </c>
    </row>
    <row r="409" spans="2:51" s="13" customFormat="1" ht="12">
      <c r="B409" s="140"/>
      <c r="C409" s="197"/>
      <c r="D409" s="198" t="s">
        <v>153</v>
      </c>
      <c r="E409" s="199" t="s">
        <v>1</v>
      </c>
      <c r="F409" s="200" t="s">
        <v>710</v>
      </c>
      <c r="G409" s="201"/>
      <c r="H409" s="202">
        <v>1.05</v>
      </c>
      <c r="I409" s="201"/>
      <c r="J409" s="201"/>
      <c r="K409" s="201"/>
      <c r="L409" s="140"/>
      <c r="M409" s="142"/>
      <c r="N409" s="143"/>
      <c r="O409" s="143"/>
      <c r="P409" s="143"/>
      <c r="Q409" s="143"/>
      <c r="R409" s="143"/>
      <c r="S409" s="143"/>
      <c r="T409" s="144"/>
      <c r="AT409" s="141" t="s">
        <v>153</v>
      </c>
      <c r="AU409" s="141" t="s">
        <v>85</v>
      </c>
      <c r="AV409" s="13" t="s">
        <v>85</v>
      </c>
      <c r="AW409" s="13" t="s">
        <v>31</v>
      </c>
      <c r="AX409" s="13" t="s">
        <v>76</v>
      </c>
      <c r="AY409" s="141" t="s">
        <v>143</v>
      </c>
    </row>
    <row r="410" spans="2:51" s="14" customFormat="1" ht="12">
      <c r="B410" s="145"/>
      <c r="C410" s="203"/>
      <c r="D410" s="198" t="s">
        <v>153</v>
      </c>
      <c r="E410" s="204" t="s">
        <v>1</v>
      </c>
      <c r="F410" s="205" t="s">
        <v>156</v>
      </c>
      <c r="G410" s="206"/>
      <c r="H410" s="207">
        <v>3.4850000000000003</v>
      </c>
      <c r="I410" s="206"/>
      <c r="J410" s="206"/>
      <c r="K410" s="206"/>
      <c r="L410" s="145"/>
      <c r="M410" s="147"/>
      <c r="N410" s="148"/>
      <c r="O410" s="148"/>
      <c r="P410" s="148"/>
      <c r="Q410" s="148"/>
      <c r="R410" s="148"/>
      <c r="S410" s="148"/>
      <c r="T410" s="149"/>
      <c r="AT410" s="146" t="s">
        <v>153</v>
      </c>
      <c r="AU410" s="146" t="s">
        <v>85</v>
      </c>
      <c r="AV410" s="14" t="s">
        <v>151</v>
      </c>
      <c r="AW410" s="14" t="s">
        <v>31</v>
      </c>
      <c r="AX410" s="14" t="s">
        <v>81</v>
      </c>
      <c r="AY410" s="146" t="s">
        <v>143</v>
      </c>
    </row>
    <row r="411" spans="1:65" s="2" customFormat="1" ht="21.75" customHeight="1">
      <c r="A411" s="30"/>
      <c r="B411" s="133"/>
      <c r="C411" s="190" t="s">
        <v>720</v>
      </c>
      <c r="D411" s="191" t="s">
        <v>146</v>
      </c>
      <c r="E411" s="192" t="s">
        <v>721</v>
      </c>
      <c r="F411" s="193" t="s">
        <v>722</v>
      </c>
      <c r="G411" s="194" t="s">
        <v>149</v>
      </c>
      <c r="H411" s="195">
        <v>3.485</v>
      </c>
      <c r="I411" s="221">
        <v>0</v>
      </c>
      <c r="J411" s="196">
        <f>ROUND(I411*H411,2)</f>
        <v>0</v>
      </c>
      <c r="K411" s="193" t="s">
        <v>150</v>
      </c>
      <c r="L411" s="31"/>
      <c r="M411" s="134" t="s">
        <v>1</v>
      </c>
      <c r="N411" s="135" t="s">
        <v>41</v>
      </c>
      <c r="O411" s="136">
        <v>0.166</v>
      </c>
      <c r="P411" s="136">
        <f>O411*H411</f>
        <v>0.57851</v>
      </c>
      <c r="Q411" s="136">
        <v>0</v>
      </c>
      <c r="R411" s="136">
        <f>Q411*H411</f>
        <v>0</v>
      </c>
      <c r="S411" s="136">
        <v>0</v>
      </c>
      <c r="T411" s="137">
        <f>S411*H411</f>
        <v>0</v>
      </c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R411" s="138" t="s">
        <v>220</v>
      </c>
      <c r="AT411" s="138" t="s">
        <v>146</v>
      </c>
      <c r="AU411" s="138" t="s">
        <v>85</v>
      </c>
      <c r="AY411" s="17" t="s">
        <v>143</v>
      </c>
      <c r="BE411" s="139">
        <f>IF(N411="základní",J411,0)</f>
        <v>0</v>
      </c>
      <c r="BF411" s="139">
        <f>IF(N411="snížená",J411,0)</f>
        <v>0</v>
      </c>
      <c r="BG411" s="139">
        <f>IF(N411="zákl. přenesená",J411,0)</f>
        <v>0</v>
      </c>
      <c r="BH411" s="139">
        <f>IF(N411="sníž. přenesená",J411,0)</f>
        <v>0</v>
      </c>
      <c r="BI411" s="139">
        <f>IF(N411="nulová",J411,0)</f>
        <v>0</v>
      </c>
      <c r="BJ411" s="17" t="s">
        <v>81</v>
      </c>
      <c r="BK411" s="139">
        <f>ROUND(I411*H411,2)</f>
        <v>0</v>
      </c>
      <c r="BL411" s="17" t="s">
        <v>220</v>
      </c>
      <c r="BM411" s="138" t="s">
        <v>723</v>
      </c>
    </row>
    <row r="412" spans="1:65" s="2" customFormat="1" ht="21.75" customHeight="1">
      <c r="A412" s="30"/>
      <c r="B412" s="133"/>
      <c r="C412" s="190" t="s">
        <v>724</v>
      </c>
      <c r="D412" s="191" t="s">
        <v>146</v>
      </c>
      <c r="E412" s="192" t="s">
        <v>725</v>
      </c>
      <c r="F412" s="193" t="s">
        <v>726</v>
      </c>
      <c r="G412" s="194" t="s">
        <v>149</v>
      </c>
      <c r="H412" s="195">
        <v>3.485</v>
      </c>
      <c r="I412" s="221">
        <v>0</v>
      </c>
      <c r="J412" s="196">
        <f>ROUND(I412*H412,2)</f>
        <v>0</v>
      </c>
      <c r="K412" s="193" t="s">
        <v>150</v>
      </c>
      <c r="L412" s="31"/>
      <c r="M412" s="134" t="s">
        <v>1</v>
      </c>
      <c r="N412" s="135" t="s">
        <v>41</v>
      </c>
      <c r="O412" s="136">
        <v>0.1</v>
      </c>
      <c r="P412" s="136">
        <f>O412*H412</f>
        <v>0.34850000000000003</v>
      </c>
      <c r="Q412" s="136">
        <v>0</v>
      </c>
      <c r="R412" s="136">
        <f>Q412*H412</f>
        <v>0</v>
      </c>
      <c r="S412" s="136">
        <v>0</v>
      </c>
      <c r="T412" s="137">
        <f>S412*H412</f>
        <v>0</v>
      </c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R412" s="138" t="s">
        <v>220</v>
      </c>
      <c r="AT412" s="138" t="s">
        <v>146</v>
      </c>
      <c r="AU412" s="138" t="s">
        <v>85</v>
      </c>
      <c r="AY412" s="17" t="s">
        <v>143</v>
      </c>
      <c r="BE412" s="139">
        <f>IF(N412="základní",J412,0)</f>
        <v>0</v>
      </c>
      <c r="BF412" s="139">
        <f>IF(N412="snížená",J412,0)</f>
        <v>0</v>
      </c>
      <c r="BG412" s="139">
        <f>IF(N412="zákl. přenesená",J412,0)</f>
        <v>0</v>
      </c>
      <c r="BH412" s="139">
        <f>IF(N412="sníž. přenesená",J412,0)</f>
        <v>0</v>
      </c>
      <c r="BI412" s="139">
        <f>IF(N412="nulová",J412,0)</f>
        <v>0</v>
      </c>
      <c r="BJ412" s="17" t="s">
        <v>81</v>
      </c>
      <c r="BK412" s="139">
        <f>ROUND(I412*H412,2)</f>
        <v>0</v>
      </c>
      <c r="BL412" s="17" t="s">
        <v>220</v>
      </c>
      <c r="BM412" s="138" t="s">
        <v>727</v>
      </c>
    </row>
    <row r="413" spans="1:65" s="2" customFormat="1" ht="16.5" customHeight="1">
      <c r="A413" s="30"/>
      <c r="B413" s="133"/>
      <c r="C413" s="190" t="s">
        <v>728</v>
      </c>
      <c r="D413" s="191" t="s">
        <v>146</v>
      </c>
      <c r="E413" s="192" t="s">
        <v>729</v>
      </c>
      <c r="F413" s="193" t="s">
        <v>730</v>
      </c>
      <c r="G413" s="194" t="s">
        <v>223</v>
      </c>
      <c r="H413" s="195">
        <v>15</v>
      </c>
      <c r="I413" s="221">
        <v>0</v>
      </c>
      <c r="J413" s="196">
        <f>ROUND(I413*H413,2)</f>
        <v>0</v>
      </c>
      <c r="K413" s="193" t="s">
        <v>150</v>
      </c>
      <c r="L413" s="31"/>
      <c r="M413" s="134" t="s">
        <v>1</v>
      </c>
      <c r="N413" s="135" t="s">
        <v>41</v>
      </c>
      <c r="O413" s="136">
        <v>0.038</v>
      </c>
      <c r="P413" s="136">
        <f>O413*H413</f>
        <v>0.57</v>
      </c>
      <c r="Q413" s="136">
        <v>0</v>
      </c>
      <c r="R413" s="136">
        <f>Q413*H413</f>
        <v>0</v>
      </c>
      <c r="S413" s="136">
        <v>0</v>
      </c>
      <c r="T413" s="137">
        <f>S413*H413</f>
        <v>0</v>
      </c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R413" s="138" t="s">
        <v>220</v>
      </c>
      <c r="AT413" s="138" t="s">
        <v>146</v>
      </c>
      <c r="AU413" s="138" t="s">
        <v>85</v>
      </c>
      <c r="AY413" s="17" t="s">
        <v>143</v>
      </c>
      <c r="BE413" s="139">
        <f>IF(N413="základní",J413,0)</f>
        <v>0</v>
      </c>
      <c r="BF413" s="139">
        <f>IF(N413="snížená",J413,0)</f>
        <v>0</v>
      </c>
      <c r="BG413" s="139">
        <f>IF(N413="zákl. přenesená",J413,0)</f>
        <v>0</v>
      </c>
      <c r="BH413" s="139">
        <f>IF(N413="sníž. přenesená",J413,0)</f>
        <v>0</v>
      </c>
      <c r="BI413" s="139">
        <f>IF(N413="nulová",J413,0)</f>
        <v>0</v>
      </c>
      <c r="BJ413" s="17" t="s">
        <v>81</v>
      </c>
      <c r="BK413" s="139">
        <f>ROUND(I413*H413,2)</f>
        <v>0</v>
      </c>
      <c r="BL413" s="17" t="s">
        <v>220</v>
      </c>
      <c r="BM413" s="138" t="s">
        <v>731</v>
      </c>
    </row>
    <row r="414" spans="1:65" s="2" customFormat="1" ht="21.75" customHeight="1">
      <c r="A414" s="30"/>
      <c r="B414" s="133"/>
      <c r="C414" s="190" t="s">
        <v>732</v>
      </c>
      <c r="D414" s="191" t="s">
        <v>146</v>
      </c>
      <c r="E414" s="192" t="s">
        <v>733</v>
      </c>
      <c r="F414" s="193" t="s">
        <v>734</v>
      </c>
      <c r="G414" s="194" t="s">
        <v>173</v>
      </c>
      <c r="H414" s="195">
        <v>0.119</v>
      </c>
      <c r="I414" s="221">
        <v>0</v>
      </c>
      <c r="J414" s="196">
        <f>ROUND(I414*H414,2)</f>
        <v>0</v>
      </c>
      <c r="K414" s="193" t="s">
        <v>150</v>
      </c>
      <c r="L414" s="31"/>
      <c r="M414" s="134" t="s">
        <v>1</v>
      </c>
      <c r="N414" s="135" t="s">
        <v>41</v>
      </c>
      <c r="O414" s="136">
        <v>1.265</v>
      </c>
      <c r="P414" s="136">
        <f>O414*H414</f>
        <v>0.15053499999999997</v>
      </c>
      <c r="Q414" s="136">
        <v>0</v>
      </c>
      <c r="R414" s="136">
        <f>Q414*H414</f>
        <v>0</v>
      </c>
      <c r="S414" s="136">
        <v>0</v>
      </c>
      <c r="T414" s="137">
        <f>S414*H414</f>
        <v>0</v>
      </c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R414" s="138" t="s">
        <v>220</v>
      </c>
      <c r="AT414" s="138" t="s">
        <v>146</v>
      </c>
      <c r="AU414" s="138" t="s">
        <v>85</v>
      </c>
      <c r="AY414" s="17" t="s">
        <v>143</v>
      </c>
      <c r="BE414" s="139">
        <f>IF(N414="základní",J414,0)</f>
        <v>0</v>
      </c>
      <c r="BF414" s="139">
        <f>IF(N414="snížená",J414,0)</f>
        <v>0</v>
      </c>
      <c r="BG414" s="139">
        <f>IF(N414="zákl. přenesená",J414,0)</f>
        <v>0</v>
      </c>
      <c r="BH414" s="139">
        <f>IF(N414="sníž. přenesená",J414,0)</f>
        <v>0</v>
      </c>
      <c r="BI414" s="139">
        <f>IF(N414="nulová",J414,0)</f>
        <v>0</v>
      </c>
      <c r="BJ414" s="17" t="s">
        <v>81</v>
      </c>
      <c r="BK414" s="139">
        <f>ROUND(I414*H414,2)</f>
        <v>0</v>
      </c>
      <c r="BL414" s="17" t="s">
        <v>220</v>
      </c>
      <c r="BM414" s="138" t="s">
        <v>735</v>
      </c>
    </row>
    <row r="415" spans="1:65" s="2" customFormat="1" ht="21.75" customHeight="1">
      <c r="A415" s="30"/>
      <c r="B415" s="133"/>
      <c r="C415" s="190" t="s">
        <v>736</v>
      </c>
      <c r="D415" s="191" t="s">
        <v>146</v>
      </c>
      <c r="E415" s="192" t="s">
        <v>737</v>
      </c>
      <c r="F415" s="193" t="s">
        <v>738</v>
      </c>
      <c r="G415" s="194" t="s">
        <v>173</v>
      </c>
      <c r="H415" s="195">
        <v>1.19</v>
      </c>
      <c r="I415" s="221">
        <v>0</v>
      </c>
      <c r="J415" s="196">
        <f>ROUND(I415*H415,2)</f>
        <v>0</v>
      </c>
      <c r="K415" s="193" t="s">
        <v>150</v>
      </c>
      <c r="L415" s="31"/>
      <c r="M415" s="134" t="s">
        <v>1</v>
      </c>
      <c r="N415" s="135" t="s">
        <v>41</v>
      </c>
      <c r="O415" s="136">
        <v>0.007</v>
      </c>
      <c r="P415" s="136">
        <f>O415*H415</f>
        <v>0.00833</v>
      </c>
      <c r="Q415" s="136">
        <v>0</v>
      </c>
      <c r="R415" s="136">
        <f>Q415*H415</f>
        <v>0</v>
      </c>
      <c r="S415" s="136">
        <v>0</v>
      </c>
      <c r="T415" s="137">
        <f>S415*H415</f>
        <v>0</v>
      </c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R415" s="138" t="s">
        <v>220</v>
      </c>
      <c r="AT415" s="138" t="s">
        <v>146</v>
      </c>
      <c r="AU415" s="138" t="s">
        <v>85</v>
      </c>
      <c r="AY415" s="17" t="s">
        <v>143</v>
      </c>
      <c r="BE415" s="139">
        <f>IF(N415="základní",J415,0)</f>
        <v>0</v>
      </c>
      <c r="BF415" s="139">
        <f>IF(N415="snížená",J415,0)</f>
        <v>0</v>
      </c>
      <c r="BG415" s="139">
        <f>IF(N415="zákl. přenesená",J415,0)</f>
        <v>0</v>
      </c>
      <c r="BH415" s="139">
        <f>IF(N415="sníž. přenesená",J415,0)</f>
        <v>0</v>
      </c>
      <c r="BI415" s="139">
        <f>IF(N415="nulová",J415,0)</f>
        <v>0</v>
      </c>
      <c r="BJ415" s="17" t="s">
        <v>81</v>
      </c>
      <c r="BK415" s="139">
        <f>ROUND(I415*H415,2)</f>
        <v>0</v>
      </c>
      <c r="BL415" s="17" t="s">
        <v>220</v>
      </c>
      <c r="BM415" s="138" t="s">
        <v>739</v>
      </c>
    </row>
    <row r="416" spans="2:51" s="13" customFormat="1" ht="12">
      <c r="B416" s="140"/>
      <c r="C416" s="197"/>
      <c r="D416" s="198" t="s">
        <v>153</v>
      </c>
      <c r="E416" s="199" t="s">
        <v>1</v>
      </c>
      <c r="F416" s="200" t="s">
        <v>740</v>
      </c>
      <c r="G416" s="201"/>
      <c r="H416" s="202">
        <v>1.19</v>
      </c>
      <c r="I416" s="201"/>
      <c r="J416" s="201"/>
      <c r="K416" s="201"/>
      <c r="L416" s="140"/>
      <c r="M416" s="142"/>
      <c r="N416" s="143"/>
      <c r="O416" s="143"/>
      <c r="P416" s="143"/>
      <c r="Q416" s="143"/>
      <c r="R416" s="143"/>
      <c r="S416" s="143"/>
      <c r="T416" s="144"/>
      <c r="AT416" s="141" t="s">
        <v>153</v>
      </c>
      <c r="AU416" s="141" t="s">
        <v>85</v>
      </c>
      <c r="AV416" s="13" t="s">
        <v>85</v>
      </c>
      <c r="AW416" s="13" t="s">
        <v>31</v>
      </c>
      <c r="AX416" s="13" t="s">
        <v>81</v>
      </c>
      <c r="AY416" s="141" t="s">
        <v>143</v>
      </c>
    </row>
    <row r="417" spans="2:63" s="12" customFormat="1" ht="22.9" customHeight="1">
      <c r="B417" s="125"/>
      <c r="C417" s="183"/>
      <c r="D417" s="184" t="s">
        <v>75</v>
      </c>
      <c r="E417" s="188" t="s">
        <v>741</v>
      </c>
      <c r="F417" s="188" t="s">
        <v>742</v>
      </c>
      <c r="G417" s="186"/>
      <c r="H417" s="186"/>
      <c r="I417" s="186"/>
      <c r="J417" s="189">
        <f>BK417</f>
        <v>0</v>
      </c>
      <c r="K417" s="186"/>
      <c r="L417" s="125"/>
      <c r="M417" s="127"/>
      <c r="N417" s="128"/>
      <c r="O417" s="128"/>
      <c r="P417" s="129">
        <f>SUM(P418:P525)</f>
        <v>863.8425929999999</v>
      </c>
      <c r="Q417" s="128"/>
      <c r="R417" s="129">
        <f>SUM(R418:R525)</f>
        <v>6.049631984081001</v>
      </c>
      <c r="S417" s="128"/>
      <c r="T417" s="130">
        <f>SUM(T418:T525)</f>
        <v>1.862913</v>
      </c>
      <c r="AR417" s="126" t="s">
        <v>85</v>
      </c>
      <c r="AT417" s="131" t="s">
        <v>75</v>
      </c>
      <c r="AU417" s="131" t="s">
        <v>81</v>
      </c>
      <c r="AY417" s="126" t="s">
        <v>143</v>
      </c>
      <c r="BK417" s="132">
        <f>SUM(BK418:BK525)</f>
        <v>0</v>
      </c>
    </row>
    <row r="418" spans="1:65" s="2" customFormat="1" ht="16.5" customHeight="1">
      <c r="A418" s="30"/>
      <c r="B418" s="133"/>
      <c r="C418" s="190" t="s">
        <v>743</v>
      </c>
      <c r="D418" s="191" t="s">
        <v>146</v>
      </c>
      <c r="E418" s="192" t="s">
        <v>744</v>
      </c>
      <c r="F418" s="193" t="s">
        <v>745</v>
      </c>
      <c r="G418" s="194" t="s">
        <v>149</v>
      </c>
      <c r="H418" s="195">
        <v>293.96</v>
      </c>
      <c r="I418" s="221">
        <v>0</v>
      </c>
      <c r="J418" s="196">
        <f>ROUND(I418*H418,2)</f>
        <v>0</v>
      </c>
      <c r="K418" s="193" t="s">
        <v>150</v>
      </c>
      <c r="L418" s="31"/>
      <c r="M418" s="134" t="s">
        <v>1</v>
      </c>
      <c r="N418" s="135" t="s">
        <v>41</v>
      </c>
      <c r="O418" s="136">
        <v>0.035</v>
      </c>
      <c r="P418" s="136">
        <f>O418*H418</f>
        <v>10.2886</v>
      </c>
      <c r="Q418" s="136">
        <v>4.48E-07</v>
      </c>
      <c r="R418" s="136">
        <f>Q418*H418</f>
        <v>0.00013169408</v>
      </c>
      <c r="S418" s="136">
        <v>0</v>
      </c>
      <c r="T418" s="137">
        <f>S418*H418</f>
        <v>0</v>
      </c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R418" s="138" t="s">
        <v>220</v>
      </c>
      <c r="AT418" s="138" t="s">
        <v>146</v>
      </c>
      <c r="AU418" s="138" t="s">
        <v>85</v>
      </c>
      <c r="AY418" s="17" t="s">
        <v>143</v>
      </c>
      <c r="BE418" s="139">
        <f>IF(N418="základní",J418,0)</f>
        <v>0</v>
      </c>
      <c r="BF418" s="139">
        <f>IF(N418="snížená",J418,0)</f>
        <v>0</v>
      </c>
      <c r="BG418" s="139">
        <f>IF(N418="zákl. přenesená",J418,0)</f>
        <v>0</v>
      </c>
      <c r="BH418" s="139">
        <f>IF(N418="sníž. přenesená",J418,0)</f>
        <v>0</v>
      </c>
      <c r="BI418" s="139">
        <f>IF(N418="nulová",J418,0)</f>
        <v>0</v>
      </c>
      <c r="BJ418" s="17" t="s">
        <v>81</v>
      </c>
      <c r="BK418" s="139">
        <f>ROUND(I418*H418,2)</f>
        <v>0</v>
      </c>
      <c r="BL418" s="17" t="s">
        <v>220</v>
      </c>
      <c r="BM418" s="138" t="s">
        <v>746</v>
      </c>
    </row>
    <row r="419" spans="2:51" s="13" customFormat="1" ht="12">
      <c r="B419" s="140"/>
      <c r="C419" s="197"/>
      <c r="D419" s="198" t="s">
        <v>153</v>
      </c>
      <c r="E419" s="199" t="s">
        <v>1</v>
      </c>
      <c r="F419" s="200" t="s">
        <v>747</v>
      </c>
      <c r="G419" s="201"/>
      <c r="H419" s="202">
        <v>293.96</v>
      </c>
      <c r="I419" s="201"/>
      <c r="J419" s="201"/>
      <c r="K419" s="201"/>
      <c r="L419" s="140"/>
      <c r="M419" s="142"/>
      <c r="N419" s="143"/>
      <c r="O419" s="143"/>
      <c r="P419" s="143"/>
      <c r="Q419" s="143"/>
      <c r="R419" s="143"/>
      <c r="S419" s="143"/>
      <c r="T419" s="144"/>
      <c r="AT419" s="141" t="s">
        <v>153</v>
      </c>
      <c r="AU419" s="141" t="s">
        <v>85</v>
      </c>
      <c r="AV419" s="13" t="s">
        <v>85</v>
      </c>
      <c r="AW419" s="13" t="s">
        <v>31</v>
      </c>
      <c r="AX419" s="13" t="s">
        <v>81</v>
      </c>
      <c r="AY419" s="141" t="s">
        <v>143</v>
      </c>
    </row>
    <row r="420" spans="1:65" s="2" customFormat="1" ht="16.5" customHeight="1">
      <c r="A420" s="30"/>
      <c r="B420" s="133"/>
      <c r="C420" s="190" t="s">
        <v>748</v>
      </c>
      <c r="D420" s="191" t="s">
        <v>146</v>
      </c>
      <c r="E420" s="192" t="s">
        <v>749</v>
      </c>
      <c r="F420" s="193" t="s">
        <v>750</v>
      </c>
      <c r="G420" s="194" t="s">
        <v>149</v>
      </c>
      <c r="H420" s="195">
        <v>278.743</v>
      </c>
      <c r="I420" s="221">
        <v>0</v>
      </c>
      <c r="J420" s="196">
        <f>ROUND(I420*H420,2)</f>
        <v>0</v>
      </c>
      <c r="K420" s="193" t="s">
        <v>1</v>
      </c>
      <c r="L420" s="31"/>
      <c r="M420" s="134" t="s">
        <v>1</v>
      </c>
      <c r="N420" s="135" t="s">
        <v>41</v>
      </c>
      <c r="O420" s="136">
        <v>0.035</v>
      </c>
      <c r="P420" s="136">
        <f>O420*H420</f>
        <v>9.756005</v>
      </c>
      <c r="Q420" s="136">
        <v>0</v>
      </c>
      <c r="R420" s="136">
        <f>Q420*H420</f>
        <v>0</v>
      </c>
      <c r="S420" s="136">
        <v>0</v>
      </c>
      <c r="T420" s="137">
        <f>S420*H420</f>
        <v>0</v>
      </c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R420" s="138" t="s">
        <v>220</v>
      </c>
      <c r="AT420" s="138" t="s">
        <v>146</v>
      </c>
      <c r="AU420" s="138" t="s">
        <v>85</v>
      </c>
      <c r="AY420" s="17" t="s">
        <v>143</v>
      </c>
      <c r="BE420" s="139">
        <f>IF(N420="základní",J420,0)</f>
        <v>0</v>
      </c>
      <c r="BF420" s="139">
        <f>IF(N420="snížená",J420,0)</f>
        <v>0</v>
      </c>
      <c r="BG420" s="139">
        <f>IF(N420="zákl. přenesená",J420,0)</f>
        <v>0</v>
      </c>
      <c r="BH420" s="139">
        <f>IF(N420="sníž. přenesená",J420,0)</f>
        <v>0</v>
      </c>
      <c r="BI420" s="139">
        <f>IF(N420="nulová",J420,0)</f>
        <v>0</v>
      </c>
      <c r="BJ420" s="17" t="s">
        <v>81</v>
      </c>
      <c r="BK420" s="139">
        <f>ROUND(I420*H420,2)</f>
        <v>0</v>
      </c>
      <c r="BL420" s="17" t="s">
        <v>220</v>
      </c>
      <c r="BM420" s="138" t="s">
        <v>751</v>
      </c>
    </row>
    <row r="421" spans="2:51" s="15" customFormat="1" ht="12">
      <c r="B421" s="150"/>
      <c r="C421" s="208"/>
      <c r="D421" s="198" t="s">
        <v>153</v>
      </c>
      <c r="E421" s="209" t="s">
        <v>1</v>
      </c>
      <c r="F421" s="210" t="s">
        <v>752</v>
      </c>
      <c r="G421" s="211"/>
      <c r="H421" s="209" t="s">
        <v>1</v>
      </c>
      <c r="I421" s="211"/>
      <c r="J421" s="211"/>
      <c r="K421" s="211"/>
      <c r="L421" s="150"/>
      <c r="M421" s="152"/>
      <c r="N421" s="153"/>
      <c r="O421" s="153"/>
      <c r="P421" s="153"/>
      <c r="Q421" s="153"/>
      <c r="R421" s="153"/>
      <c r="S421" s="153"/>
      <c r="T421" s="154"/>
      <c r="AT421" s="151" t="s">
        <v>153</v>
      </c>
      <c r="AU421" s="151" t="s">
        <v>85</v>
      </c>
      <c r="AV421" s="15" t="s">
        <v>81</v>
      </c>
      <c r="AW421" s="15" t="s">
        <v>31</v>
      </c>
      <c r="AX421" s="15" t="s">
        <v>76</v>
      </c>
      <c r="AY421" s="151" t="s">
        <v>143</v>
      </c>
    </row>
    <row r="422" spans="2:51" s="13" customFormat="1" ht="12">
      <c r="B422" s="140"/>
      <c r="C422" s="197"/>
      <c r="D422" s="198" t="s">
        <v>153</v>
      </c>
      <c r="E422" s="199" t="s">
        <v>1</v>
      </c>
      <c r="F422" s="200" t="s">
        <v>753</v>
      </c>
      <c r="G422" s="201"/>
      <c r="H422" s="202">
        <v>221.743</v>
      </c>
      <c r="I422" s="201"/>
      <c r="J422" s="201"/>
      <c r="K422" s="201"/>
      <c r="L422" s="140"/>
      <c r="M422" s="142"/>
      <c r="N422" s="143"/>
      <c r="O422" s="143"/>
      <c r="P422" s="143"/>
      <c r="Q422" s="143"/>
      <c r="R422" s="143"/>
      <c r="S422" s="143"/>
      <c r="T422" s="144"/>
      <c r="AT422" s="141" t="s">
        <v>153</v>
      </c>
      <c r="AU422" s="141" t="s">
        <v>85</v>
      </c>
      <c r="AV422" s="13" t="s">
        <v>85</v>
      </c>
      <c r="AW422" s="13" t="s">
        <v>31</v>
      </c>
      <c r="AX422" s="13" t="s">
        <v>76</v>
      </c>
      <c r="AY422" s="141" t="s">
        <v>143</v>
      </c>
    </row>
    <row r="423" spans="2:51" s="15" customFormat="1" ht="12">
      <c r="B423" s="150"/>
      <c r="C423" s="208"/>
      <c r="D423" s="198" t="s">
        <v>153</v>
      </c>
      <c r="E423" s="209" t="s">
        <v>1</v>
      </c>
      <c r="F423" s="210" t="s">
        <v>754</v>
      </c>
      <c r="G423" s="211"/>
      <c r="H423" s="209" t="s">
        <v>1</v>
      </c>
      <c r="I423" s="211"/>
      <c r="J423" s="211"/>
      <c r="K423" s="211"/>
      <c r="L423" s="150"/>
      <c r="M423" s="152"/>
      <c r="N423" s="153"/>
      <c r="O423" s="153"/>
      <c r="P423" s="153"/>
      <c r="Q423" s="153"/>
      <c r="R423" s="153"/>
      <c r="S423" s="153"/>
      <c r="T423" s="154"/>
      <c r="AT423" s="151" t="s">
        <v>153</v>
      </c>
      <c r="AU423" s="151" t="s">
        <v>85</v>
      </c>
      <c r="AV423" s="15" t="s">
        <v>81</v>
      </c>
      <c r="AW423" s="15" t="s">
        <v>31</v>
      </c>
      <c r="AX423" s="15" t="s">
        <v>76</v>
      </c>
      <c r="AY423" s="151" t="s">
        <v>143</v>
      </c>
    </row>
    <row r="424" spans="2:51" s="13" customFormat="1" ht="12">
      <c r="B424" s="140"/>
      <c r="C424" s="197"/>
      <c r="D424" s="198" t="s">
        <v>153</v>
      </c>
      <c r="E424" s="199" t="s">
        <v>1</v>
      </c>
      <c r="F424" s="200" t="s">
        <v>755</v>
      </c>
      <c r="G424" s="201"/>
      <c r="H424" s="202">
        <v>57</v>
      </c>
      <c r="I424" s="201"/>
      <c r="J424" s="201"/>
      <c r="K424" s="201"/>
      <c r="L424" s="140"/>
      <c r="M424" s="142"/>
      <c r="N424" s="143"/>
      <c r="O424" s="143"/>
      <c r="P424" s="143"/>
      <c r="Q424" s="143"/>
      <c r="R424" s="143"/>
      <c r="S424" s="143"/>
      <c r="T424" s="144"/>
      <c r="AT424" s="141" t="s">
        <v>153</v>
      </c>
      <c r="AU424" s="141" t="s">
        <v>85</v>
      </c>
      <c r="AV424" s="13" t="s">
        <v>85</v>
      </c>
      <c r="AW424" s="13" t="s">
        <v>31</v>
      </c>
      <c r="AX424" s="13" t="s">
        <v>76</v>
      </c>
      <c r="AY424" s="141" t="s">
        <v>143</v>
      </c>
    </row>
    <row r="425" spans="2:51" s="14" customFormat="1" ht="12">
      <c r="B425" s="145"/>
      <c r="C425" s="203"/>
      <c r="D425" s="198" t="s">
        <v>153</v>
      </c>
      <c r="E425" s="204" t="s">
        <v>1</v>
      </c>
      <c r="F425" s="205" t="s">
        <v>156</v>
      </c>
      <c r="G425" s="206"/>
      <c r="H425" s="207">
        <v>278.743</v>
      </c>
      <c r="I425" s="206"/>
      <c r="J425" s="206"/>
      <c r="K425" s="206"/>
      <c r="L425" s="145"/>
      <c r="M425" s="147"/>
      <c r="N425" s="148"/>
      <c r="O425" s="148"/>
      <c r="P425" s="148"/>
      <c r="Q425" s="148"/>
      <c r="R425" s="148"/>
      <c r="S425" s="148"/>
      <c r="T425" s="149"/>
      <c r="AT425" s="146" t="s">
        <v>153</v>
      </c>
      <c r="AU425" s="146" t="s">
        <v>85</v>
      </c>
      <c r="AV425" s="14" t="s">
        <v>151</v>
      </c>
      <c r="AW425" s="14" t="s">
        <v>31</v>
      </c>
      <c r="AX425" s="14" t="s">
        <v>81</v>
      </c>
      <c r="AY425" s="146" t="s">
        <v>143</v>
      </c>
    </row>
    <row r="426" spans="1:65" s="2" customFormat="1" ht="16.5" customHeight="1">
      <c r="A426" s="30"/>
      <c r="B426" s="133"/>
      <c r="C426" s="190" t="s">
        <v>756</v>
      </c>
      <c r="D426" s="191" t="s">
        <v>146</v>
      </c>
      <c r="E426" s="192" t="s">
        <v>757</v>
      </c>
      <c r="F426" s="193" t="s">
        <v>758</v>
      </c>
      <c r="G426" s="194" t="s">
        <v>149</v>
      </c>
      <c r="H426" s="195">
        <v>57</v>
      </c>
      <c r="I426" s="221">
        <v>0</v>
      </c>
      <c r="J426" s="196">
        <f>ROUND(I426*H426,2)</f>
        <v>0</v>
      </c>
      <c r="K426" s="193" t="s">
        <v>1</v>
      </c>
      <c r="L426" s="31"/>
      <c r="M426" s="134" t="s">
        <v>1</v>
      </c>
      <c r="N426" s="135" t="s">
        <v>41</v>
      </c>
      <c r="O426" s="136">
        <v>0.035</v>
      </c>
      <c r="P426" s="136">
        <f>O426*H426</f>
        <v>1.995</v>
      </c>
      <c r="Q426" s="136">
        <v>0</v>
      </c>
      <c r="R426" s="136">
        <f>Q426*H426</f>
        <v>0</v>
      </c>
      <c r="S426" s="136">
        <v>0</v>
      </c>
      <c r="T426" s="137">
        <f>S426*H426</f>
        <v>0</v>
      </c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R426" s="138" t="s">
        <v>220</v>
      </c>
      <c r="AT426" s="138" t="s">
        <v>146</v>
      </c>
      <c r="AU426" s="138" t="s">
        <v>85</v>
      </c>
      <c r="AY426" s="17" t="s">
        <v>143</v>
      </c>
      <c r="BE426" s="139">
        <f>IF(N426="základní",J426,0)</f>
        <v>0</v>
      </c>
      <c r="BF426" s="139">
        <f>IF(N426="snížená",J426,0)</f>
        <v>0</v>
      </c>
      <c r="BG426" s="139">
        <f>IF(N426="zákl. přenesená",J426,0)</f>
        <v>0</v>
      </c>
      <c r="BH426" s="139">
        <f>IF(N426="sníž. přenesená",J426,0)</f>
        <v>0</v>
      </c>
      <c r="BI426" s="139">
        <f>IF(N426="nulová",J426,0)</f>
        <v>0</v>
      </c>
      <c r="BJ426" s="17" t="s">
        <v>81</v>
      </c>
      <c r="BK426" s="139">
        <f>ROUND(I426*H426,2)</f>
        <v>0</v>
      </c>
      <c r="BL426" s="17" t="s">
        <v>220</v>
      </c>
      <c r="BM426" s="138" t="s">
        <v>759</v>
      </c>
    </row>
    <row r="427" spans="2:51" s="15" customFormat="1" ht="12">
      <c r="B427" s="150"/>
      <c r="C427" s="208"/>
      <c r="D427" s="198" t="s">
        <v>153</v>
      </c>
      <c r="E427" s="209" t="s">
        <v>1</v>
      </c>
      <c r="F427" s="210" t="s">
        <v>754</v>
      </c>
      <c r="G427" s="211"/>
      <c r="H427" s="209" t="s">
        <v>1</v>
      </c>
      <c r="I427" s="211"/>
      <c r="J427" s="211"/>
      <c r="K427" s="211"/>
      <c r="L427" s="150"/>
      <c r="M427" s="152"/>
      <c r="N427" s="153"/>
      <c r="O427" s="153"/>
      <c r="P427" s="153"/>
      <c r="Q427" s="153"/>
      <c r="R427" s="153"/>
      <c r="S427" s="153"/>
      <c r="T427" s="154"/>
      <c r="AT427" s="151" t="s">
        <v>153</v>
      </c>
      <c r="AU427" s="151" t="s">
        <v>85</v>
      </c>
      <c r="AV427" s="15" t="s">
        <v>81</v>
      </c>
      <c r="AW427" s="15" t="s">
        <v>31</v>
      </c>
      <c r="AX427" s="15" t="s">
        <v>76</v>
      </c>
      <c r="AY427" s="151" t="s">
        <v>143</v>
      </c>
    </row>
    <row r="428" spans="2:51" s="13" customFormat="1" ht="12">
      <c r="B428" s="140"/>
      <c r="C428" s="197"/>
      <c r="D428" s="198" t="s">
        <v>153</v>
      </c>
      <c r="E428" s="199" t="s">
        <v>1</v>
      </c>
      <c r="F428" s="200" t="s">
        <v>755</v>
      </c>
      <c r="G428" s="201"/>
      <c r="H428" s="202">
        <v>57</v>
      </c>
      <c r="I428" s="201"/>
      <c r="J428" s="201"/>
      <c r="K428" s="201"/>
      <c r="L428" s="140"/>
      <c r="M428" s="142"/>
      <c r="N428" s="143"/>
      <c r="O428" s="143"/>
      <c r="P428" s="143"/>
      <c r="Q428" s="143"/>
      <c r="R428" s="143"/>
      <c r="S428" s="143"/>
      <c r="T428" s="144"/>
      <c r="AT428" s="141" t="s">
        <v>153</v>
      </c>
      <c r="AU428" s="141" t="s">
        <v>85</v>
      </c>
      <c r="AV428" s="13" t="s">
        <v>85</v>
      </c>
      <c r="AW428" s="13" t="s">
        <v>31</v>
      </c>
      <c r="AX428" s="13" t="s">
        <v>76</v>
      </c>
      <c r="AY428" s="141" t="s">
        <v>143</v>
      </c>
    </row>
    <row r="429" spans="2:51" s="14" customFormat="1" ht="12">
      <c r="B429" s="145"/>
      <c r="C429" s="203"/>
      <c r="D429" s="198" t="s">
        <v>153</v>
      </c>
      <c r="E429" s="204" t="s">
        <v>1</v>
      </c>
      <c r="F429" s="205" t="s">
        <v>156</v>
      </c>
      <c r="G429" s="206"/>
      <c r="H429" s="207">
        <v>57</v>
      </c>
      <c r="I429" s="206"/>
      <c r="J429" s="206"/>
      <c r="K429" s="206"/>
      <c r="L429" s="145"/>
      <c r="M429" s="147"/>
      <c r="N429" s="148"/>
      <c r="O429" s="148"/>
      <c r="P429" s="148"/>
      <c r="Q429" s="148"/>
      <c r="R429" s="148"/>
      <c r="S429" s="148"/>
      <c r="T429" s="149"/>
      <c r="AT429" s="146" t="s">
        <v>153</v>
      </c>
      <c r="AU429" s="146" t="s">
        <v>85</v>
      </c>
      <c r="AV429" s="14" t="s">
        <v>151</v>
      </c>
      <c r="AW429" s="14" t="s">
        <v>31</v>
      </c>
      <c r="AX429" s="14" t="s">
        <v>81</v>
      </c>
      <c r="AY429" s="146" t="s">
        <v>143</v>
      </c>
    </row>
    <row r="430" spans="1:65" s="2" customFormat="1" ht="16.5" customHeight="1">
      <c r="A430" s="30"/>
      <c r="B430" s="133"/>
      <c r="C430" s="190" t="s">
        <v>760</v>
      </c>
      <c r="D430" s="191" t="s">
        <v>146</v>
      </c>
      <c r="E430" s="192" t="s">
        <v>761</v>
      </c>
      <c r="F430" s="193" t="s">
        <v>762</v>
      </c>
      <c r="G430" s="194" t="s">
        <v>149</v>
      </c>
      <c r="H430" s="195">
        <v>235.033</v>
      </c>
      <c r="I430" s="221">
        <v>0</v>
      </c>
      <c r="J430" s="196">
        <f>ROUND(I430*H430,2)</f>
        <v>0</v>
      </c>
      <c r="K430" s="193" t="s">
        <v>150</v>
      </c>
      <c r="L430" s="31"/>
      <c r="M430" s="134" t="s">
        <v>1</v>
      </c>
      <c r="N430" s="135" t="s">
        <v>41</v>
      </c>
      <c r="O430" s="136">
        <v>0.024</v>
      </c>
      <c r="P430" s="136">
        <f>O430*H430</f>
        <v>5.640791999999999</v>
      </c>
      <c r="Q430" s="136">
        <v>0</v>
      </c>
      <c r="R430" s="136">
        <f>Q430*H430</f>
        <v>0</v>
      </c>
      <c r="S430" s="136">
        <v>0</v>
      </c>
      <c r="T430" s="137">
        <f>S430*H430</f>
        <v>0</v>
      </c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R430" s="138" t="s">
        <v>220</v>
      </c>
      <c r="AT430" s="138" t="s">
        <v>146</v>
      </c>
      <c r="AU430" s="138" t="s">
        <v>85</v>
      </c>
      <c r="AY430" s="17" t="s">
        <v>143</v>
      </c>
      <c r="BE430" s="139">
        <f>IF(N430="základní",J430,0)</f>
        <v>0</v>
      </c>
      <c r="BF430" s="139">
        <f>IF(N430="snížená",J430,0)</f>
        <v>0</v>
      </c>
      <c r="BG430" s="139">
        <f>IF(N430="zákl. přenesená",J430,0)</f>
        <v>0</v>
      </c>
      <c r="BH430" s="139">
        <f>IF(N430="sníž. přenesená",J430,0)</f>
        <v>0</v>
      </c>
      <c r="BI430" s="139">
        <f>IF(N430="nulová",J430,0)</f>
        <v>0</v>
      </c>
      <c r="BJ430" s="17" t="s">
        <v>81</v>
      </c>
      <c r="BK430" s="139">
        <f>ROUND(I430*H430,2)</f>
        <v>0</v>
      </c>
      <c r="BL430" s="17" t="s">
        <v>220</v>
      </c>
      <c r="BM430" s="138" t="s">
        <v>763</v>
      </c>
    </row>
    <row r="431" spans="1:65" s="2" customFormat="1" ht="16.5" customHeight="1">
      <c r="A431" s="30"/>
      <c r="B431" s="133"/>
      <c r="C431" s="190" t="s">
        <v>764</v>
      </c>
      <c r="D431" s="191" t="s">
        <v>146</v>
      </c>
      <c r="E431" s="192" t="s">
        <v>765</v>
      </c>
      <c r="F431" s="193" t="s">
        <v>766</v>
      </c>
      <c r="G431" s="194" t="s">
        <v>149</v>
      </c>
      <c r="H431" s="195">
        <v>235.033</v>
      </c>
      <c r="I431" s="221">
        <v>0</v>
      </c>
      <c r="J431" s="196">
        <f>ROUND(I431*H431,2)</f>
        <v>0</v>
      </c>
      <c r="K431" s="193" t="s">
        <v>150</v>
      </c>
      <c r="L431" s="31"/>
      <c r="M431" s="134" t="s">
        <v>1</v>
      </c>
      <c r="N431" s="135" t="s">
        <v>41</v>
      </c>
      <c r="O431" s="136">
        <v>0.058</v>
      </c>
      <c r="P431" s="136">
        <f>O431*H431</f>
        <v>13.631914</v>
      </c>
      <c r="Q431" s="136">
        <v>3.3E-05</v>
      </c>
      <c r="R431" s="136">
        <f>Q431*H431</f>
        <v>0.007756089</v>
      </c>
      <c r="S431" s="136">
        <v>0</v>
      </c>
      <c r="T431" s="137">
        <f>S431*H431</f>
        <v>0</v>
      </c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R431" s="138" t="s">
        <v>220</v>
      </c>
      <c r="AT431" s="138" t="s">
        <v>146</v>
      </c>
      <c r="AU431" s="138" t="s">
        <v>85</v>
      </c>
      <c r="AY431" s="17" t="s">
        <v>143</v>
      </c>
      <c r="BE431" s="139">
        <f>IF(N431="základní",J431,0)</f>
        <v>0</v>
      </c>
      <c r="BF431" s="139">
        <f>IF(N431="snížená",J431,0)</f>
        <v>0</v>
      </c>
      <c r="BG431" s="139">
        <f>IF(N431="zákl. přenesená",J431,0)</f>
        <v>0</v>
      </c>
      <c r="BH431" s="139">
        <f>IF(N431="sníž. přenesená",J431,0)</f>
        <v>0</v>
      </c>
      <c r="BI431" s="139">
        <f>IF(N431="nulová",J431,0)</f>
        <v>0</v>
      </c>
      <c r="BJ431" s="17" t="s">
        <v>81</v>
      </c>
      <c r="BK431" s="139">
        <f>ROUND(I431*H431,2)</f>
        <v>0</v>
      </c>
      <c r="BL431" s="17" t="s">
        <v>220</v>
      </c>
      <c r="BM431" s="138" t="s">
        <v>767</v>
      </c>
    </row>
    <row r="432" spans="1:65" s="2" customFormat="1" ht="16.5" customHeight="1">
      <c r="A432" s="30"/>
      <c r="B432" s="133"/>
      <c r="C432" s="190" t="s">
        <v>768</v>
      </c>
      <c r="D432" s="191" t="s">
        <v>146</v>
      </c>
      <c r="E432" s="192" t="s">
        <v>769</v>
      </c>
      <c r="F432" s="193" t="s">
        <v>770</v>
      </c>
      <c r="G432" s="194" t="s">
        <v>149</v>
      </c>
      <c r="H432" s="195">
        <v>470.066</v>
      </c>
      <c r="I432" s="221">
        <v>0</v>
      </c>
      <c r="J432" s="196">
        <f>ROUND(I432*H432,2)</f>
        <v>0</v>
      </c>
      <c r="K432" s="193" t="s">
        <v>1</v>
      </c>
      <c r="L432" s="31"/>
      <c r="M432" s="134" t="s">
        <v>1</v>
      </c>
      <c r="N432" s="135" t="s">
        <v>41</v>
      </c>
      <c r="O432" s="136">
        <v>0.192</v>
      </c>
      <c r="P432" s="136">
        <f>O432*H432</f>
        <v>90.25267199999999</v>
      </c>
      <c r="Q432" s="136">
        <v>0.00455</v>
      </c>
      <c r="R432" s="136">
        <f>Q432*H432</f>
        <v>2.1388003</v>
      </c>
      <c r="S432" s="136">
        <v>0</v>
      </c>
      <c r="T432" s="137">
        <f>S432*H432</f>
        <v>0</v>
      </c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R432" s="138" t="s">
        <v>220</v>
      </c>
      <c r="AT432" s="138" t="s">
        <v>146</v>
      </c>
      <c r="AU432" s="138" t="s">
        <v>85</v>
      </c>
      <c r="AY432" s="17" t="s">
        <v>143</v>
      </c>
      <c r="BE432" s="139">
        <f>IF(N432="základní",J432,0)</f>
        <v>0</v>
      </c>
      <c r="BF432" s="139">
        <f>IF(N432="snížená",J432,0)</f>
        <v>0</v>
      </c>
      <c r="BG432" s="139">
        <f>IF(N432="zákl. přenesená",J432,0)</f>
        <v>0</v>
      </c>
      <c r="BH432" s="139">
        <f>IF(N432="sníž. přenesená",J432,0)</f>
        <v>0</v>
      </c>
      <c r="BI432" s="139">
        <f>IF(N432="nulová",J432,0)</f>
        <v>0</v>
      </c>
      <c r="BJ432" s="17" t="s">
        <v>81</v>
      </c>
      <c r="BK432" s="139">
        <f>ROUND(I432*H432,2)</f>
        <v>0</v>
      </c>
      <c r="BL432" s="17" t="s">
        <v>220</v>
      </c>
      <c r="BM432" s="138" t="s">
        <v>771</v>
      </c>
    </row>
    <row r="433" spans="2:51" s="13" customFormat="1" ht="12">
      <c r="B433" s="140"/>
      <c r="C433" s="197"/>
      <c r="D433" s="198" t="s">
        <v>153</v>
      </c>
      <c r="E433" s="199" t="s">
        <v>1</v>
      </c>
      <c r="F433" s="200" t="s">
        <v>772</v>
      </c>
      <c r="G433" s="201"/>
      <c r="H433" s="202">
        <v>470.066</v>
      </c>
      <c r="I433" s="201"/>
      <c r="J433" s="201"/>
      <c r="K433" s="201"/>
      <c r="L433" s="140"/>
      <c r="M433" s="142"/>
      <c r="N433" s="143"/>
      <c r="O433" s="143"/>
      <c r="P433" s="143"/>
      <c r="Q433" s="143"/>
      <c r="R433" s="143"/>
      <c r="S433" s="143"/>
      <c r="T433" s="144"/>
      <c r="AT433" s="141" t="s">
        <v>153</v>
      </c>
      <c r="AU433" s="141" t="s">
        <v>85</v>
      </c>
      <c r="AV433" s="13" t="s">
        <v>85</v>
      </c>
      <c r="AW433" s="13" t="s">
        <v>31</v>
      </c>
      <c r="AX433" s="13" t="s">
        <v>81</v>
      </c>
      <c r="AY433" s="141" t="s">
        <v>143</v>
      </c>
    </row>
    <row r="434" spans="1:65" s="2" customFormat="1" ht="16.5" customHeight="1">
      <c r="A434" s="30"/>
      <c r="B434" s="133"/>
      <c r="C434" s="190" t="s">
        <v>773</v>
      </c>
      <c r="D434" s="191" t="s">
        <v>146</v>
      </c>
      <c r="E434" s="192" t="s">
        <v>774</v>
      </c>
      <c r="F434" s="193" t="s">
        <v>775</v>
      </c>
      <c r="G434" s="194" t="s">
        <v>149</v>
      </c>
      <c r="H434" s="195">
        <v>470.066</v>
      </c>
      <c r="I434" s="221">
        <v>0</v>
      </c>
      <c r="J434" s="196">
        <f>ROUND(I434*H434,2)</f>
        <v>0</v>
      </c>
      <c r="K434" s="193" t="s">
        <v>150</v>
      </c>
      <c r="L434" s="31"/>
      <c r="M434" s="134" t="s">
        <v>1</v>
      </c>
      <c r="N434" s="135" t="s">
        <v>41</v>
      </c>
      <c r="O434" s="136">
        <v>0.192</v>
      </c>
      <c r="P434" s="136">
        <f>O434*H434</f>
        <v>90.25267199999999</v>
      </c>
      <c r="Q434" s="136">
        <v>0.00455</v>
      </c>
      <c r="R434" s="136">
        <f>Q434*H434</f>
        <v>2.1388003</v>
      </c>
      <c r="S434" s="136">
        <v>0</v>
      </c>
      <c r="T434" s="137">
        <f>S434*H434</f>
        <v>0</v>
      </c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R434" s="138" t="s">
        <v>220</v>
      </c>
      <c r="AT434" s="138" t="s">
        <v>146</v>
      </c>
      <c r="AU434" s="138" t="s">
        <v>85</v>
      </c>
      <c r="AY434" s="17" t="s">
        <v>143</v>
      </c>
      <c r="BE434" s="139">
        <f>IF(N434="základní",J434,0)</f>
        <v>0</v>
      </c>
      <c r="BF434" s="139">
        <f>IF(N434="snížená",J434,0)</f>
        <v>0</v>
      </c>
      <c r="BG434" s="139">
        <f>IF(N434="zákl. přenesená",J434,0)</f>
        <v>0</v>
      </c>
      <c r="BH434" s="139">
        <f>IF(N434="sníž. přenesená",J434,0)</f>
        <v>0</v>
      </c>
      <c r="BI434" s="139">
        <f>IF(N434="nulová",J434,0)</f>
        <v>0</v>
      </c>
      <c r="BJ434" s="17" t="s">
        <v>81</v>
      </c>
      <c r="BK434" s="139">
        <f>ROUND(I434*H434,2)</f>
        <v>0</v>
      </c>
      <c r="BL434" s="17" t="s">
        <v>220</v>
      </c>
      <c r="BM434" s="138" t="s">
        <v>776</v>
      </c>
    </row>
    <row r="435" spans="2:51" s="13" customFormat="1" ht="12">
      <c r="B435" s="140"/>
      <c r="C435" s="197"/>
      <c r="D435" s="198" t="s">
        <v>153</v>
      </c>
      <c r="E435" s="199" t="s">
        <v>1</v>
      </c>
      <c r="F435" s="200" t="s">
        <v>777</v>
      </c>
      <c r="G435" s="201"/>
      <c r="H435" s="202">
        <v>470.066</v>
      </c>
      <c r="I435" s="201"/>
      <c r="J435" s="201"/>
      <c r="K435" s="201"/>
      <c r="L435" s="140"/>
      <c r="M435" s="142"/>
      <c r="N435" s="143"/>
      <c r="O435" s="143"/>
      <c r="P435" s="143"/>
      <c r="Q435" s="143"/>
      <c r="R435" s="143"/>
      <c r="S435" s="143"/>
      <c r="T435" s="144"/>
      <c r="AT435" s="141" t="s">
        <v>153</v>
      </c>
      <c r="AU435" s="141" t="s">
        <v>85</v>
      </c>
      <c r="AV435" s="13" t="s">
        <v>85</v>
      </c>
      <c r="AW435" s="13" t="s">
        <v>31</v>
      </c>
      <c r="AX435" s="13" t="s">
        <v>81</v>
      </c>
      <c r="AY435" s="141" t="s">
        <v>143</v>
      </c>
    </row>
    <row r="436" spans="1:65" s="2" customFormat="1" ht="16.5" customHeight="1">
      <c r="A436" s="30"/>
      <c r="B436" s="133"/>
      <c r="C436" s="190" t="s">
        <v>778</v>
      </c>
      <c r="D436" s="191" t="s">
        <v>146</v>
      </c>
      <c r="E436" s="192" t="s">
        <v>779</v>
      </c>
      <c r="F436" s="193" t="s">
        <v>780</v>
      </c>
      <c r="G436" s="194" t="s">
        <v>149</v>
      </c>
      <c r="H436" s="195">
        <v>293.96</v>
      </c>
      <c r="I436" s="221">
        <v>0</v>
      </c>
      <c r="J436" s="196">
        <f>ROUND(I436*H436,2)</f>
        <v>0</v>
      </c>
      <c r="K436" s="193" t="s">
        <v>150</v>
      </c>
      <c r="L436" s="31"/>
      <c r="M436" s="134" t="s">
        <v>1</v>
      </c>
      <c r="N436" s="135" t="s">
        <v>41</v>
      </c>
      <c r="O436" s="136">
        <v>0.255</v>
      </c>
      <c r="P436" s="136">
        <f>O436*H436</f>
        <v>74.9598</v>
      </c>
      <c r="Q436" s="136">
        <v>0</v>
      </c>
      <c r="R436" s="136">
        <f>Q436*H436</f>
        <v>0</v>
      </c>
      <c r="S436" s="136">
        <v>0.003</v>
      </c>
      <c r="T436" s="137">
        <f>S436*H436</f>
        <v>0.88188</v>
      </c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R436" s="138" t="s">
        <v>220</v>
      </c>
      <c r="AT436" s="138" t="s">
        <v>146</v>
      </c>
      <c r="AU436" s="138" t="s">
        <v>85</v>
      </c>
      <c r="AY436" s="17" t="s">
        <v>143</v>
      </c>
      <c r="BE436" s="139">
        <f>IF(N436="základní",J436,0)</f>
        <v>0</v>
      </c>
      <c r="BF436" s="139">
        <f>IF(N436="snížená",J436,0)</f>
        <v>0</v>
      </c>
      <c r="BG436" s="139">
        <f>IF(N436="zákl. přenesená",J436,0)</f>
        <v>0</v>
      </c>
      <c r="BH436" s="139">
        <f>IF(N436="sníž. přenesená",J436,0)</f>
        <v>0</v>
      </c>
      <c r="BI436" s="139">
        <f>IF(N436="nulová",J436,0)</f>
        <v>0</v>
      </c>
      <c r="BJ436" s="17" t="s">
        <v>81</v>
      </c>
      <c r="BK436" s="139">
        <f>ROUND(I436*H436,2)</f>
        <v>0</v>
      </c>
      <c r="BL436" s="17" t="s">
        <v>220</v>
      </c>
      <c r="BM436" s="138" t="s">
        <v>781</v>
      </c>
    </row>
    <row r="437" spans="2:51" s="15" customFormat="1" ht="12">
      <c r="B437" s="150"/>
      <c r="C437" s="208"/>
      <c r="D437" s="198" t="s">
        <v>153</v>
      </c>
      <c r="E437" s="209" t="s">
        <v>1</v>
      </c>
      <c r="F437" s="210" t="s">
        <v>782</v>
      </c>
      <c r="G437" s="211"/>
      <c r="H437" s="209" t="s">
        <v>1</v>
      </c>
      <c r="I437" s="211"/>
      <c r="J437" s="211"/>
      <c r="K437" s="211"/>
      <c r="L437" s="150"/>
      <c r="M437" s="152"/>
      <c r="N437" s="153"/>
      <c r="O437" s="153"/>
      <c r="P437" s="153"/>
      <c r="Q437" s="153"/>
      <c r="R437" s="153"/>
      <c r="S437" s="153"/>
      <c r="T437" s="154"/>
      <c r="AT437" s="151" t="s">
        <v>153</v>
      </c>
      <c r="AU437" s="151" t="s">
        <v>85</v>
      </c>
      <c r="AV437" s="15" t="s">
        <v>81</v>
      </c>
      <c r="AW437" s="15" t="s">
        <v>31</v>
      </c>
      <c r="AX437" s="15" t="s">
        <v>76</v>
      </c>
      <c r="AY437" s="151" t="s">
        <v>143</v>
      </c>
    </row>
    <row r="438" spans="2:51" s="13" customFormat="1" ht="12">
      <c r="B438" s="140"/>
      <c r="C438" s="197"/>
      <c r="D438" s="198" t="s">
        <v>153</v>
      </c>
      <c r="E438" s="199" t="s">
        <v>1</v>
      </c>
      <c r="F438" s="200" t="s">
        <v>783</v>
      </c>
      <c r="G438" s="201"/>
      <c r="H438" s="202">
        <v>15.217</v>
      </c>
      <c r="I438" s="201"/>
      <c r="J438" s="201"/>
      <c r="K438" s="201"/>
      <c r="L438" s="140"/>
      <c r="M438" s="142"/>
      <c r="N438" s="143"/>
      <c r="O438" s="143"/>
      <c r="P438" s="143"/>
      <c r="Q438" s="143"/>
      <c r="R438" s="143"/>
      <c r="S438" s="143"/>
      <c r="T438" s="144"/>
      <c r="AT438" s="141" t="s">
        <v>153</v>
      </c>
      <c r="AU438" s="141" t="s">
        <v>85</v>
      </c>
      <c r="AV438" s="13" t="s">
        <v>85</v>
      </c>
      <c r="AW438" s="13" t="s">
        <v>31</v>
      </c>
      <c r="AX438" s="13" t="s">
        <v>76</v>
      </c>
      <c r="AY438" s="141" t="s">
        <v>143</v>
      </c>
    </row>
    <row r="439" spans="2:51" s="15" customFormat="1" ht="12">
      <c r="B439" s="150"/>
      <c r="C439" s="208"/>
      <c r="D439" s="198" t="s">
        <v>153</v>
      </c>
      <c r="E439" s="209" t="s">
        <v>1</v>
      </c>
      <c r="F439" s="210" t="s">
        <v>752</v>
      </c>
      <c r="G439" s="211"/>
      <c r="H439" s="209" t="s">
        <v>1</v>
      </c>
      <c r="I439" s="211"/>
      <c r="J439" s="211"/>
      <c r="K439" s="211"/>
      <c r="L439" s="150"/>
      <c r="M439" s="152"/>
      <c r="N439" s="153"/>
      <c r="O439" s="153"/>
      <c r="P439" s="153"/>
      <c r="Q439" s="153"/>
      <c r="R439" s="153"/>
      <c r="S439" s="153"/>
      <c r="T439" s="154"/>
      <c r="AT439" s="151" t="s">
        <v>153</v>
      </c>
      <c r="AU439" s="151" t="s">
        <v>85</v>
      </c>
      <c r="AV439" s="15" t="s">
        <v>81</v>
      </c>
      <c r="AW439" s="15" t="s">
        <v>31</v>
      </c>
      <c r="AX439" s="15" t="s">
        <v>76</v>
      </c>
      <c r="AY439" s="151" t="s">
        <v>143</v>
      </c>
    </row>
    <row r="440" spans="2:51" s="13" customFormat="1" ht="12">
      <c r="B440" s="140"/>
      <c r="C440" s="197"/>
      <c r="D440" s="198" t="s">
        <v>153</v>
      </c>
      <c r="E440" s="199" t="s">
        <v>1</v>
      </c>
      <c r="F440" s="200" t="s">
        <v>753</v>
      </c>
      <c r="G440" s="201"/>
      <c r="H440" s="202">
        <v>221.743</v>
      </c>
      <c r="I440" s="201"/>
      <c r="J440" s="201"/>
      <c r="K440" s="201"/>
      <c r="L440" s="140"/>
      <c r="M440" s="142"/>
      <c r="N440" s="143"/>
      <c r="O440" s="143"/>
      <c r="P440" s="143"/>
      <c r="Q440" s="143"/>
      <c r="R440" s="143"/>
      <c r="S440" s="143"/>
      <c r="T440" s="144"/>
      <c r="AT440" s="141" t="s">
        <v>153</v>
      </c>
      <c r="AU440" s="141" t="s">
        <v>85</v>
      </c>
      <c r="AV440" s="13" t="s">
        <v>85</v>
      </c>
      <c r="AW440" s="13" t="s">
        <v>31</v>
      </c>
      <c r="AX440" s="13" t="s">
        <v>76</v>
      </c>
      <c r="AY440" s="141" t="s">
        <v>143</v>
      </c>
    </row>
    <row r="441" spans="2:51" s="15" customFormat="1" ht="12">
      <c r="B441" s="150"/>
      <c r="C441" s="208"/>
      <c r="D441" s="198" t="s">
        <v>153</v>
      </c>
      <c r="E441" s="209" t="s">
        <v>1</v>
      </c>
      <c r="F441" s="210" t="s">
        <v>754</v>
      </c>
      <c r="G441" s="211"/>
      <c r="H441" s="209" t="s">
        <v>1</v>
      </c>
      <c r="I441" s="211"/>
      <c r="J441" s="211"/>
      <c r="K441" s="211"/>
      <c r="L441" s="150"/>
      <c r="M441" s="152"/>
      <c r="N441" s="153"/>
      <c r="O441" s="153"/>
      <c r="P441" s="153"/>
      <c r="Q441" s="153"/>
      <c r="R441" s="153"/>
      <c r="S441" s="153"/>
      <c r="T441" s="154"/>
      <c r="AT441" s="151" t="s">
        <v>153</v>
      </c>
      <c r="AU441" s="151" t="s">
        <v>85</v>
      </c>
      <c r="AV441" s="15" t="s">
        <v>81</v>
      </c>
      <c r="AW441" s="15" t="s">
        <v>31</v>
      </c>
      <c r="AX441" s="15" t="s">
        <v>76</v>
      </c>
      <c r="AY441" s="151" t="s">
        <v>143</v>
      </c>
    </row>
    <row r="442" spans="2:51" s="13" customFormat="1" ht="12">
      <c r="B442" s="140"/>
      <c r="C442" s="197"/>
      <c r="D442" s="198" t="s">
        <v>153</v>
      </c>
      <c r="E442" s="199" t="s">
        <v>1</v>
      </c>
      <c r="F442" s="200" t="s">
        <v>755</v>
      </c>
      <c r="G442" s="201"/>
      <c r="H442" s="202">
        <v>57</v>
      </c>
      <c r="I442" s="201"/>
      <c r="J442" s="201"/>
      <c r="K442" s="201"/>
      <c r="L442" s="140"/>
      <c r="M442" s="142"/>
      <c r="N442" s="143"/>
      <c r="O442" s="143"/>
      <c r="P442" s="143"/>
      <c r="Q442" s="143"/>
      <c r="R442" s="143"/>
      <c r="S442" s="143"/>
      <c r="T442" s="144"/>
      <c r="AT442" s="141" t="s">
        <v>153</v>
      </c>
      <c r="AU442" s="141" t="s">
        <v>85</v>
      </c>
      <c r="AV442" s="13" t="s">
        <v>85</v>
      </c>
      <c r="AW442" s="13" t="s">
        <v>31</v>
      </c>
      <c r="AX442" s="13" t="s">
        <v>76</v>
      </c>
      <c r="AY442" s="141" t="s">
        <v>143</v>
      </c>
    </row>
    <row r="443" spans="2:51" s="14" customFormat="1" ht="12">
      <c r="B443" s="145"/>
      <c r="C443" s="203"/>
      <c r="D443" s="198" t="s">
        <v>153</v>
      </c>
      <c r="E443" s="204" t="s">
        <v>1</v>
      </c>
      <c r="F443" s="205" t="s">
        <v>156</v>
      </c>
      <c r="G443" s="206"/>
      <c r="H443" s="207">
        <v>293.96000000000004</v>
      </c>
      <c r="I443" s="206"/>
      <c r="J443" s="206"/>
      <c r="K443" s="206"/>
      <c r="L443" s="145"/>
      <c r="M443" s="147"/>
      <c r="N443" s="148"/>
      <c r="O443" s="148"/>
      <c r="P443" s="148"/>
      <c r="Q443" s="148"/>
      <c r="R443" s="148"/>
      <c r="S443" s="148"/>
      <c r="T443" s="149"/>
      <c r="AT443" s="146" t="s">
        <v>153</v>
      </c>
      <c r="AU443" s="146" t="s">
        <v>85</v>
      </c>
      <c r="AV443" s="14" t="s">
        <v>151</v>
      </c>
      <c r="AW443" s="14" t="s">
        <v>31</v>
      </c>
      <c r="AX443" s="14" t="s">
        <v>81</v>
      </c>
      <c r="AY443" s="146" t="s">
        <v>143</v>
      </c>
    </row>
    <row r="444" spans="1:65" s="2" customFormat="1" ht="16.5" customHeight="1">
      <c r="A444" s="30"/>
      <c r="B444" s="133"/>
      <c r="C444" s="190" t="s">
        <v>784</v>
      </c>
      <c r="D444" s="191" t="s">
        <v>146</v>
      </c>
      <c r="E444" s="192" t="s">
        <v>785</v>
      </c>
      <c r="F444" s="193" t="s">
        <v>786</v>
      </c>
      <c r="G444" s="194" t="s">
        <v>149</v>
      </c>
      <c r="H444" s="195">
        <v>278.743</v>
      </c>
      <c r="I444" s="221">
        <v>0</v>
      </c>
      <c r="J444" s="196">
        <f>ROUND(I444*H444,2)</f>
        <v>0</v>
      </c>
      <c r="K444" s="193" t="s">
        <v>1</v>
      </c>
      <c r="L444" s="31"/>
      <c r="M444" s="134" t="s">
        <v>1</v>
      </c>
      <c r="N444" s="135" t="s">
        <v>41</v>
      </c>
      <c r="O444" s="136">
        <v>0.255</v>
      </c>
      <c r="P444" s="136">
        <f>O444*H444</f>
        <v>71.079465</v>
      </c>
      <c r="Q444" s="136">
        <v>0</v>
      </c>
      <c r="R444" s="136">
        <f>Q444*H444</f>
        <v>0</v>
      </c>
      <c r="S444" s="136">
        <v>0.003</v>
      </c>
      <c r="T444" s="137">
        <f>S444*H444</f>
        <v>0.836229</v>
      </c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R444" s="138" t="s">
        <v>220</v>
      </c>
      <c r="AT444" s="138" t="s">
        <v>146</v>
      </c>
      <c r="AU444" s="138" t="s">
        <v>85</v>
      </c>
      <c r="AY444" s="17" t="s">
        <v>143</v>
      </c>
      <c r="BE444" s="139">
        <f>IF(N444="základní",J444,0)</f>
        <v>0</v>
      </c>
      <c r="BF444" s="139">
        <f>IF(N444="snížená",J444,0)</f>
        <v>0</v>
      </c>
      <c r="BG444" s="139">
        <f>IF(N444="zákl. přenesená",J444,0)</f>
        <v>0</v>
      </c>
      <c r="BH444" s="139">
        <f>IF(N444="sníž. přenesená",J444,0)</f>
        <v>0</v>
      </c>
      <c r="BI444" s="139">
        <f>IF(N444="nulová",J444,0)</f>
        <v>0</v>
      </c>
      <c r="BJ444" s="17" t="s">
        <v>81</v>
      </c>
      <c r="BK444" s="139">
        <f>ROUND(I444*H444,2)</f>
        <v>0</v>
      </c>
      <c r="BL444" s="17" t="s">
        <v>220</v>
      </c>
      <c r="BM444" s="138" t="s">
        <v>787</v>
      </c>
    </row>
    <row r="445" spans="2:51" s="15" customFormat="1" ht="12">
      <c r="B445" s="150"/>
      <c r="C445" s="208"/>
      <c r="D445" s="198" t="s">
        <v>153</v>
      </c>
      <c r="E445" s="209" t="s">
        <v>1</v>
      </c>
      <c r="F445" s="210" t="s">
        <v>752</v>
      </c>
      <c r="G445" s="211"/>
      <c r="H445" s="209" t="s">
        <v>1</v>
      </c>
      <c r="I445" s="211"/>
      <c r="J445" s="211"/>
      <c r="K445" s="211"/>
      <c r="L445" s="150"/>
      <c r="M445" s="152"/>
      <c r="N445" s="153"/>
      <c r="O445" s="153"/>
      <c r="P445" s="153"/>
      <c r="Q445" s="153"/>
      <c r="R445" s="153"/>
      <c r="S445" s="153"/>
      <c r="T445" s="154"/>
      <c r="AT445" s="151" t="s">
        <v>153</v>
      </c>
      <c r="AU445" s="151" t="s">
        <v>85</v>
      </c>
      <c r="AV445" s="15" t="s">
        <v>81</v>
      </c>
      <c r="AW445" s="15" t="s">
        <v>31</v>
      </c>
      <c r="AX445" s="15" t="s">
        <v>76</v>
      </c>
      <c r="AY445" s="151" t="s">
        <v>143</v>
      </c>
    </row>
    <row r="446" spans="2:51" s="13" customFormat="1" ht="12">
      <c r="B446" s="140"/>
      <c r="C446" s="197"/>
      <c r="D446" s="198" t="s">
        <v>153</v>
      </c>
      <c r="E446" s="199" t="s">
        <v>1</v>
      </c>
      <c r="F446" s="200" t="s">
        <v>753</v>
      </c>
      <c r="G446" s="201"/>
      <c r="H446" s="202">
        <v>221.743</v>
      </c>
      <c r="I446" s="201"/>
      <c r="J446" s="201"/>
      <c r="K446" s="201"/>
      <c r="L446" s="140"/>
      <c r="M446" s="142"/>
      <c r="N446" s="143"/>
      <c r="O446" s="143"/>
      <c r="P446" s="143"/>
      <c r="Q446" s="143"/>
      <c r="R446" s="143"/>
      <c r="S446" s="143"/>
      <c r="T446" s="144"/>
      <c r="AT446" s="141" t="s">
        <v>153</v>
      </c>
      <c r="AU446" s="141" t="s">
        <v>85</v>
      </c>
      <c r="AV446" s="13" t="s">
        <v>85</v>
      </c>
      <c r="AW446" s="13" t="s">
        <v>31</v>
      </c>
      <c r="AX446" s="13" t="s">
        <v>76</v>
      </c>
      <c r="AY446" s="141" t="s">
        <v>143</v>
      </c>
    </row>
    <row r="447" spans="2:51" s="15" customFormat="1" ht="12">
      <c r="B447" s="150"/>
      <c r="C447" s="208"/>
      <c r="D447" s="198" t="s">
        <v>153</v>
      </c>
      <c r="E447" s="209" t="s">
        <v>1</v>
      </c>
      <c r="F447" s="210" t="s">
        <v>754</v>
      </c>
      <c r="G447" s="211"/>
      <c r="H447" s="209" t="s">
        <v>1</v>
      </c>
      <c r="I447" s="211"/>
      <c r="J447" s="211"/>
      <c r="K447" s="211"/>
      <c r="L447" s="150"/>
      <c r="M447" s="152"/>
      <c r="N447" s="153"/>
      <c r="O447" s="153"/>
      <c r="P447" s="153"/>
      <c r="Q447" s="153"/>
      <c r="R447" s="153"/>
      <c r="S447" s="153"/>
      <c r="T447" s="154"/>
      <c r="AT447" s="151" t="s">
        <v>153</v>
      </c>
      <c r="AU447" s="151" t="s">
        <v>85</v>
      </c>
      <c r="AV447" s="15" t="s">
        <v>81</v>
      </c>
      <c r="AW447" s="15" t="s">
        <v>31</v>
      </c>
      <c r="AX447" s="15" t="s">
        <v>76</v>
      </c>
      <c r="AY447" s="151" t="s">
        <v>143</v>
      </c>
    </row>
    <row r="448" spans="2:51" s="13" customFormat="1" ht="12">
      <c r="B448" s="140"/>
      <c r="C448" s="197"/>
      <c r="D448" s="198" t="s">
        <v>153</v>
      </c>
      <c r="E448" s="199" t="s">
        <v>1</v>
      </c>
      <c r="F448" s="200" t="s">
        <v>755</v>
      </c>
      <c r="G448" s="201"/>
      <c r="H448" s="202">
        <v>57</v>
      </c>
      <c r="I448" s="201"/>
      <c r="J448" s="201"/>
      <c r="K448" s="201"/>
      <c r="L448" s="140"/>
      <c r="M448" s="142"/>
      <c r="N448" s="143"/>
      <c r="O448" s="143"/>
      <c r="P448" s="143"/>
      <c r="Q448" s="143"/>
      <c r="R448" s="143"/>
      <c r="S448" s="143"/>
      <c r="T448" s="144"/>
      <c r="AT448" s="141" t="s">
        <v>153</v>
      </c>
      <c r="AU448" s="141" t="s">
        <v>85</v>
      </c>
      <c r="AV448" s="13" t="s">
        <v>85</v>
      </c>
      <c r="AW448" s="13" t="s">
        <v>31</v>
      </c>
      <c r="AX448" s="13" t="s">
        <v>76</v>
      </c>
      <c r="AY448" s="141" t="s">
        <v>143</v>
      </c>
    </row>
    <row r="449" spans="2:51" s="14" customFormat="1" ht="12">
      <c r="B449" s="145"/>
      <c r="C449" s="203"/>
      <c r="D449" s="198" t="s">
        <v>153</v>
      </c>
      <c r="E449" s="204" t="s">
        <v>1</v>
      </c>
      <c r="F449" s="205" t="s">
        <v>156</v>
      </c>
      <c r="G449" s="206"/>
      <c r="H449" s="207">
        <v>278.743</v>
      </c>
      <c r="I449" s="206"/>
      <c r="J449" s="206"/>
      <c r="K449" s="206"/>
      <c r="L449" s="145"/>
      <c r="M449" s="147"/>
      <c r="N449" s="148"/>
      <c r="O449" s="148"/>
      <c r="P449" s="148"/>
      <c r="Q449" s="148"/>
      <c r="R449" s="148"/>
      <c r="S449" s="148"/>
      <c r="T449" s="149"/>
      <c r="AT449" s="146" t="s">
        <v>153</v>
      </c>
      <c r="AU449" s="146" t="s">
        <v>85</v>
      </c>
      <c r="AV449" s="14" t="s">
        <v>151</v>
      </c>
      <c r="AW449" s="14" t="s">
        <v>31</v>
      </c>
      <c r="AX449" s="14" t="s">
        <v>81</v>
      </c>
      <c r="AY449" s="146" t="s">
        <v>143</v>
      </c>
    </row>
    <row r="450" spans="1:65" s="2" customFormat="1" ht="16.5" customHeight="1">
      <c r="A450" s="30"/>
      <c r="B450" s="133"/>
      <c r="C450" s="190" t="s">
        <v>788</v>
      </c>
      <c r="D450" s="191" t="s">
        <v>146</v>
      </c>
      <c r="E450" s="192" t="s">
        <v>789</v>
      </c>
      <c r="F450" s="193" t="s">
        <v>790</v>
      </c>
      <c r="G450" s="194" t="s">
        <v>149</v>
      </c>
      <c r="H450" s="195">
        <v>235.033</v>
      </c>
      <c r="I450" s="221">
        <v>0</v>
      </c>
      <c r="J450" s="196">
        <f>ROUND(I450*H450,2)</f>
        <v>0</v>
      </c>
      <c r="K450" s="193" t="s">
        <v>150</v>
      </c>
      <c r="L450" s="31"/>
      <c r="M450" s="134" t="s">
        <v>1</v>
      </c>
      <c r="N450" s="135" t="s">
        <v>41</v>
      </c>
      <c r="O450" s="136">
        <v>0.259</v>
      </c>
      <c r="P450" s="136">
        <f>O450*H450</f>
        <v>60.873547</v>
      </c>
      <c r="Q450" s="136">
        <v>0.0004</v>
      </c>
      <c r="R450" s="136">
        <f>Q450*H450</f>
        <v>0.0940132</v>
      </c>
      <c r="S450" s="136">
        <v>0</v>
      </c>
      <c r="T450" s="137">
        <f>S450*H450</f>
        <v>0</v>
      </c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R450" s="138" t="s">
        <v>220</v>
      </c>
      <c r="AT450" s="138" t="s">
        <v>146</v>
      </c>
      <c r="AU450" s="138" t="s">
        <v>85</v>
      </c>
      <c r="AY450" s="17" t="s">
        <v>143</v>
      </c>
      <c r="BE450" s="139">
        <f>IF(N450="základní",J450,0)</f>
        <v>0</v>
      </c>
      <c r="BF450" s="139">
        <f>IF(N450="snížená",J450,0)</f>
        <v>0</v>
      </c>
      <c r="BG450" s="139">
        <f>IF(N450="zákl. přenesená",J450,0)</f>
        <v>0</v>
      </c>
      <c r="BH450" s="139">
        <f>IF(N450="sníž. přenesená",J450,0)</f>
        <v>0</v>
      </c>
      <c r="BI450" s="139">
        <f>IF(N450="nulová",J450,0)</f>
        <v>0</v>
      </c>
      <c r="BJ450" s="17" t="s">
        <v>81</v>
      </c>
      <c r="BK450" s="139">
        <f>ROUND(I450*H450,2)</f>
        <v>0</v>
      </c>
      <c r="BL450" s="17" t="s">
        <v>220</v>
      </c>
      <c r="BM450" s="138" t="s">
        <v>791</v>
      </c>
    </row>
    <row r="451" spans="2:51" s="15" customFormat="1" ht="12">
      <c r="B451" s="150"/>
      <c r="C451" s="208"/>
      <c r="D451" s="198" t="s">
        <v>153</v>
      </c>
      <c r="E451" s="209" t="s">
        <v>1</v>
      </c>
      <c r="F451" s="210" t="s">
        <v>792</v>
      </c>
      <c r="G451" s="211"/>
      <c r="H451" s="209" t="s">
        <v>1</v>
      </c>
      <c r="I451" s="211"/>
      <c r="J451" s="211"/>
      <c r="K451" s="211"/>
      <c r="L451" s="150"/>
      <c r="M451" s="152"/>
      <c r="N451" s="153"/>
      <c r="O451" s="153"/>
      <c r="P451" s="153"/>
      <c r="Q451" s="153"/>
      <c r="R451" s="153"/>
      <c r="S451" s="153"/>
      <c r="T451" s="154"/>
      <c r="AT451" s="151" t="s">
        <v>153</v>
      </c>
      <c r="AU451" s="151" t="s">
        <v>85</v>
      </c>
      <c r="AV451" s="15" t="s">
        <v>81</v>
      </c>
      <c r="AW451" s="15" t="s">
        <v>31</v>
      </c>
      <c r="AX451" s="15" t="s">
        <v>76</v>
      </c>
      <c r="AY451" s="151" t="s">
        <v>143</v>
      </c>
    </row>
    <row r="452" spans="2:51" s="13" customFormat="1" ht="12">
      <c r="B452" s="140"/>
      <c r="C452" s="197"/>
      <c r="D452" s="198" t="s">
        <v>153</v>
      </c>
      <c r="E452" s="199" t="s">
        <v>1</v>
      </c>
      <c r="F452" s="200" t="s">
        <v>793</v>
      </c>
      <c r="G452" s="201"/>
      <c r="H452" s="202">
        <v>13.317</v>
      </c>
      <c r="I452" s="201"/>
      <c r="J452" s="201"/>
      <c r="K452" s="201"/>
      <c r="L452" s="140"/>
      <c r="M452" s="142"/>
      <c r="N452" s="143"/>
      <c r="O452" s="143"/>
      <c r="P452" s="143"/>
      <c r="Q452" s="143"/>
      <c r="R452" s="143"/>
      <c r="S452" s="143"/>
      <c r="T452" s="144"/>
      <c r="AT452" s="141" t="s">
        <v>153</v>
      </c>
      <c r="AU452" s="141" t="s">
        <v>85</v>
      </c>
      <c r="AV452" s="13" t="s">
        <v>85</v>
      </c>
      <c r="AW452" s="13" t="s">
        <v>31</v>
      </c>
      <c r="AX452" s="13" t="s">
        <v>76</v>
      </c>
      <c r="AY452" s="141" t="s">
        <v>143</v>
      </c>
    </row>
    <row r="453" spans="2:51" s="15" customFormat="1" ht="12">
      <c r="B453" s="150"/>
      <c r="C453" s="208"/>
      <c r="D453" s="198" t="s">
        <v>153</v>
      </c>
      <c r="E453" s="209" t="s">
        <v>1</v>
      </c>
      <c r="F453" s="210" t="s">
        <v>752</v>
      </c>
      <c r="G453" s="211"/>
      <c r="H453" s="209" t="s">
        <v>1</v>
      </c>
      <c r="I453" s="211"/>
      <c r="J453" s="211"/>
      <c r="K453" s="211"/>
      <c r="L453" s="150"/>
      <c r="M453" s="152"/>
      <c r="N453" s="153"/>
      <c r="O453" s="153"/>
      <c r="P453" s="153"/>
      <c r="Q453" s="153"/>
      <c r="R453" s="153"/>
      <c r="S453" s="153"/>
      <c r="T453" s="154"/>
      <c r="AT453" s="151" t="s">
        <v>153</v>
      </c>
      <c r="AU453" s="151" t="s">
        <v>85</v>
      </c>
      <c r="AV453" s="15" t="s">
        <v>81</v>
      </c>
      <c r="AW453" s="15" t="s">
        <v>31</v>
      </c>
      <c r="AX453" s="15" t="s">
        <v>76</v>
      </c>
      <c r="AY453" s="151" t="s">
        <v>143</v>
      </c>
    </row>
    <row r="454" spans="2:51" s="13" customFormat="1" ht="12">
      <c r="B454" s="140"/>
      <c r="C454" s="197"/>
      <c r="D454" s="198" t="s">
        <v>153</v>
      </c>
      <c r="E454" s="199" t="s">
        <v>1</v>
      </c>
      <c r="F454" s="200" t="s">
        <v>794</v>
      </c>
      <c r="G454" s="201"/>
      <c r="H454" s="202">
        <v>221.716</v>
      </c>
      <c r="I454" s="201"/>
      <c r="J454" s="201"/>
      <c r="K454" s="201"/>
      <c r="L454" s="140"/>
      <c r="M454" s="142"/>
      <c r="N454" s="143"/>
      <c r="O454" s="143"/>
      <c r="P454" s="143"/>
      <c r="Q454" s="143"/>
      <c r="R454" s="143"/>
      <c r="S454" s="143"/>
      <c r="T454" s="144"/>
      <c r="AT454" s="141" t="s">
        <v>153</v>
      </c>
      <c r="AU454" s="141" t="s">
        <v>85</v>
      </c>
      <c r="AV454" s="13" t="s">
        <v>85</v>
      </c>
      <c r="AW454" s="13" t="s">
        <v>31</v>
      </c>
      <c r="AX454" s="13" t="s">
        <v>76</v>
      </c>
      <c r="AY454" s="141" t="s">
        <v>143</v>
      </c>
    </row>
    <row r="455" spans="2:51" s="14" customFormat="1" ht="12">
      <c r="B455" s="145"/>
      <c r="C455" s="203"/>
      <c r="D455" s="198" t="s">
        <v>153</v>
      </c>
      <c r="E455" s="204" t="s">
        <v>1</v>
      </c>
      <c r="F455" s="205" t="s">
        <v>156</v>
      </c>
      <c r="G455" s="206"/>
      <c r="H455" s="207">
        <v>235.03300000000002</v>
      </c>
      <c r="I455" s="206"/>
      <c r="J455" s="206"/>
      <c r="K455" s="206"/>
      <c r="L455" s="145"/>
      <c r="M455" s="147"/>
      <c r="N455" s="148"/>
      <c r="O455" s="148"/>
      <c r="P455" s="148"/>
      <c r="Q455" s="148"/>
      <c r="R455" s="148"/>
      <c r="S455" s="148"/>
      <c r="T455" s="149"/>
      <c r="AT455" s="146" t="s">
        <v>153</v>
      </c>
      <c r="AU455" s="146" t="s">
        <v>85</v>
      </c>
      <c r="AV455" s="14" t="s">
        <v>151</v>
      </c>
      <c r="AW455" s="14" t="s">
        <v>31</v>
      </c>
      <c r="AX455" s="14" t="s">
        <v>81</v>
      </c>
      <c r="AY455" s="146" t="s">
        <v>143</v>
      </c>
    </row>
    <row r="456" spans="1:65" s="2" customFormat="1" ht="21.75" customHeight="1">
      <c r="A456" s="30"/>
      <c r="B456" s="133"/>
      <c r="C456" s="214" t="s">
        <v>795</v>
      </c>
      <c r="D456" s="215" t="s">
        <v>573</v>
      </c>
      <c r="E456" s="216" t="s">
        <v>796</v>
      </c>
      <c r="F456" s="217" t="s">
        <v>797</v>
      </c>
      <c r="G456" s="218" t="s">
        <v>149</v>
      </c>
      <c r="H456" s="219">
        <v>282.04</v>
      </c>
      <c r="I456" s="223">
        <v>0</v>
      </c>
      <c r="J456" s="220">
        <f>ROUND(I456*H456,2)</f>
        <v>0</v>
      </c>
      <c r="K456" s="217" t="s">
        <v>1</v>
      </c>
      <c r="L456" s="157"/>
      <c r="M456" s="158" t="s">
        <v>1</v>
      </c>
      <c r="N456" s="159" t="s">
        <v>41</v>
      </c>
      <c r="O456" s="136">
        <v>0</v>
      </c>
      <c r="P456" s="136">
        <f>O456*H456</f>
        <v>0</v>
      </c>
      <c r="Q456" s="136">
        <v>0.0051</v>
      </c>
      <c r="R456" s="136">
        <f>Q456*H456</f>
        <v>1.4384040000000002</v>
      </c>
      <c r="S456" s="136">
        <v>0</v>
      </c>
      <c r="T456" s="137">
        <f>S456*H456</f>
        <v>0</v>
      </c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R456" s="138" t="s">
        <v>185</v>
      </c>
      <c r="AT456" s="138" t="s">
        <v>573</v>
      </c>
      <c r="AU456" s="138" t="s">
        <v>85</v>
      </c>
      <c r="AY456" s="17" t="s">
        <v>143</v>
      </c>
      <c r="BE456" s="139">
        <f>IF(N456="základní",J456,0)</f>
        <v>0</v>
      </c>
      <c r="BF456" s="139">
        <f>IF(N456="snížená",J456,0)</f>
        <v>0</v>
      </c>
      <c r="BG456" s="139">
        <f>IF(N456="zákl. přenesená",J456,0)</f>
        <v>0</v>
      </c>
      <c r="BH456" s="139">
        <f>IF(N456="sníž. přenesená",J456,0)</f>
        <v>0</v>
      </c>
      <c r="BI456" s="139">
        <f>IF(N456="nulová",J456,0)</f>
        <v>0</v>
      </c>
      <c r="BJ456" s="17" t="s">
        <v>81</v>
      </c>
      <c r="BK456" s="139">
        <f>ROUND(I456*H456,2)</f>
        <v>0</v>
      </c>
      <c r="BL456" s="17" t="s">
        <v>151</v>
      </c>
      <c r="BM456" s="138" t="s">
        <v>798</v>
      </c>
    </row>
    <row r="457" spans="1:47" s="2" customFormat="1" ht="19.5">
      <c r="A457" s="30"/>
      <c r="B457" s="31"/>
      <c r="C457" s="212"/>
      <c r="D457" s="198" t="s">
        <v>799</v>
      </c>
      <c r="E457" s="181"/>
      <c r="F457" s="213" t="s">
        <v>800</v>
      </c>
      <c r="G457" s="181"/>
      <c r="H457" s="181"/>
      <c r="I457" s="181"/>
      <c r="J457" s="181"/>
      <c r="K457" s="181"/>
      <c r="L457" s="31"/>
      <c r="M457" s="155"/>
      <c r="N457" s="156"/>
      <c r="O457" s="56"/>
      <c r="P457" s="56"/>
      <c r="Q457" s="56"/>
      <c r="R457" s="56"/>
      <c r="S457" s="56"/>
      <c r="T457" s="57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T457" s="17" t="s">
        <v>799</v>
      </c>
      <c r="AU457" s="17" t="s">
        <v>85</v>
      </c>
    </row>
    <row r="458" spans="2:51" s="13" customFormat="1" ht="12">
      <c r="B458" s="140"/>
      <c r="C458" s="197"/>
      <c r="D458" s="198" t="s">
        <v>153</v>
      </c>
      <c r="E458" s="199" t="s">
        <v>1</v>
      </c>
      <c r="F458" s="200" t="s">
        <v>801</v>
      </c>
      <c r="G458" s="201"/>
      <c r="H458" s="202">
        <v>282.04</v>
      </c>
      <c r="I458" s="201"/>
      <c r="J458" s="201"/>
      <c r="K458" s="201"/>
      <c r="L458" s="140"/>
      <c r="M458" s="142"/>
      <c r="N458" s="143"/>
      <c r="O458" s="143"/>
      <c r="P458" s="143"/>
      <c r="Q458" s="143"/>
      <c r="R458" s="143"/>
      <c r="S458" s="143"/>
      <c r="T458" s="144"/>
      <c r="AT458" s="141" t="s">
        <v>153</v>
      </c>
      <c r="AU458" s="141" t="s">
        <v>85</v>
      </c>
      <c r="AV458" s="13" t="s">
        <v>85</v>
      </c>
      <c r="AW458" s="13" t="s">
        <v>31</v>
      </c>
      <c r="AX458" s="13" t="s">
        <v>81</v>
      </c>
      <c r="AY458" s="141" t="s">
        <v>143</v>
      </c>
    </row>
    <row r="459" spans="1:65" s="2" customFormat="1" ht="16.5" customHeight="1">
      <c r="A459" s="30"/>
      <c r="B459" s="133"/>
      <c r="C459" s="190" t="s">
        <v>802</v>
      </c>
      <c r="D459" s="191" t="s">
        <v>146</v>
      </c>
      <c r="E459" s="192" t="s">
        <v>803</v>
      </c>
      <c r="F459" s="193" t="s">
        <v>804</v>
      </c>
      <c r="G459" s="194" t="s">
        <v>149</v>
      </c>
      <c r="H459" s="195">
        <v>221.716</v>
      </c>
      <c r="I459" s="221">
        <v>0</v>
      </c>
      <c r="J459" s="196">
        <f>ROUND(I459*H459,2)</f>
        <v>0</v>
      </c>
      <c r="K459" s="193" t="s">
        <v>1</v>
      </c>
      <c r="L459" s="31"/>
      <c r="M459" s="134" t="s">
        <v>1</v>
      </c>
      <c r="N459" s="135" t="s">
        <v>41</v>
      </c>
      <c r="O459" s="136">
        <v>0.259</v>
      </c>
      <c r="P459" s="136">
        <f>O459*H459</f>
        <v>57.424444</v>
      </c>
      <c r="Q459" s="136">
        <v>0.0004</v>
      </c>
      <c r="R459" s="136">
        <f>Q459*H459</f>
        <v>0.08868640000000001</v>
      </c>
      <c r="S459" s="136">
        <v>0</v>
      </c>
      <c r="T459" s="137">
        <f>S459*H459</f>
        <v>0</v>
      </c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R459" s="138" t="s">
        <v>220</v>
      </c>
      <c r="AT459" s="138" t="s">
        <v>146</v>
      </c>
      <c r="AU459" s="138" t="s">
        <v>85</v>
      </c>
      <c r="AY459" s="17" t="s">
        <v>143</v>
      </c>
      <c r="BE459" s="139">
        <f>IF(N459="základní",J459,0)</f>
        <v>0</v>
      </c>
      <c r="BF459" s="139">
        <f>IF(N459="snížená",J459,0)</f>
        <v>0</v>
      </c>
      <c r="BG459" s="139">
        <f>IF(N459="zákl. přenesená",J459,0)</f>
        <v>0</v>
      </c>
      <c r="BH459" s="139">
        <f>IF(N459="sníž. přenesená",J459,0)</f>
        <v>0</v>
      </c>
      <c r="BI459" s="139">
        <f>IF(N459="nulová",J459,0)</f>
        <v>0</v>
      </c>
      <c r="BJ459" s="17" t="s">
        <v>81</v>
      </c>
      <c r="BK459" s="139">
        <f>ROUND(I459*H459,2)</f>
        <v>0</v>
      </c>
      <c r="BL459" s="17" t="s">
        <v>220</v>
      </c>
      <c r="BM459" s="138" t="s">
        <v>805</v>
      </c>
    </row>
    <row r="460" spans="2:51" s="15" customFormat="1" ht="12">
      <c r="B460" s="150"/>
      <c r="C460" s="208"/>
      <c r="D460" s="198" t="s">
        <v>153</v>
      </c>
      <c r="E460" s="209" t="s">
        <v>1</v>
      </c>
      <c r="F460" s="210" t="s">
        <v>752</v>
      </c>
      <c r="G460" s="211"/>
      <c r="H460" s="209" t="s">
        <v>1</v>
      </c>
      <c r="I460" s="211"/>
      <c r="J460" s="211"/>
      <c r="K460" s="211"/>
      <c r="L460" s="150"/>
      <c r="M460" s="152"/>
      <c r="N460" s="153"/>
      <c r="O460" s="153"/>
      <c r="P460" s="153"/>
      <c r="Q460" s="153"/>
      <c r="R460" s="153"/>
      <c r="S460" s="153"/>
      <c r="T460" s="154"/>
      <c r="AT460" s="151" t="s">
        <v>153</v>
      </c>
      <c r="AU460" s="151" t="s">
        <v>85</v>
      </c>
      <c r="AV460" s="15" t="s">
        <v>81</v>
      </c>
      <c r="AW460" s="15" t="s">
        <v>31</v>
      </c>
      <c r="AX460" s="15" t="s">
        <v>76</v>
      </c>
      <c r="AY460" s="151" t="s">
        <v>143</v>
      </c>
    </row>
    <row r="461" spans="2:51" s="13" customFormat="1" ht="12">
      <c r="B461" s="140"/>
      <c r="C461" s="197"/>
      <c r="D461" s="198" t="s">
        <v>153</v>
      </c>
      <c r="E461" s="199" t="s">
        <v>1</v>
      </c>
      <c r="F461" s="200" t="s">
        <v>794</v>
      </c>
      <c r="G461" s="201"/>
      <c r="H461" s="202">
        <v>221.716</v>
      </c>
      <c r="I461" s="201"/>
      <c r="J461" s="201"/>
      <c r="K461" s="201"/>
      <c r="L461" s="140"/>
      <c r="M461" s="142"/>
      <c r="N461" s="143"/>
      <c r="O461" s="143"/>
      <c r="P461" s="143"/>
      <c r="Q461" s="143"/>
      <c r="R461" s="143"/>
      <c r="S461" s="143"/>
      <c r="T461" s="144"/>
      <c r="AT461" s="141" t="s">
        <v>153</v>
      </c>
      <c r="AU461" s="141" t="s">
        <v>85</v>
      </c>
      <c r="AV461" s="13" t="s">
        <v>85</v>
      </c>
      <c r="AW461" s="13" t="s">
        <v>31</v>
      </c>
      <c r="AX461" s="13" t="s">
        <v>76</v>
      </c>
      <c r="AY461" s="141" t="s">
        <v>143</v>
      </c>
    </row>
    <row r="462" spans="2:51" s="14" customFormat="1" ht="12">
      <c r="B462" s="145"/>
      <c r="C462" s="203"/>
      <c r="D462" s="198" t="s">
        <v>153</v>
      </c>
      <c r="E462" s="204" t="s">
        <v>1</v>
      </c>
      <c r="F462" s="205" t="s">
        <v>156</v>
      </c>
      <c r="G462" s="206"/>
      <c r="H462" s="207">
        <v>221.716</v>
      </c>
      <c r="I462" s="206"/>
      <c r="J462" s="206"/>
      <c r="K462" s="206"/>
      <c r="L462" s="145"/>
      <c r="M462" s="147"/>
      <c r="N462" s="148"/>
      <c r="O462" s="148"/>
      <c r="P462" s="148"/>
      <c r="Q462" s="148"/>
      <c r="R462" s="148"/>
      <c r="S462" s="148"/>
      <c r="T462" s="149"/>
      <c r="AT462" s="146" t="s">
        <v>153</v>
      </c>
      <c r="AU462" s="146" t="s">
        <v>85</v>
      </c>
      <c r="AV462" s="14" t="s">
        <v>151</v>
      </c>
      <c r="AW462" s="14" t="s">
        <v>31</v>
      </c>
      <c r="AX462" s="14" t="s">
        <v>81</v>
      </c>
      <c r="AY462" s="146" t="s">
        <v>143</v>
      </c>
    </row>
    <row r="463" spans="1:65" s="2" customFormat="1" ht="16.5" customHeight="1">
      <c r="A463" s="30"/>
      <c r="B463" s="133"/>
      <c r="C463" s="190" t="s">
        <v>806</v>
      </c>
      <c r="D463" s="191" t="s">
        <v>146</v>
      </c>
      <c r="E463" s="192" t="s">
        <v>807</v>
      </c>
      <c r="F463" s="193" t="s">
        <v>808</v>
      </c>
      <c r="G463" s="194" t="s">
        <v>262</v>
      </c>
      <c r="H463" s="195">
        <v>287.68</v>
      </c>
      <c r="I463" s="221">
        <v>0</v>
      </c>
      <c r="J463" s="196">
        <f>ROUND(I463*H463,2)</f>
        <v>0</v>
      </c>
      <c r="K463" s="193" t="s">
        <v>150</v>
      </c>
      <c r="L463" s="31"/>
      <c r="M463" s="134" t="s">
        <v>1</v>
      </c>
      <c r="N463" s="135" t="s">
        <v>41</v>
      </c>
      <c r="O463" s="136">
        <v>0.035</v>
      </c>
      <c r="P463" s="136">
        <f>O463*H463</f>
        <v>10.068800000000001</v>
      </c>
      <c r="Q463" s="136">
        <v>0</v>
      </c>
      <c r="R463" s="136">
        <f>Q463*H463</f>
        <v>0</v>
      </c>
      <c r="S463" s="136">
        <v>0.0003</v>
      </c>
      <c r="T463" s="137">
        <f>S463*H463</f>
        <v>0.08630399999999999</v>
      </c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R463" s="138" t="s">
        <v>220</v>
      </c>
      <c r="AT463" s="138" t="s">
        <v>146</v>
      </c>
      <c r="AU463" s="138" t="s">
        <v>85</v>
      </c>
      <c r="AY463" s="17" t="s">
        <v>143</v>
      </c>
      <c r="BE463" s="139">
        <f>IF(N463="základní",J463,0)</f>
        <v>0</v>
      </c>
      <c r="BF463" s="139">
        <f>IF(N463="snížená",J463,0)</f>
        <v>0</v>
      </c>
      <c r="BG463" s="139">
        <f>IF(N463="zákl. přenesená",J463,0)</f>
        <v>0</v>
      </c>
      <c r="BH463" s="139">
        <f>IF(N463="sníž. přenesená",J463,0)</f>
        <v>0</v>
      </c>
      <c r="BI463" s="139">
        <f>IF(N463="nulová",J463,0)</f>
        <v>0</v>
      </c>
      <c r="BJ463" s="17" t="s">
        <v>81</v>
      </c>
      <c r="BK463" s="139">
        <f>ROUND(I463*H463,2)</f>
        <v>0</v>
      </c>
      <c r="BL463" s="17" t="s">
        <v>220</v>
      </c>
      <c r="BM463" s="138" t="s">
        <v>809</v>
      </c>
    </row>
    <row r="464" spans="2:51" s="15" customFormat="1" ht="12">
      <c r="B464" s="150"/>
      <c r="C464" s="208"/>
      <c r="D464" s="198" t="s">
        <v>153</v>
      </c>
      <c r="E464" s="209" t="s">
        <v>1</v>
      </c>
      <c r="F464" s="210" t="s">
        <v>810</v>
      </c>
      <c r="G464" s="211"/>
      <c r="H464" s="209" t="s">
        <v>1</v>
      </c>
      <c r="I464" s="211"/>
      <c r="J464" s="211"/>
      <c r="K464" s="211"/>
      <c r="L464" s="150"/>
      <c r="M464" s="152"/>
      <c r="N464" s="153"/>
      <c r="O464" s="153"/>
      <c r="P464" s="153"/>
      <c r="Q464" s="153"/>
      <c r="R464" s="153"/>
      <c r="S464" s="153"/>
      <c r="T464" s="154"/>
      <c r="AT464" s="151" t="s">
        <v>153</v>
      </c>
      <c r="AU464" s="151" t="s">
        <v>85</v>
      </c>
      <c r="AV464" s="15" t="s">
        <v>81</v>
      </c>
      <c r="AW464" s="15" t="s">
        <v>31</v>
      </c>
      <c r="AX464" s="15" t="s">
        <v>76</v>
      </c>
      <c r="AY464" s="151" t="s">
        <v>143</v>
      </c>
    </row>
    <row r="465" spans="2:51" s="13" customFormat="1" ht="12">
      <c r="B465" s="140"/>
      <c r="C465" s="197"/>
      <c r="D465" s="198" t="s">
        <v>153</v>
      </c>
      <c r="E465" s="199" t="s">
        <v>1</v>
      </c>
      <c r="F465" s="200" t="s">
        <v>811</v>
      </c>
      <c r="G465" s="201"/>
      <c r="H465" s="202">
        <v>17.68</v>
      </c>
      <c r="I465" s="201"/>
      <c r="J465" s="201"/>
      <c r="K465" s="201"/>
      <c r="L465" s="140"/>
      <c r="M465" s="142"/>
      <c r="N465" s="143"/>
      <c r="O465" s="143"/>
      <c r="P465" s="143"/>
      <c r="Q465" s="143"/>
      <c r="R465" s="143"/>
      <c r="S465" s="143"/>
      <c r="T465" s="144"/>
      <c r="AT465" s="141" t="s">
        <v>153</v>
      </c>
      <c r="AU465" s="141" t="s">
        <v>85</v>
      </c>
      <c r="AV465" s="13" t="s">
        <v>85</v>
      </c>
      <c r="AW465" s="13" t="s">
        <v>31</v>
      </c>
      <c r="AX465" s="13" t="s">
        <v>76</v>
      </c>
      <c r="AY465" s="141" t="s">
        <v>143</v>
      </c>
    </row>
    <row r="466" spans="2:51" s="15" customFormat="1" ht="12">
      <c r="B466" s="150"/>
      <c r="C466" s="208"/>
      <c r="D466" s="198" t="s">
        <v>153</v>
      </c>
      <c r="E466" s="209" t="s">
        <v>1</v>
      </c>
      <c r="F466" s="210" t="s">
        <v>812</v>
      </c>
      <c r="G466" s="211"/>
      <c r="H466" s="209" t="s">
        <v>1</v>
      </c>
      <c r="I466" s="211"/>
      <c r="J466" s="211"/>
      <c r="K466" s="211"/>
      <c r="L466" s="150"/>
      <c r="M466" s="152"/>
      <c r="N466" s="153"/>
      <c r="O466" s="153"/>
      <c r="P466" s="153"/>
      <c r="Q466" s="153"/>
      <c r="R466" s="153"/>
      <c r="S466" s="153"/>
      <c r="T466" s="154"/>
      <c r="AT466" s="151" t="s">
        <v>153</v>
      </c>
      <c r="AU466" s="151" t="s">
        <v>85</v>
      </c>
      <c r="AV466" s="15" t="s">
        <v>81</v>
      </c>
      <c r="AW466" s="15" t="s">
        <v>31</v>
      </c>
      <c r="AX466" s="15" t="s">
        <v>76</v>
      </c>
      <c r="AY466" s="151" t="s">
        <v>143</v>
      </c>
    </row>
    <row r="467" spans="2:51" s="13" customFormat="1" ht="12">
      <c r="B467" s="140"/>
      <c r="C467" s="197"/>
      <c r="D467" s="198" t="s">
        <v>153</v>
      </c>
      <c r="E467" s="199" t="s">
        <v>1</v>
      </c>
      <c r="F467" s="200" t="s">
        <v>813</v>
      </c>
      <c r="G467" s="201"/>
      <c r="H467" s="202">
        <v>270</v>
      </c>
      <c r="I467" s="201"/>
      <c r="J467" s="201"/>
      <c r="K467" s="201"/>
      <c r="L467" s="140"/>
      <c r="M467" s="142"/>
      <c r="N467" s="143"/>
      <c r="O467" s="143"/>
      <c r="P467" s="143"/>
      <c r="Q467" s="143"/>
      <c r="R467" s="143"/>
      <c r="S467" s="143"/>
      <c r="T467" s="144"/>
      <c r="AT467" s="141" t="s">
        <v>153</v>
      </c>
      <c r="AU467" s="141" t="s">
        <v>85</v>
      </c>
      <c r="AV467" s="13" t="s">
        <v>85</v>
      </c>
      <c r="AW467" s="13" t="s">
        <v>31</v>
      </c>
      <c r="AX467" s="13" t="s">
        <v>76</v>
      </c>
      <c r="AY467" s="141" t="s">
        <v>143</v>
      </c>
    </row>
    <row r="468" spans="2:51" s="14" customFormat="1" ht="12">
      <c r="B468" s="145"/>
      <c r="C468" s="203"/>
      <c r="D468" s="198" t="s">
        <v>153</v>
      </c>
      <c r="E468" s="204" t="s">
        <v>1</v>
      </c>
      <c r="F468" s="205" t="s">
        <v>156</v>
      </c>
      <c r="G468" s="206"/>
      <c r="H468" s="207">
        <v>287.68</v>
      </c>
      <c r="I468" s="206"/>
      <c r="J468" s="206"/>
      <c r="K468" s="206"/>
      <c r="L468" s="145"/>
      <c r="M468" s="147"/>
      <c r="N468" s="148"/>
      <c r="O468" s="148"/>
      <c r="P468" s="148"/>
      <c r="Q468" s="148"/>
      <c r="R468" s="148"/>
      <c r="S468" s="148"/>
      <c r="T468" s="149"/>
      <c r="AT468" s="146" t="s">
        <v>153</v>
      </c>
      <c r="AU468" s="146" t="s">
        <v>85</v>
      </c>
      <c r="AV468" s="14" t="s">
        <v>151</v>
      </c>
      <c r="AW468" s="14" t="s">
        <v>31</v>
      </c>
      <c r="AX468" s="14" t="s">
        <v>81</v>
      </c>
      <c r="AY468" s="146" t="s">
        <v>143</v>
      </c>
    </row>
    <row r="469" spans="1:65" s="2" customFormat="1" ht="16.5" customHeight="1">
      <c r="A469" s="30"/>
      <c r="B469" s="133"/>
      <c r="C469" s="190" t="s">
        <v>814</v>
      </c>
      <c r="D469" s="191" t="s">
        <v>146</v>
      </c>
      <c r="E469" s="192" t="s">
        <v>815</v>
      </c>
      <c r="F469" s="193" t="s">
        <v>816</v>
      </c>
      <c r="G469" s="194" t="s">
        <v>262</v>
      </c>
      <c r="H469" s="195">
        <v>219.99</v>
      </c>
      <c r="I469" s="221">
        <v>0</v>
      </c>
      <c r="J469" s="196">
        <f>ROUND(I469*H469,2)</f>
        <v>0</v>
      </c>
      <c r="K469" s="193" t="s">
        <v>150</v>
      </c>
      <c r="L469" s="31"/>
      <c r="M469" s="134" t="s">
        <v>1</v>
      </c>
      <c r="N469" s="135" t="s">
        <v>41</v>
      </c>
      <c r="O469" s="136">
        <v>0.181</v>
      </c>
      <c r="P469" s="136">
        <f>O469*H469</f>
        <v>39.81819</v>
      </c>
      <c r="Q469" s="136">
        <v>1.26999E-05</v>
      </c>
      <c r="R469" s="136">
        <f>Q469*H469</f>
        <v>0.002793851001</v>
      </c>
      <c r="S469" s="136">
        <v>0</v>
      </c>
      <c r="T469" s="137">
        <f>S469*H469</f>
        <v>0</v>
      </c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R469" s="138" t="s">
        <v>220</v>
      </c>
      <c r="AT469" s="138" t="s">
        <v>146</v>
      </c>
      <c r="AU469" s="138" t="s">
        <v>85</v>
      </c>
      <c r="AY469" s="17" t="s">
        <v>143</v>
      </c>
      <c r="BE469" s="139">
        <f>IF(N469="základní",J469,0)</f>
        <v>0</v>
      </c>
      <c r="BF469" s="139">
        <f>IF(N469="snížená",J469,0)</f>
        <v>0</v>
      </c>
      <c r="BG469" s="139">
        <f>IF(N469="zákl. přenesená",J469,0)</f>
        <v>0</v>
      </c>
      <c r="BH469" s="139">
        <f>IF(N469="sníž. přenesená",J469,0)</f>
        <v>0</v>
      </c>
      <c r="BI469" s="139">
        <f>IF(N469="nulová",J469,0)</f>
        <v>0</v>
      </c>
      <c r="BJ469" s="17" t="s">
        <v>81</v>
      </c>
      <c r="BK469" s="139">
        <f>ROUND(I469*H469,2)</f>
        <v>0</v>
      </c>
      <c r="BL469" s="17" t="s">
        <v>220</v>
      </c>
      <c r="BM469" s="138" t="s">
        <v>817</v>
      </c>
    </row>
    <row r="470" spans="2:51" s="15" customFormat="1" ht="12">
      <c r="B470" s="150"/>
      <c r="C470" s="208"/>
      <c r="D470" s="198" t="s">
        <v>153</v>
      </c>
      <c r="E470" s="209" t="s">
        <v>1</v>
      </c>
      <c r="F470" s="210" t="s">
        <v>792</v>
      </c>
      <c r="G470" s="211"/>
      <c r="H470" s="209" t="s">
        <v>1</v>
      </c>
      <c r="I470" s="211"/>
      <c r="J470" s="211"/>
      <c r="K470" s="211"/>
      <c r="L470" s="150"/>
      <c r="M470" s="152"/>
      <c r="N470" s="153"/>
      <c r="O470" s="153"/>
      <c r="P470" s="153"/>
      <c r="Q470" s="153"/>
      <c r="R470" s="153"/>
      <c r="S470" s="153"/>
      <c r="T470" s="154"/>
      <c r="AT470" s="151" t="s">
        <v>153</v>
      </c>
      <c r="AU470" s="151" t="s">
        <v>85</v>
      </c>
      <c r="AV470" s="15" t="s">
        <v>81</v>
      </c>
      <c r="AW470" s="15" t="s">
        <v>31</v>
      </c>
      <c r="AX470" s="15" t="s">
        <v>76</v>
      </c>
      <c r="AY470" s="151" t="s">
        <v>143</v>
      </c>
    </row>
    <row r="471" spans="2:51" s="13" customFormat="1" ht="12">
      <c r="B471" s="140"/>
      <c r="C471" s="197"/>
      <c r="D471" s="198" t="s">
        <v>153</v>
      </c>
      <c r="E471" s="199" t="s">
        <v>1</v>
      </c>
      <c r="F471" s="200" t="s">
        <v>818</v>
      </c>
      <c r="G471" s="201"/>
      <c r="H471" s="202">
        <v>19.78</v>
      </c>
      <c r="I471" s="201"/>
      <c r="J471" s="201"/>
      <c r="K471" s="201"/>
      <c r="L471" s="140"/>
      <c r="M471" s="142"/>
      <c r="N471" s="143"/>
      <c r="O471" s="143"/>
      <c r="P471" s="143"/>
      <c r="Q471" s="143"/>
      <c r="R471" s="143"/>
      <c r="S471" s="143"/>
      <c r="T471" s="144"/>
      <c r="AT471" s="141" t="s">
        <v>153</v>
      </c>
      <c r="AU471" s="141" t="s">
        <v>85</v>
      </c>
      <c r="AV471" s="13" t="s">
        <v>85</v>
      </c>
      <c r="AW471" s="13" t="s">
        <v>31</v>
      </c>
      <c r="AX471" s="13" t="s">
        <v>76</v>
      </c>
      <c r="AY471" s="141" t="s">
        <v>143</v>
      </c>
    </row>
    <row r="472" spans="2:51" s="13" customFormat="1" ht="12">
      <c r="B472" s="140"/>
      <c r="C472" s="197"/>
      <c r="D472" s="198" t="s">
        <v>153</v>
      </c>
      <c r="E472" s="199" t="s">
        <v>1</v>
      </c>
      <c r="F472" s="200" t="s">
        <v>819</v>
      </c>
      <c r="G472" s="201"/>
      <c r="H472" s="202">
        <v>-0.9</v>
      </c>
      <c r="I472" s="201"/>
      <c r="J472" s="201"/>
      <c r="K472" s="201"/>
      <c r="L472" s="140"/>
      <c r="M472" s="142"/>
      <c r="N472" s="143"/>
      <c r="O472" s="143"/>
      <c r="P472" s="143"/>
      <c r="Q472" s="143"/>
      <c r="R472" s="143"/>
      <c r="S472" s="143"/>
      <c r="T472" s="144"/>
      <c r="AT472" s="141" t="s">
        <v>153</v>
      </c>
      <c r="AU472" s="141" t="s">
        <v>85</v>
      </c>
      <c r="AV472" s="13" t="s">
        <v>85</v>
      </c>
      <c r="AW472" s="13" t="s">
        <v>31</v>
      </c>
      <c r="AX472" s="13" t="s">
        <v>76</v>
      </c>
      <c r="AY472" s="141" t="s">
        <v>143</v>
      </c>
    </row>
    <row r="473" spans="2:51" s="15" customFormat="1" ht="12">
      <c r="B473" s="150"/>
      <c r="C473" s="208"/>
      <c r="D473" s="198" t="s">
        <v>153</v>
      </c>
      <c r="E473" s="209" t="s">
        <v>1</v>
      </c>
      <c r="F473" s="210" t="s">
        <v>820</v>
      </c>
      <c r="G473" s="211"/>
      <c r="H473" s="209" t="s">
        <v>1</v>
      </c>
      <c r="I473" s="211"/>
      <c r="J473" s="211"/>
      <c r="K473" s="211"/>
      <c r="L473" s="150"/>
      <c r="M473" s="152"/>
      <c r="N473" s="153"/>
      <c r="O473" s="153"/>
      <c r="P473" s="153"/>
      <c r="Q473" s="153"/>
      <c r="R473" s="153"/>
      <c r="S473" s="153"/>
      <c r="T473" s="154"/>
      <c r="AT473" s="151" t="s">
        <v>153</v>
      </c>
      <c r="AU473" s="151" t="s">
        <v>85</v>
      </c>
      <c r="AV473" s="15" t="s">
        <v>81</v>
      </c>
      <c r="AW473" s="15" t="s">
        <v>31</v>
      </c>
      <c r="AX473" s="15" t="s">
        <v>76</v>
      </c>
      <c r="AY473" s="151" t="s">
        <v>143</v>
      </c>
    </row>
    <row r="474" spans="2:51" s="13" customFormat="1" ht="12">
      <c r="B474" s="140"/>
      <c r="C474" s="197"/>
      <c r="D474" s="198" t="s">
        <v>153</v>
      </c>
      <c r="E474" s="199" t="s">
        <v>1</v>
      </c>
      <c r="F474" s="200" t="s">
        <v>821</v>
      </c>
      <c r="G474" s="201"/>
      <c r="H474" s="202">
        <v>14.706</v>
      </c>
      <c r="I474" s="201"/>
      <c r="J474" s="201"/>
      <c r="K474" s="201"/>
      <c r="L474" s="140"/>
      <c r="M474" s="142"/>
      <c r="N474" s="143"/>
      <c r="O474" s="143"/>
      <c r="P474" s="143"/>
      <c r="Q474" s="143"/>
      <c r="R474" s="143"/>
      <c r="S474" s="143"/>
      <c r="T474" s="144"/>
      <c r="AT474" s="141" t="s">
        <v>153</v>
      </c>
      <c r="AU474" s="141" t="s">
        <v>85</v>
      </c>
      <c r="AV474" s="13" t="s">
        <v>85</v>
      </c>
      <c r="AW474" s="13" t="s">
        <v>31</v>
      </c>
      <c r="AX474" s="13" t="s">
        <v>76</v>
      </c>
      <c r="AY474" s="141" t="s">
        <v>143</v>
      </c>
    </row>
    <row r="475" spans="2:51" s="13" customFormat="1" ht="12">
      <c r="B475" s="140"/>
      <c r="C475" s="197"/>
      <c r="D475" s="198" t="s">
        <v>153</v>
      </c>
      <c r="E475" s="199" t="s">
        <v>1</v>
      </c>
      <c r="F475" s="200" t="s">
        <v>822</v>
      </c>
      <c r="G475" s="201"/>
      <c r="H475" s="202">
        <v>13.134</v>
      </c>
      <c r="I475" s="201"/>
      <c r="J475" s="201"/>
      <c r="K475" s="201"/>
      <c r="L475" s="140"/>
      <c r="M475" s="142"/>
      <c r="N475" s="143"/>
      <c r="O475" s="143"/>
      <c r="P475" s="143"/>
      <c r="Q475" s="143"/>
      <c r="R475" s="143"/>
      <c r="S475" s="143"/>
      <c r="T475" s="144"/>
      <c r="AT475" s="141" t="s">
        <v>153</v>
      </c>
      <c r="AU475" s="141" t="s">
        <v>85</v>
      </c>
      <c r="AV475" s="13" t="s">
        <v>85</v>
      </c>
      <c r="AW475" s="13" t="s">
        <v>31</v>
      </c>
      <c r="AX475" s="13" t="s">
        <v>76</v>
      </c>
      <c r="AY475" s="141" t="s">
        <v>143</v>
      </c>
    </row>
    <row r="476" spans="2:51" s="13" customFormat="1" ht="12">
      <c r="B476" s="140"/>
      <c r="C476" s="197"/>
      <c r="D476" s="198" t="s">
        <v>153</v>
      </c>
      <c r="E476" s="199" t="s">
        <v>1</v>
      </c>
      <c r="F476" s="200" t="s">
        <v>823</v>
      </c>
      <c r="G476" s="201"/>
      <c r="H476" s="202">
        <v>14.09</v>
      </c>
      <c r="I476" s="201"/>
      <c r="J476" s="201"/>
      <c r="K476" s="201"/>
      <c r="L476" s="140"/>
      <c r="M476" s="142"/>
      <c r="N476" s="143"/>
      <c r="O476" s="143"/>
      <c r="P476" s="143"/>
      <c r="Q476" s="143"/>
      <c r="R476" s="143"/>
      <c r="S476" s="143"/>
      <c r="T476" s="144"/>
      <c r="AT476" s="141" t="s">
        <v>153</v>
      </c>
      <c r="AU476" s="141" t="s">
        <v>85</v>
      </c>
      <c r="AV476" s="13" t="s">
        <v>85</v>
      </c>
      <c r="AW476" s="13" t="s">
        <v>31</v>
      </c>
      <c r="AX476" s="13" t="s">
        <v>76</v>
      </c>
      <c r="AY476" s="141" t="s">
        <v>143</v>
      </c>
    </row>
    <row r="477" spans="2:51" s="13" customFormat="1" ht="12">
      <c r="B477" s="140"/>
      <c r="C477" s="197"/>
      <c r="D477" s="198" t="s">
        <v>153</v>
      </c>
      <c r="E477" s="199" t="s">
        <v>1</v>
      </c>
      <c r="F477" s="200" t="s">
        <v>824</v>
      </c>
      <c r="G477" s="201"/>
      <c r="H477" s="202">
        <v>15.054</v>
      </c>
      <c r="I477" s="201"/>
      <c r="J477" s="201"/>
      <c r="K477" s="201"/>
      <c r="L477" s="140"/>
      <c r="M477" s="142"/>
      <c r="N477" s="143"/>
      <c r="O477" s="143"/>
      <c r="P477" s="143"/>
      <c r="Q477" s="143"/>
      <c r="R477" s="143"/>
      <c r="S477" s="143"/>
      <c r="T477" s="144"/>
      <c r="AT477" s="141" t="s">
        <v>153</v>
      </c>
      <c r="AU477" s="141" t="s">
        <v>85</v>
      </c>
      <c r="AV477" s="13" t="s">
        <v>85</v>
      </c>
      <c r="AW477" s="13" t="s">
        <v>31</v>
      </c>
      <c r="AX477" s="13" t="s">
        <v>76</v>
      </c>
      <c r="AY477" s="141" t="s">
        <v>143</v>
      </c>
    </row>
    <row r="478" spans="2:51" s="13" customFormat="1" ht="12">
      <c r="B478" s="140"/>
      <c r="C478" s="197"/>
      <c r="D478" s="198" t="s">
        <v>153</v>
      </c>
      <c r="E478" s="199" t="s">
        <v>1</v>
      </c>
      <c r="F478" s="200" t="s">
        <v>825</v>
      </c>
      <c r="G478" s="201"/>
      <c r="H478" s="202">
        <v>15.975</v>
      </c>
      <c r="I478" s="201"/>
      <c r="J478" s="201"/>
      <c r="K478" s="201"/>
      <c r="L478" s="140"/>
      <c r="M478" s="142"/>
      <c r="N478" s="143"/>
      <c r="O478" s="143"/>
      <c r="P478" s="143"/>
      <c r="Q478" s="143"/>
      <c r="R478" s="143"/>
      <c r="S478" s="143"/>
      <c r="T478" s="144"/>
      <c r="AT478" s="141" t="s">
        <v>153</v>
      </c>
      <c r="AU478" s="141" t="s">
        <v>85</v>
      </c>
      <c r="AV478" s="13" t="s">
        <v>85</v>
      </c>
      <c r="AW478" s="13" t="s">
        <v>31</v>
      </c>
      <c r="AX478" s="13" t="s">
        <v>76</v>
      </c>
      <c r="AY478" s="141" t="s">
        <v>143</v>
      </c>
    </row>
    <row r="479" spans="2:51" s="13" customFormat="1" ht="12">
      <c r="B479" s="140"/>
      <c r="C479" s="197"/>
      <c r="D479" s="198" t="s">
        <v>153</v>
      </c>
      <c r="E479" s="199" t="s">
        <v>1</v>
      </c>
      <c r="F479" s="200" t="s">
        <v>826</v>
      </c>
      <c r="G479" s="201"/>
      <c r="H479" s="202">
        <v>15.88</v>
      </c>
      <c r="I479" s="201"/>
      <c r="J479" s="201"/>
      <c r="K479" s="201"/>
      <c r="L479" s="140"/>
      <c r="M479" s="142"/>
      <c r="N479" s="143"/>
      <c r="O479" s="143"/>
      <c r="P479" s="143"/>
      <c r="Q479" s="143"/>
      <c r="R479" s="143"/>
      <c r="S479" s="143"/>
      <c r="T479" s="144"/>
      <c r="AT479" s="141" t="s">
        <v>153</v>
      </c>
      <c r="AU479" s="141" t="s">
        <v>85</v>
      </c>
      <c r="AV479" s="13" t="s">
        <v>85</v>
      </c>
      <c r="AW479" s="13" t="s">
        <v>31</v>
      </c>
      <c r="AX479" s="13" t="s">
        <v>76</v>
      </c>
      <c r="AY479" s="141" t="s">
        <v>143</v>
      </c>
    </row>
    <row r="480" spans="2:51" s="13" customFormat="1" ht="12">
      <c r="B480" s="140"/>
      <c r="C480" s="197"/>
      <c r="D480" s="198" t="s">
        <v>153</v>
      </c>
      <c r="E480" s="199" t="s">
        <v>1</v>
      </c>
      <c r="F480" s="200" t="s">
        <v>827</v>
      </c>
      <c r="G480" s="201"/>
      <c r="H480" s="202">
        <v>15.766</v>
      </c>
      <c r="I480" s="201"/>
      <c r="J480" s="201"/>
      <c r="K480" s="201"/>
      <c r="L480" s="140"/>
      <c r="M480" s="142"/>
      <c r="N480" s="143"/>
      <c r="O480" s="143"/>
      <c r="P480" s="143"/>
      <c r="Q480" s="143"/>
      <c r="R480" s="143"/>
      <c r="S480" s="143"/>
      <c r="T480" s="144"/>
      <c r="AT480" s="141" t="s">
        <v>153</v>
      </c>
      <c r="AU480" s="141" t="s">
        <v>85</v>
      </c>
      <c r="AV480" s="13" t="s">
        <v>85</v>
      </c>
      <c r="AW480" s="13" t="s">
        <v>31</v>
      </c>
      <c r="AX480" s="13" t="s">
        <v>76</v>
      </c>
      <c r="AY480" s="141" t="s">
        <v>143</v>
      </c>
    </row>
    <row r="481" spans="2:51" s="13" customFormat="1" ht="12">
      <c r="B481" s="140"/>
      <c r="C481" s="197"/>
      <c r="D481" s="198" t="s">
        <v>153</v>
      </c>
      <c r="E481" s="199" t="s">
        <v>1</v>
      </c>
      <c r="F481" s="200" t="s">
        <v>828</v>
      </c>
      <c r="G481" s="201"/>
      <c r="H481" s="202">
        <v>15.629</v>
      </c>
      <c r="I481" s="201"/>
      <c r="J481" s="201"/>
      <c r="K481" s="201"/>
      <c r="L481" s="140"/>
      <c r="M481" s="142"/>
      <c r="N481" s="143"/>
      <c r="O481" s="143"/>
      <c r="P481" s="143"/>
      <c r="Q481" s="143"/>
      <c r="R481" s="143"/>
      <c r="S481" s="143"/>
      <c r="T481" s="144"/>
      <c r="AT481" s="141" t="s">
        <v>153</v>
      </c>
      <c r="AU481" s="141" t="s">
        <v>85</v>
      </c>
      <c r="AV481" s="13" t="s">
        <v>85</v>
      </c>
      <c r="AW481" s="13" t="s">
        <v>31</v>
      </c>
      <c r="AX481" s="13" t="s">
        <v>76</v>
      </c>
      <c r="AY481" s="141" t="s">
        <v>143</v>
      </c>
    </row>
    <row r="482" spans="2:51" s="13" customFormat="1" ht="12">
      <c r="B482" s="140"/>
      <c r="C482" s="197"/>
      <c r="D482" s="198" t="s">
        <v>153</v>
      </c>
      <c r="E482" s="199" t="s">
        <v>1</v>
      </c>
      <c r="F482" s="200" t="s">
        <v>829</v>
      </c>
      <c r="G482" s="201"/>
      <c r="H482" s="202">
        <v>15.546</v>
      </c>
      <c r="I482" s="201"/>
      <c r="J482" s="201"/>
      <c r="K482" s="201"/>
      <c r="L482" s="140"/>
      <c r="M482" s="142"/>
      <c r="N482" s="143"/>
      <c r="O482" s="143"/>
      <c r="P482" s="143"/>
      <c r="Q482" s="143"/>
      <c r="R482" s="143"/>
      <c r="S482" s="143"/>
      <c r="T482" s="144"/>
      <c r="AT482" s="141" t="s">
        <v>153</v>
      </c>
      <c r="AU482" s="141" t="s">
        <v>85</v>
      </c>
      <c r="AV482" s="13" t="s">
        <v>85</v>
      </c>
      <c r="AW482" s="13" t="s">
        <v>31</v>
      </c>
      <c r="AX482" s="13" t="s">
        <v>76</v>
      </c>
      <c r="AY482" s="141" t="s">
        <v>143</v>
      </c>
    </row>
    <row r="483" spans="2:51" s="13" customFormat="1" ht="12">
      <c r="B483" s="140"/>
      <c r="C483" s="197"/>
      <c r="D483" s="198" t="s">
        <v>153</v>
      </c>
      <c r="E483" s="199" t="s">
        <v>1</v>
      </c>
      <c r="F483" s="200" t="s">
        <v>830</v>
      </c>
      <c r="G483" s="201"/>
      <c r="H483" s="202">
        <v>15.433</v>
      </c>
      <c r="I483" s="201"/>
      <c r="J483" s="201"/>
      <c r="K483" s="201"/>
      <c r="L483" s="140"/>
      <c r="M483" s="142"/>
      <c r="N483" s="143"/>
      <c r="O483" s="143"/>
      <c r="P483" s="143"/>
      <c r="Q483" s="143"/>
      <c r="R483" s="143"/>
      <c r="S483" s="143"/>
      <c r="T483" s="144"/>
      <c r="AT483" s="141" t="s">
        <v>153</v>
      </c>
      <c r="AU483" s="141" t="s">
        <v>85</v>
      </c>
      <c r="AV483" s="13" t="s">
        <v>85</v>
      </c>
      <c r="AW483" s="13" t="s">
        <v>31</v>
      </c>
      <c r="AX483" s="13" t="s">
        <v>76</v>
      </c>
      <c r="AY483" s="141" t="s">
        <v>143</v>
      </c>
    </row>
    <row r="484" spans="2:51" s="13" customFormat="1" ht="12">
      <c r="B484" s="140"/>
      <c r="C484" s="197"/>
      <c r="D484" s="198" t="s">
        <v>153</v>
      </c>
      <c r="E484" s="199" t="s">
        <v>1</v>
      </c>
      <c r="F484" s="200" t="s">
        <v>831</v>
      </c>
      <c r="G484" s="201"/>
      <c r="H484" s="202">
        <v>15.303</v>
      </c>
      <c r="I484" s="201"/>
      <c r="J484" s="201"/>
      <c r="K484" s="201"/>
      <c r="L484" s="140"/>
      <c r="M484" s="142"/>
      <c r="N484" s="143"/>
      <c r="O484" s="143"/>
      <c r="P484" s="143"/>
      <c r="Q484" s="143"/>
      <c r="R484" s="143"/>
      <c r="S484" s="143"/>
      <c r="T484" s="144"/>
      <c r="AT484" s="141" t="s">
        <v>153</v>
      </c>
      <c r="AU484" s="141" t="s">
        <v>85</v>
      </c>
      <c r="AV484" s="13" t="s">
        <v>85</v>
      </c>
      <c r="AW484" s="13" t="s">
        <v>31</v>
      </c>
      <c r="AX484" s="13" t="s">
        <v>76</v>
      </c>
      <c r="AY484" s="141" t="s">
        <v>143</v>
      </c>
    </row>
    <row r="485" spans="2:51" s="13" customFormat="1" ht="12">
      <c r="B485" s="140"/>
      <c r="C485" s="197"/>
      <c r="D485" s="198" t="s">
        <v>153</v>
      </c>
      <c r="E485" s="199" t="s">
        <v>1</v>
      </c>
      <c r="F485" s="200" t="s">
        <v>832</v>
      </c>
      <c r="G485" s="201"/>
      <c r="H485" s="202">
        <v>11.259</v>
      </c>
      <c r="I485" s="201"/>
      <c r="J485" s="201"/>
      <c r="K485" s="201"/>
      <c r="L485" s="140"/>
      <c r="M485" s="142"/>
      <c r="N485" s="143"/>
      <c r="O485" s="143"/>
      <c r="P485" s="143"/>
      <c r="Q485" s="143"/>
      <c r="R485" s="143"/>
      <c r="S485" s="143"/>
      <c r="T485" s="144"/>
      <c r="AT485" s="141" t="s">
        <v>153</v>
      </c>
      <c r="AU485" s="141" t="s">
        <v>85</v>
      </c>
      <c r="AV485" s="13" t="s">
        <v>85</v>
      </c>
      <c r="AW485" s="13" t="s">
        <v>31</v>
      </c>
      <c r="AX485" s="13" t="s">
        <v>76</v>
      </c>
      <c r="AY485" s="141" t="s">
        <v>143</v>
      </c>
    </row>
    <row r="486" spans="2:51" s="13" customFormat="1" ht="12">
      <c r="B486" s="140"/>
      <c r="C486" s="197"/>
      <c r="D486" s="198" t="s">
        <v>153</v>
      </c>
      <c r="E486" s="199" t="s">
        <v>1</v>
      </c>
      <c r="F486" s="200" t="s">
        <v>833</v>
      </c>
      <c r="G486" s="201"/>
      <c r="H486" s="202">
        <v>13.219</v>
      </c>
      <c r="I486" s="201"/>
      <c r="J486" s="201"/>
      <c r="K486" s="201"/>
      <c r="L486" s="140"/>
      <c r="M486" s="142"/>
      <c r="N486" s="143"/>
      <c r="O486" s="143"/>
      <c r="P486" s="143"/>
      <c r="Q486" s="143"/>
      <c r="R486" s="143"/>
      <c r="S486" s="143"/>
      <c r="T486" s="144"/>
      <c r="AT486" s="141" t="s">
        <v>153</v>
      </c>
      <c r="AU486" s="141" t="s">
        <v>85</v>
      </c>
      <c r="AV486" s="13" t="s">
        <v>85</v>
      </c>
      <c r="AW486" s="13" t="s">
        <v>31</v>
      </c>
      <c r="AX486" s="13" t="s">
        <v>76</v>
      </c>
      <c r="AY486" s="141" t="s">
        <v>143</v>
      </c>
    </row>
    <row r="487" spans="2:51" s="13" customFormat="1" ht="12">
      <c r="B487" s="140"/>
      <c r="C487" s="197"/>
      <c r="D487" s="198" t="s">
        <v>153</v>
      </c>
      <c r="E487" s="199" t="s">
        <v>1</v>
      </c>
      <c r="F487" s="200" t="s">
        <v>834</v>
      </c>
      <c r="G487" s="201"/>
      <c r="H487" s="202">
        <v>1.134</v>
      </c>
      <c r="I487" s="201"/>
      <c r="J487" s="201"/>
      <c r="K487" s="201"/>
      <c r="L487" s="140"/>
      <c r="M487" s="142"/>
      <c r="N487" s="143"/>
      <c r="O487" s="143"/>
      <c r="P487" s="143"/>
      <c r="Q487" s="143"/>
      <c r="R487" s="143"/>
      <c r="S487" s="143"/>
      <c r="T487" s="144"/>
      <c r="AT487" s="141" t="s">
        <v>153</v>
      </c>
      <c r="AU487" s="141" t="s">
        <v>85</v>
      </c>
      <c r="AV487" s="13" t="s">
        <v>85</v>
      </c>
      <c r="AW487" s="13" t="s">
        <v>31</v>
      </c>
      <c r="AX487" s="13" t="s">
        <v>76</v>
      </c>
      <c r="AY487" s="141" t="s">
        <v>143</v>
      </c>
    </row>
    <row r="488" spans="2:51" s="13" customFormat="1" ht="12">
      <c r="B488" s="140"/>
      <c r="C488" s="197"/>
      <c r="D488" s="198" t="s">
        <v>153</v>
      </c>
      <c r="E488" s="199" t="s">
        <v>1</v>
      </c>
      <c r="F488" s="200" t="s">
        <v>835</v>
      </c>
      <c r="G488" s="201"/>
      <c r="H488" s="202">
        <v>5.112</v>
      </c>
      <c r="I488" s="201"/>
      <c r="J488" s="201"/>
      <c r="K488" s="201"/>
      <c r="L488" s="140"/>
      <c r="M488" s="142"/>
      <c r="N488" s="143"/>
      <c r="O488" s="143"/>
      <c r="P488" s="143"/>
      <c r="Q488" s="143"/>
      <c r="R488" s="143"/>
      <c r="S488" s="143"/>
      <c r="T488" s="144"/>
      <c r="AT488" s="141" t="s">
        <v>153</v>
      </c>
      <c r="AU488" s="141" t="s">
        <v>85</v>
      </c>
      <c r="AV488" s="13" t="s">
        <v>85</v>
      </c>
      <c r="AW488" s="13" t="s">
        <v>31</v>
      </c>
      <c r="AX488" s="13" t="s">
        <v>76</v>
      </c>
      <c r="AY488" s="141" t="s">
        <v>143</v>
      </c>
    </row>
    <row r="489" spans="2:51" s="13" customFormat="1" ht="12">
      <c r="B489" s="140"/>
      <c r="C489" s="197"/>
      <c r="D489" s="198" t="s">
        <v>153</v>
      </c>
      <c r="E489" s="199" t="s">
        <v>1</v>
      </c>
      <c r="F489" s="200" t="s">
        <v>836</v>
      </c>
      <c r="G489" s="201"/>
      <c r="H489" s="202">
        <v>0.87</v>
      </c>
      <c r="I489" s="201"/>
      <c r="J489" s="201"/>
      <c r="K489" s="201"/>
      <c r="L489" s="140"/>
      <c r="M489" s="142"/>
      <c r="N489" s="143"/>
      <c r="O489" s="143"/>
      <c r="P489" s="143"/>
      <c r="Q489" s="143"/>
      <c r="R489" s="143"/>
      <c r="S489" s="143"/>
      <c r="T489" s="144"/>
      <c r="AT489" s="141" t="s">
        <v>153</v>
      </c>
      <c r="AU489" s="141" t="s">
        <v>85</v>
      </c>
      <c r="AV489" s="13" t="s">
        <v>85</v>
      </c>
      <c r="AW489" s="13" t="s">
        <v>31</v>
      </c>
      <c r="AX489" s="13" t="s">
        <v>76</v>
      </c>
      <c r="AY489" s="141" t="s">
        <v>143</v>
      </c>
    </row>
    <row r="490" spans="2:51" s="13" customFormat="1" ht="12">
      <c r="B490" s="140"/>
      <c r="C490" s="197"/>
      <c r="D490" s="198" t="s">
        <v>153</v>
      </c>
      <c r="E490" s="199" t="s">
        <v>1</v>
      </c>
      <c r="F490" s="200" t="s">
        <v>837</v>
      </c>
      <c r="G490" s="201"/>
      <c r="H490" s="202">
        <v>0.4</v>
      </c>
      <c r="I490" s="201"/>
      <c r="J490" s="201"/>
      <c r="K490" s="201"/>
      <c r="L490" s="140"/>
      <c r="M490" s="142"/>
      <c r="N490" s="143"/>
      <c r="O490" s="143"/>
      <c r="P490" s="143"/>
      <c r="Q490" s="143"/>
      <c r="R490" s="143"/>
      <c r="S490" s="143"/>
      <c r="T490" s="144"/>
      <c r="AT490" s="141" t="s">
        <v>153</v>
      </c>
      <c r="AU490" s="141" t="s">
        <v>85</v>
      </c>
      <c r="AV490" s="13" t="s">
        <v>85</v>
      </c>
      <c r="AW490" s="13" t="s">
        <v>31</v>
      </c>
      <c r="AX490" s="13" t="s">
        <v>76</v>
      </c>
      <c r="AY490" s="141" t="s">
        <v>143</v>
      </c>
    </row>
    <row r="491" spans="2:51" s="13" customFormat="1" ht="12">
      <c r="B491" s="140"/>
      <c r="C491" s="197"/>
      <c r="D491" s="198" t="s">
        <v>153</v>
      </c>
      <c r="E491" s="199" t="s">
        <v>1</v>
      </c>
      <c r="F491" s="200" t="s">
        <v>838</v>
      </c>
      <c r="G491" s="201"/>
      <c r="H491" s="202">
        <v>2.6</v>
      </c>
      <c r="I491" s="201"/>
      <c r="J491" s="201"/>
      <c r="K491" s="201"/>
      <c r="L491" s="140"/>
      <c r="M491" s="142"/>
      <c r="N491" s="143"/>
      <c r="O491" s="143"/>
      <c r="P491" s="143"/>
      <c r="Q491" s="143"/>
      <c r="R491" s="143"/>
      <c r="S491" s="143"/>
      <c r="T491" s="144"/>
      <c r="AT491" s="141" t="s">
        <v>153</v>
      </c>
      <c r="AU491" s="141" t="s">
        <v>85</v>
      </c>
      <c r="AV491" s="13" t="s">
        <v>85</v>
      </c>
      <c r="AW491" s="13" t="s">
        <v>31</v>
      </c>
      <c r="AX491" s="13" t="s">
        <v>76</v>
      </c>
      <c r="AY491" s="141" t="s">
        <v>143</v>
      </c>
    </row>
    <row r="492" spans="2:51" s="14" customFormat="1" ht="12">
      <c r="B492" s="145"/>
      <c r="C492" s="203"/>
      <c r="D492" s="198" t="s">
        <v>153</v>
      </c>
      <c r="E492" s="204" t="s">
        <v>1</v>
      </c>
      <c r="F492" s="205" t="s">
        <v>156</v>
      </c>
      <c r="G492" s="206"/>
      <c r="H492" s="207">
        <v>219.98999999999995</v>
      </c>
      <c r="I492" s="206"/>
      <c r="J492" s="206"/>
      <c r="K492" s="206"/>
      <c r="L492" s="145"/>
      <c r="M492" s="147"/>
      <c r="N492" s="148"/>
      <c r="O492" s="148"/>
      <c r="P492" s="148"/>
      <c r="Q492" s="148"/>
      <c r="R492" s="148"/>
      <c r="S492" s="148"/>
      <c r="T492" s="149"/>
      <c r="AT492" s="146" t="s">
        <v>153</v>
      </c>
      <c r="AU492" s="146" t="s">
        <v>85</v>
      </c>
      <c r="AV492" s="14" t="s">
        <v>151</v>
      </c>
      <c r="AW492" s="14" t="s">
        <v>31</v>
      </c>
      <c r="AX492" s="14" t="s">
        <v>81</v>
      </c>
      <c r="AY492" s="146" t="s">
        <v>143</v>
      </c>
    </row>
    <row r="493" spans="1:65" s="2" customFormat="1" ht="16.5" customHeight="1">
      <c r="A493" s="30"/>
      <c r="B493" s="133"/>
      <c r="C493" s="214" t="s">
        <v>839</v>
      </c>
      <c r="D493" s="215" t="s">
        <v>573</v>
      </c>
      <c r="E493" s="216" t="s">
        <v>840</v>
      </c>
      <c r="F493" s="217" t="s">
        <v>841</v>
      </c>
      <c r="G493" s="218" t="s">
        <v>262</v>
      </c>
      <c r="H493" s="219">
        <v>241.989</v>
      </c>
      <c r="I493" s="223">
        <v>0</v>
      </c>
      <c r="J493" s="220">
        <f>ROUND(I493*H493,2)</f>
        <v>0</v>
      </c>
      <c r="K493" s="217" t="s">
        <v>1</v>
      </c>
      <c r="L493" s="157"/>
      <c r="M493" s="158" t="s">
        <v>1</v>
      </c>
      <c r="N493" s="159" t="s">
        <v>41</v>
      </c>
      <c r="O493" s="136">
        <v>0</v>
      </c>
      <c r="P493" s="136">
        <f>O493*H493</f>
        <v>0</v>
      </c>
      <c r="Q493" s="136">
        <v>0.00035</v>
      </c>
      <c r="R493" s="136">
        <f>Q493*H493</f>
        <v>0.08469615</v>
      </c>
      <c r="S493" s="136">
        <v>0</v>
      </c>
      <c r="T493" s="137">
        <f>S493*H493</f>
        <v>0</v>
      </c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R493" s="138" t="s">
        <v>185</v>
      </c>
      <c r="AT493" s="138" t="s">
        <v>573</v>
      </c>
      <c r="AU493" s="138" t="s">
        <v>85</v>
      </c>
      <c r="AY493" s="17" t="s">
        <v>143</v>
      </c>
      <c r="BE493" s="139">
        <f>IF(N493="základní",J493,0)</f>
        <v>0</v>
      </c>
      <c r="BF493" s="139">
        <f>IF(N493="snížená",J493,0)</f>
        <v>0</v>
      </c>
      <c r="BG493" s="139">
        <f>IF(N493="zákl. přenesená",J493,0)</f>
        <v>0</v>
      </c>
      <c r="BH493" s="139">
        <f>IF(N493="sníž. přenesená",J493,0)</f>
        <v>0</v>
      </c>
      <c r="BI493" s="139">
        <f>IF(N493="nulová",J493,0)</f>
        <v>0</v>
      </c>
      <c r="BJ493" s="17" t="s">
        <v>81</v>
      </c>
      <c r="BK493" s="139">
        <f>ROUND(I493*H493,2)</f>
        <v>0</v>
      </c>
      <c r="BL493" s="17" t="s">
        <v>151</v>
      </c>
      <c r="BM493" s="138" t="s">
        <v>842</v>
      </c>
    </row>
    <row r="494" spans="2:51" s="13" customFormat="1" ht="12">
      <c r="B494" s="140"/>
      <c r="C494" s="197"/>
      <c r="D494" s="198" t="s">
        <v>153</v>
      </c>
      <c r="E494" s="199" t="s">
        <v>1</v>
      </c>
      <c r="F494" s="200" t="s">
        <v>843</v>
      </c>
      <c r="G494" s="201"/>
      <c r="H494" s="202">
        <v>241.989</v>
      </c>
      <c r="I494" s="201"/>
      <c r="J494" s="201"/>
      <c r="K494" s="201"/>
      <c r="L494" s="140"/>
      <c r="M494" s="142"/>
      <c r="N494" s="143"/>
      <c r="O494" s="143"/>
      <c r="P494" s="143"/>
      <c r="Q494" s="143"/>
      <c r="R494" s="143"/>
      <c r="S494" s="143"/>
      <c r="T494" s="144"/>
      <c r="AT494" s="141" t="s">
        <v>153</v>
      </c>
      <c r="AU494" s="141" t="s">
        <v>85</v>
      </c>
      <c r="AV494" s="13" t="s">
        <v>85</v>
      </c>
      <c r="AW494" s="13" t="s">
        <v>31</v>
      </c>
      <c r="AX494" s="13" t="s">
        <v>81</v>
      </c>
      <c r="AY494" s="141" t="s">
        <v>143</v>
      </c>
    </row>
    <row r="495" spans="1:65" s="2" customFormat="1" ht="16.5" customHeight="1">
      <c r="A495" s="30"/>
      <c r="B495" s="133"/>
      <c r="C495" s="190" t="s">
        <v>844</v>
      </c>
      <c r="D495" s="191" t="s">
        <v>146</v>
      </c>
      <c r="E495" s="192" t="s">
        <v>845</v>
      </c>
      <c r="F495" s="193" t="s">
        <v>846</v>
      </c>
      <c r="G495" s="194" t="s">
        <v>262</v>
      </c>
      <c r="H495" s="195">
        <v>195</v>
      </c>
      <c r="I495" s="221">
        <v>0</v>
      </c>
      <c r="J495" s="196">
        <f>ROUND(I495*H495,2)</f>
        <v>0</v>
      </c>
      <c r="K495" s="193" t="s">
        <v>150</v>
      </c>
      <c r="L495" s="31"/>
      <c r="M495" s="134" t="s">
        <v>1</v>
      </c>
      <c r="N495" s="135" t="s">
        <v>41</v>
      </c>
      <c r="O495" s="136">
        <v>0.045</v>
      </c>
      <c r="P495" s="136">
        <f>O495*H495</f>
        <v>8.775</v>
      </c>
      <c r="Q495" s="136">
        <v>0</v>
      </c>
      <c r="R495" s="136">
        <f>Q495*H495</f>
        <v>0</v>
      </c>
      <c r="S495" s="136">
        <v>0.0003</v>
      </c>
      <c r="T495" s="137">
        <f>S495*H495</f>
        <v>0.058499999999999996</v>
      </c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R495" s="138" t="s">
        <v>220</v>
      </c>
      <c r="AT495" s="138" t="s">
        <v>146</v>
      </c>
      <c r="AU495" s="138" t="s">
        <v>85</v>
      </c>
      <c r="AY495" s="17" t="s">
        <v>143</v>
      </c>
      <c r="BE495" s="139">
        <f>IF(N495="základní",J495,0)</f>
        <v>0</v>
      </c>
      <c r="BF495" s="139">
        <f>IF(N495="snížená",J495,0)</f>
        <v>0</v>
      </c>
      <c r="BG495" s="139">
        <f>IF(N495="zákl. přenesená",J495,0)</f>
        <v>0</v>
      </c>
      <c r="BH495" s="139">
        <f>IF(N495="sníž. přenesená",J495,0)</f>
        <v>0</v>
      </c>
      <c r="BI495" s="139">
        <f>IF(N495="nulová",J495,0)</f>
        <v>0</v>
      </c>
      <c r="BJ495" s="17" t="s">
        <v>81</v>
      </c>
      <c r="BK495" s="139">
        <f>ROUND(I495*H495,2)</f>
        <v>0</v>
      </c>
      <c r="BL495" s="17" t="s">
        <v>220</v>
      </c>
      <c r="BM495" s="138" t="s">
        <v>847</v>
      </c>
    </row>
    <row r="496" spans="2:51" s="15" customFormat="1" ht="12">
      <c r="B496" s="150"/>
      <c r="C496" s="208"/>
      <c r="D496" s="198" t="s">
        <v>153</v>
      </c>
      <c r="E496" s="209" t="s">
        <v>1</v>
      </c>
      <c r="F496" s="210" t="s">
        <v>848</v>
      </c>
      <c r="G496" s="211"/>
      <c r="H496" s="209" t="s">
        <v>1</v>
      </c>
      <c r="I496" s="211"/>
      <c r="J496" s="211"/>
      <c r="K496" s="211"/>
      <c r="L496" s="150"/>
      <c r="M496" s="152"/>
      <c r="N496" s="153"/>
      <c r="O496" s="153"/>
      <c r="P496" s="153"/>
      <c r="Q496" s="153"/>
      <c r="R496" s="153"/>
      <c r="S496" s="153"/>
      <c r="T496" s="154"/>
      <c r="AT496" s="151" t="s">
        <v>153</v>
      </c>
      <c r="AU496" s="151" t="s">
        <v>85</v>
      </c>
      <c r="AV496" s="15" t="s">
        <v>81</v>
      </c>
      <c r="AW496" s="15" t="s">
        <v>31</v>
      </c>
      <c r="AX496" s="15" t="s">
        <v>76</v>
      </c>
      <c r="AY496" s="151" t="s">
        <v>143</v>
      </c>
    </row>
    <row r="497" spans="2:51" s="13" customFormat="1" ht="12">
      <c r="B497" s="140"/>
      <c r="C497" s="197"/>
      <c r="D497" s="198" t="s">
        <v>153</v>
      </c>
      <c r="E497" s="199" t="s">
        <v>1</v>
      </c>
      <c r="F497" s="200" t="s">
        <v>849</v>
      </c>
      <c r="G497" s="201"/>
      <c r="H497" s="202">
        <v>195</v>
      </c>
      <c r="I497" s="201"/>
      <c r="J497" s="201"/>
      <c r="K497" s="201"/>
      <c r="L497" s="140"/>
      <c r="M497" s="142"/>
      <c r="N497" s="143"/>
      <c r="O497" s="143"/>
      <c r="P497" s="143"/>
      <c r="Q497" s="143"/>
      <c r="R497" s="143"/>
      <c r="S497" s="143"/>
      <c r="T497" s="144"/>
      <c r="AT497" s="141" t="s">
        <v>153</v>
      </c>
      <c r="AU497" s="141" t="s">
        <v>85</v>
      </c>
      <c r="AV497" s="13" t="s">
        <v>85</v>
      </c>
      <c r="AW497" s="13" t="s">
        <v>31</v>
      </c>
      <c r="AX497" s="13" t="s">
        <v>76</v>
      </c>
      <c r="AY497" s="141" t="s">
        <v>143</v>
      </c>
    </row>
    <row r="498" spans="2:51" s="14" customFormat="1" ht="12">
      <c r="B498" s="145"/>
      <c r="C498" s="203"/>
      <c r="D498" s="198" t="s">
        <v>153</v>
      </c>
      <c r="E498" s="204" t="s">
        <v>1</v>
      </c>
      <c r="F498" s="205" t="s">
        <v>156</v>
      </c>
      <c r="G498" s="206"/>
      <c r="H498" s="207">
        <v>195</v>
      </c>
      <c r="I498" s="206"/>
      <c r="J498" s="206"/>
      <c r="K498" s="206"/>
      <c r="L498" s="145"/>
      <c r="M498" s="147"/>
      <c r="N498" s="148"/>
      <c r="O498" s="148"/>
      <c r="P498" s="148"/>
      <c r="Q498" s="148"/>
      <c r="R498" s="148"/>
      <c r="S498" s="148"/>
      <c r="T498" s="149"/>
      <c r="AT498" s="146" t="s">
        <v>153</v>
      </c>
      <c r="AU498" s="146" t="s">
        <v>85</v>
      </c>
      <c r="AV498" s="14" t="s">
        <v>151</v>
      </c>
      <c r="AW498" s="14" t="s">
        <v>31</v>
      </c>
      <c r="AX498" s="14" t="s">
        <v>81</v>
      </c>
      <c r="AY498" s="146" t="s">
        <v>143</v>
      </c>
    </row>
    <row r="499" spans="1:65" s="2" customFormat="1" ht="16.5" customHeight="1">
      <c r="A499" s="30"/>
      <c r="B499" s="133"/>
      <c r="C499" s="190" t="s">
        <v>850</v>
      </c>
      <c r="D499" s="191" t="s">
        <v>146</v>
      </c>
      <c r="E499" s="192" t="s">
        <v>851</v>
      </c>
      <c r="F499" s="193" t="s">
        <v>852</v>
      </c>
      <c r="G499" s="194" t="s">
        <v>262</v>
      </c>
      <c r="H499" s="195">
        <v>202</v>
      </c>
      <c r="I499" s="221">
        <v>0</v>
      </c>
      <c r="J499" s="196">
        <f>ROUND(I499*H499,2)</f>
        <v>0</v>
      </c>
      <c r="K499" s="193" t="s">
        <v>150</v>
      </c>
      <c r="L499" s="31"/>
      <c r="M499" s="134" t="s">
        <v>1</v>
      </c>
      <c r="N499" s="135" t="s">
        <v>41</v>
      </c>
      <c r="O499" s="136">
        <v>0.25</v>
      </c>
      <c r="P499" s="136">
        <f>O499*H499</f>
        <v>50.5</v>
      </c>
      <c r="Q499" s="136">
        <v>0</v>
      </c>
      <c r="R499" s="136">
        <f>Q499*H499</f>
        <v>0</v>
      </c>
      <c r="S499" s="136">
        <v>0</v>
      </c>
      <c r="T499" s="137">
        <f>S499*H499</f>
        <v>0</v>
      </c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R499" s="138" t="s">
        <v>220</v>
      </c>
      <c r="AT499" s="138" t="s">
        <v>146</v>
      </c>
      <c r="AU499" s="138" t="s">
        <v>85</v>
      </c>
      <c r="AY499" s="17" t="s">
        <v>143</v>
      </c>
      <c r="BE499" s="139">
        <f>IF(N499="základní",J499,0)</f>
        <v>0</v>
      </c>
      <c r="BF499" s="139">
        <f>IF(N499="snížená",J499,0)</f>
        <v>0</v>
      </c>
      <c r="BG499" s="139">
        <f>IF(N499="zákl. přenesená",J499,0)</f>
        <v>0</v>
      </c>
      <c r="BH499" s="139">
        <f>IF(N499="sníž. přenesená",J499,0)</f>
        <v>0</v>
      </c>
      <c r="BI499" s="139">
        <f>IF(N499="nulová",J499,0)</f>
        <v>0</v>
      </c>
      <c r="BJ499" s="17" t="s">
        <v>81</v>
      </c>
      <c r="BK499" s="139">
        <f>ROUND(I499*H499,2)</f>
        <v>0</v>
      </c>
      <c r="BL499" s="17" t="s">
        <v>220</v>
      </c>
      <c r="BM499" s="138" t="s">
        <v>853</v>
      </c>
    </row>
    <row r="500" spans="2:51" s="15" customFormat="1" ht="12">
      <c r="B500" s="150"/>
      <c r="C500" s="208"/>
      <c r="D500" s="198" t="s">
        <v>153</v>
      </c>
      <c r="E500" s="209" t="s">
        <v>1</v>
      </c>
      <c r="F500" s="210" t="s">
        <v>812</v>
      </c>
      <c r="G500" s="211"/>
      <c r="H500" s="209" t="s">
        <v>1</v>
      </c>
      <c r="I500" s="211"/>
      <c r="J500" s="211"/>
      <c r="K500" s="211"/>
      <c r="L500" s="150"/>
      <c r="M500" s="152"/>
      <c r="N500" s="153"/>
      <c r="O500" s="153"/>
      <c r="P500" s="153"/>
      <c r="Q500" s="153"/>
      <c r="R500" s="153"/>
      <c r="S500" s="153"/>
      <c r="T500" s="154"/>
      <c r="AT500" s="151" t="s">
        <v>153</v>
      </c>
      <c r="AU500" s="151" t="s">
        <v>85</v>
      </c>
      <c r="AV500" s="15" t="s">
        <v>81</v>
      </c>
      <c r="AW500" s="15" t="s">
        <v>31</v>
      </c>
      <c r="AX500" s="15" t="s">
        <v>76</v>
      </c>
      <c r="AY500" s="151" t="s">
        <v>143</v>
      </c>
    </row>
    <row r="501" spans="2:51" s="13" customFormat="1" ht="12">
      <c r="B501" s="140"/>
      <c r="C501" s="197"/>
      <c r="D501" s="198" t="s">
        <v>153</v>
      </c>
      <c r="E501" s="199" t="s">
        <v>1</v>
      </c>
      <c r="F501" s="200" t="s">
        <v>854</v>
      </c>
      <c r="G501" s="201"/>
      <c r="H501" s="202">
        <v>202</v>
      </c>
      <c r="I501" s="201"/>
      <c r="J501" s="201"/>
      <c r="K501" s="201"/>
      <c r="L501" s="140"/>
      <c r="M501" s="142"/>
      <c r="N501" s="143"/>
      <c r="O501" s="143"/>
      <c r="P501" s="143"/>
      <c r="Q501" s="143"/>
      <c r="R501" s="143"/>
      <c r="S501" s="143"/>
      <c r="T501" s="144"/>
      <c r="AT501" s="141" t="s">
        <v>153</v>
      </c>
      <c r="AU501" s="141" t="s">
        <v>85</v>
      </c>
      <c r="AV501" s="13" t="s">
        <v>85</v>
      </c>
      <c r="AW501" s="13" t="s">
        <v>31</v>
      </c>
      <c r="AX501" s="13" t="s">
        <v>76</v>
      </c>
      <c r="AY501" s="141" t="s">
        <v>143</v>
      </c>
    </row>
    <row r="502" spans="2:51" s="14" customFormat="1" ht="12">
      <c r="B502" s="145"/>
      <c r="C502" s="203"/>
      <c r="D502" s="198" t="s">
        <v>153</v>
      </c>
      <c r="E502" s="204" t="s">
        <v>1</v>
      </c>
      <c r="F502" s="205" t="s">
        <v>156</v>
      </c>
      <c r="G502" s="206"/>
      <c r="H502" s="207">
        <v>202</v>
      </c>
      <c r="I502" s="206"/>
      <c r="J502" s="206"/>
      <c r="K502" s="206"/>
      <c r="L502" s="145"/>
      <c r="M502" s="147"/>
      <c r="N502" s="148"/>
      <c r="O502" s="148"/>
      <c r="P502" s="148"/>
      <c r="Q502" s="148"/>
      <c r="R502" s="148"/>
      <c r="S502" s="148"/>
      <c r="T502" s="149"/>
      <c r="AT502" s="146" t="s">
        <v>153</v>
      </c>
      <c r="AU502" s="146" t="s">
        <v>85</v>
      </c>
      <c r="AV502" s="14" t="s">
        <v>151</v>
      </c>
      <c r="AW502" s="14" t="s">
        <v>31</v>
      </c>
      <c r="AX502" s="14" t="s">
        <v>81</v>
      </c>
      <c r="AY502" s="146" t="s">
        <v>143</v>
      </c>
    </row>
    <row r="503" spans="1:65" s="2" customFormat="1" ht="16.5" customHeight="1">
      <c r="A503" s="30"/>
      <c r="B503" s="133"/>
      <c r="C503" s="214" t="s">
        <v>855</v>
      </c>
      <c r="D503" s="215" t="s">
        <v>573</v>
      </c>
      <c r="E503" s="216" t="s">
        <v>856</v>
      </c>
      <c r="F503" s="217" t="s">
        <v>857</v>
      </c>
      <c r="G503" s="218" t="s">
        <v>262</v>
      </c>
      <c r="H503" s="219">
        <v>222.2</v>
      </c>
      <c r="I503" s="223">
        <v>0</v>
      </c>
      <c r="J503" s="220">
        <f>ROUND(I503*H503,2)</f>
        <v>0</v>
      </c>
      <c r="K503" s="217" t="s">
        <v>1</v>
      </c>
      <c r="L503" s="157"/>
      <c r="M503" s="158" t="s">
        <v>1</v>
      </c>
      <c r="N503" s="159" t="s">
        <v>41</v>
      </c>
      <c r="O503" s="136">
        <v>0</v>
      </c>
      <c r="P503" s="136">
        <f>O503*H503</f>
        <v>0</v>
      </c>
      <c r="Q503" s="136">
        <v>0.00025</v>
      </c>
      <c r="R503" s="136">
        <f>Q503*H503</f>
        <v>0.055549999999999995</v>
      </c>
      <c r="S503" s="136">
        <v>0</v>
      </c>
      <c r="T503" s="137">
        <f>S503*H503</f>
        <v>0</v>
      </c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R503" s="138" t="s">
        <v>320</v>
      </c>
      <c r="AT503" s="138" t="s">
        <v>573</v>
      </c>
      <c r="AU503" s="138" t="s">
        <v>85</v>
      </c>
      <c r="AY503" s="17" t="s">
        <v>143</v>
      </c>
      <c r="BE503" s="139">
        <f>IF(N503="základní",J503,0)</f>
        <v>0</v>
      </c>
      <c r="BF503" s="139">
        <f>IF(N503="snížená",J503,0)</f>
        <v>0</v>
      </c>
      <c r="BG503" s="139">
        <f>IF(N503="zákl. přenesená",J503,0)</f>
        <v>0</v>
      </c>
      <c r="BH503" s="139">
        <f>IF(N503="sníž. přenesená",J503,0)</f>
        <v>0</v>
      </c>
      <c r="BI503" s="139">
        <f>IF(N503="nulová",J503,0)</f>
        <v>0</v>
      </c>
      <c r="BJ503" s="17" t="s">
        <v>81</v>
      </c>
      <c r="BK503" s="139">
        <f>ROUND(I503*H503,2)</f>
        <v>0</v>
      </c>
      <c r="BL503" s="17" t="s">
        <v>220</v>
      </c>
      <c r="BM503" s="138" t="s">
        <v>858</v>
      </c>
    </row>
    <row r="504" spans="2:51" s="13" customFormat="1" ht="12">
      <c r="B504" s="140"/>
      <c r="C504" s="197"/>
      <c r="D504" s="198" t="s">
        <v>153</v>
      </c>
      <c r="E504" s="199" t="s">
        <v>1</v>
      </c>
      <c r="F504" s="200" t="s">
        <v>859</v>
      </c>
      <c r="G504" s="201"/>
      <c r="H504" s="202">
        <v>222.2</v>
      </c>
      <c r="I504" s="201"/>
      <c r="J504" s="201"/>
      <c r="K504" s="201"/>
      <c r="L504" s="140"/>
      <c r="M504" s="142"/>
      <c r="N504" s="143"/>
      <c r="O504" s="143"/>
      <c r="P504" s="143"/>
      <c r="Q504" s="143"/>
      <c r="R504" s="143"/>
      <c r="S504" s="143"/>
      <c r="T504" s="144"/>
      <c r="AT504" s="141" t="s">
        <v>153</v>
      </c>
      <c r="AU504" s="141" t="s">
        <v>85</v>
      </c>
      <c r="AV504" s="13" t="s">
        <v>85</v>
      </c>
      <c r="AW504" s="13" t="s">
        <v>31</v>
      </c>
      <c r="AX504" s="13" t="s">
        <v>81</v>
      </c>
      <c r="AY504" s="141" t="s">
        <v>143</v>
      </c>
    </row>
    <row r="505" spans="1:65" s="2" customFormat="1" ht="16.5" customHeight="1">
      <c r="A505" s="30"/>
      <c r="B505" s="133"/>
      <c r="C505" s="190" t="s">
        <v>860</v>
      </c>
      <c r="D505" s="191" t="s">
        <v>146</v>
      </c>
      <c r="E505" s="192" t="s">
        <v>861</v>
      </c>
      <c r="F505" s="193" t="s">
        <v>862</v>
      </c>
      <c r="G505" s="194" t="s">
        <v>149</v>
      </c>
      <c r="H505" s="195">
        <v>293.96</v>
      </c>
      <c r="I505" s="221">
        <v>0</v>
      </c>
      <c r="J505" s="196">
        <f>ROUND(I505*H505,2)</f>
        <v>0</v>
      </c>
      <c r="K505" s="193" t="s">
        <v>150</v>
      </c>
      <c r="L505" s="31"/>
      <c r="M505" s="134" t="s">
        <v>1</v>
      </c>
      <c r="N505" s="135" t="s">
        <v>41</v>
      </c>
      <c r="O505" s="136">
        <v>0.42</v>
      </c>
      <c r="P505" s="136">
        <f>O505*H505</f>
        <v>123.46319999999999</v>
      </c>
      <c r="Q505" s="136">
        <v>0</v>
      </c>
      <c r="R505" s="136">
        <f>Q505*H505</f>
        <v>0</v>
      </c>
      <c r="S505" s="136">
        <v>0</v>
      </c>
      <c r="T505" s="137">
        <f>S505*H505</f>
        <v>0</v>
      </c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R505" s="138" t="s">
        <v>220</v>
      </c>
      <c r="AT505" s="138" t="s">
        <v>146</v>
      </c>
      <c r="AU505" s="138" t="s">
        <v>85</v>
      </c>
      <c r="AY505" s="17" t="s">
        <v>143</v>
      </c>
      <c r="BE505" s="139">
        <f>IF(N505="základní",J505,0)</f>
        <v>0</v>
      </c>
      <c r="BF505" s="139">
        <f>IF(N505="snížená",J505,0)</f>
        <v>0</v>
      </c>
      <c r="BG505" s="139">
        <f>IF(N505="zákl. přenesená",J505,0)</f>
        <v>0</v>
      </c>
      <c r="BH505" s="139">
        <f>IF(N505="sníž. přenesená",J505,0)</f>
        <v>0</v>
      </c>
      <c r="BI505" s="139">
        <f>IF(N505="nulová",J505,0)</f>
        <v>0</v>
      </c>
      <c r="BJ505" s="17" t="s">
        <v>81</v>
      </c>
      <c r="BK505" s="139">
        <f>ROUND(I505*H505,2)</f>
        <v>0</v>
      </c>
      <c r="BL505" s="17" t="s">
        <v>220</v>
      </c>
      <c r="BM505" s="138" t="s">
        <v>863</v>
      </c>
    </row>
    <row r="506" spans="2:51" s="15" customFormat="1" ht="12">
      <c r="B506" s="150"/>
      <c r="C506" s="208"/>
      <c r="D506" s="198" t="s">
        <v>153</v>
      </c>
      <c r="E506" s="209" t="s">
        <v>1</v>
      </c>
      <c r="F506" s="210" t="s">
        <v>782</v>
      </c>
      <c r="G506" s="211"/>
      <c r="H506" s="209" t="s">
        <v>1</v>
      </c>
      <c r="I506" s="211"/>
      <c r="J506" s="211"/>
      <c r="K506" s="211"/>
      <c r="L506" s="150"/>
      <c r="M506" s="152"/>
      <c r="N506" s="153"/>
      <c r="O506" s="153"/>
      <c r="P506" s="153"/>
      <c r="Q506" s="153"/>
      <c r="R506" s="153"/>
      <c r="S506" s="153"/>
      <c r="T506" s="154"/>
      <c r="AT506" s="151" t="s">
        <v>153</v>
      </c>
      <c r="AU506" s="151" t="s">
        <v>85</v>
      </c>
      <c r="AV506" s="15" t="s">
        <v>81</v>
      </c>
      <c r="AW506" s="15" t="s">
        <v>31</v>
      </c>
      <c r="AX506" s="15" t="s">
        <v>76</v>
      </c>
      <c r="AY506" s="151" t="s">
        <v>143</v>
      </c>
    </row>
    <row r="507" spans="2:51" s="13" customFormat="1" ht="12">
      <c r="B507" s="140"/>
      <c r="C507" s="197"/>
      <c r="D507" s="198" t="s">
        <v>153</v>
      </c>
      <c r="E507" s="199" t="s">
        <v>1</v>
      </c>
      <c r="F507" s="200" t="s">
        <v>783</v>
      </c>
      <c r="G507" s="201"/>
      <c r="H507" s="202">
        <v>15.217</v>
      </c>
      <c r="I507" s="201"/>
      <c r="J507" s="201"/>
      <c r="K507" s="201"/>
      <c r="L507" s="140"/>
      <c r="M507" s="142"/>
      <c r="N507" s="143"/>
      <c r="O507" s="143"/>
      <c r="P507" s="143"/>
      <c r="Q507" s="143"/>
      <c r="R507" s="143"/>
      <c r="S507" s="143"/>
      <c r="T507" s="144"/>
      <c r="AT507" s="141" t="s">
        <v>153</v>
      </c>
      <c r="AU507" s="141" t="s">
        <v>85</v>
      </c>
      <c r="AV507" s="13" t="s">
        <v>85</v>
      </c>
      <c r="AW507" s="13" t="s">
        <v>31</v>
      </c>
      <c r="AX507" s="13" t="s">
        <v>76</v>
      </c>
      <c r="AY507" s="141" t="s">
        <v>143</v>
      </c>
    </row>
    <row r="508" spans="2:51" s="15" customFormat="1" ht="12">
      <c r="B508" s="150"/>
      <c r="C508" s="208"/>
      <c r="D508" s="198" t="s">
        <v>153</v>
      </c>
      <c r="E508" s="209" t="s">
        <v>1</v>
      </c>
      <c r="F508" s="210" t="s">
        <v>752</v>
      </c>
      <c r="G508" s="211"/>
      <c r="H508" s="209" t="s">
        <v>1</v>
      </c>
      <c r="I508" s="211"/>
      <c r="J508" s="211"/>
      <c r="K508" s="211"/>
      <c r="L508" s="150"/>
      <c r="M508" s="152"/>
      <c r="N508" s="153"/>
      <c r="O508" s="153"/>
      <c r="P508" s="153"/>
      <c r="Q508" s="153"/>
      <c r="R508" s="153"/>
      <c r="S508" s="153"/>
      <c r="T508" s="154"/>
      <c r="AT508" s="151" t="s">
        <v>153</v>
      </c>
      <c r="AU508" s="151" t="s">
        <v>85</v>
      </c>
      <c r="AV508" s="15" t="s">
        <v>81</v>
      </c>
      <c r="AW508" s="15" t="s">
        <v>31</v>
      </c>
      <c r="AX508" s="15" t="s">
        <v>76</v>
      </c>
      <c r="AY508" s="151" t="s">
        <v>143</v>
      </c>
    </row>
    <row r="509" spans="2:51" s="13" customFormat="1" ht="12">
      <c r="B509" s="140"/>
      <c r="C509" s="197"/>
      <c r="D509" s="198" t="s">
        <v>153</v>
      </c>
      <c r="E509" s="199" t="s">
        <v>1</v>
      </c>
      <c r="F509" s="200" t="s">
        <v>753</v>
      </c>
      <c r="G509" s="201"/>
      <c r="H509" s="202">
        <v>221.743</v>
      </c>
      <c r="I509" s="201"/>
      <c r="J509" s="201"/>
      <c r="K509" s="201"/>
      <c r="L509" s="140"/>
      <c r="M509" s="142"/>
      <c r="N509" s="143"/>
      <c r="O509" s="143"/>
      <c r="P509" s="143"/>
      <c r="Q509" s="143"/>
      <c r="R509" s="143"/>
      <c r="S509" s="143"/>
      <c r="T509" s="144"/>
      <c r="AT509" s="141" t="s">
        <v>153</v>
      </c>
      <c r="AU509" s="141" t="s">
        <v>85</v>
      </c>
      <c r="AV509" s="13" t="s">
        <v>85</v>
      </c>
      <c r="AW509" s="13" t="s">
        <v>31</v>
      </c>
      <c r="AX509" s="13" t="s">
        <v>76</v>
      </c>
      <c r="AY509" s="141" t="s">
        <v>143</v>
      </c>
    </row>
    <row r="510" spans="2:51" s="15" customFormat="1" ht="12">
      <c r="B510" s="150"/>
      <c r="C510" s="208"/>
      <c r="D510" s="198" t="s">
        <v>153</v>
      </c>
      <c r="E510" s="209" t="s">
        <v>1</v>
      </c>
      <c r="F510" s="210" t="s">
        <v>754</v>
      </c>
      <c r="G510" s="211"/>
      <c r="H510" s="209" t="s">
        <v>1</v>
      </c>
      <c r="I510" s="211"/>
      <c r="J510" s="211"/>
      <c r="K510" s="211"/>
      <c r="L510" s="150"/>
      <c r="M510" s="152"/>
      <c r="N510" s="153"/>
      <c r="O510" s="153"/>
      <c r="P510" s="153"/>
      <c r="Q510" s="153"/>
      <c r="R510" s="153"/>
      <c r="S510" s="153"/>
      <c r="T510" s="154"/>
      <c r="AT510" s="151" t="s">
        <v>153</v>
      </c>
      <c r="AU510" s="151" t="s">
        <v>85</v>
      </c>
      <c r="AV510" s="15" t="s">
        <v>81</v>
      </c>
      <c r="AW510" s="15" t="s">
        <v>31</v>
      </c>
      <c r="AX510" s="15" t="s">
        <v>76</v>
      </c>
      <c r="AY510" s="151" t="s">
        <v>143</v>
      </c>
    </row>
    <row r="511" spans="2:51" s="13" customFormat="1" ht="12">
      <c r="B511" s="140"/>
      <c r="C511" s="197"/>
      <c r="D511" s="198" t="s">
        <v>153</v>
      </c>
      <c r="E511" s="199" t="s">
        <v>1</v>
      </c>
      <c r="F511" s="200" t="s">
        <v>755</v>
      </c>
      <c r="G511" s="201"/>
      <c r="H511" s="202">
        <v>57</v>
      </c>
      <c r="I511" s="201"/>
      <c r="J511" s="201"/>
      <c r="K511" s="201"/>
      <c r="L511" s="140"/>
      <c r="M511" s="142"/>
      <c r="N511" s="143"/>
      <c r="O511" s="143"/>
      <c r="P511" s="143"/>
      <c r="Q511" s="143"/>
      <c r="R511" s="143"/>
      <c r="S511" s="143"/>
      <c r="T511" s="144"/>
      <c r="AT511" s="141" t="s">
        <v>153</v>
      </c>
      <c r="AU511" s="141" t="s">
        <v>85</v>
      </c>
      <c r="AV511" s="13" t="s">
        <v>85</v>
      </c>
      <c r="AW511" s="13" t="s">
        <v>31</v>
      </c>
      <c r="AX511" s="13" t="s">
        <v>76</v>
      </c>
      <c r="AY511" s="141" t="s">
        <v>143</v>
      </c>
    </row>
    <row r="512" spans="2:51" s="14" customFormat="1" ht="12">
      <c r="B512" s="145"/>
      <c r="C512" s="203"/>
      <c r="D512" s="198" t="s">
        <v>153</v>
      </c>
      <c r="E512" s="204" t="s">
        <v>1</v>
      </c>
      <c r="F512" s="205" t="s">
        <v>156</v>
      </c>
      <c r="G512" s="206"/>
      <c r="H512" s="207">
        <v>293.96000000000004</v>
      </c>
      <c r="I512" s="206"/>
      <c r="J512" s="206"/>
      <c r="K512" s="206"/>
      <c r="L512" s="145"/>
      <c r="M512" s="147"/>
      <c r="N512" s="148"/>
      <c r="O512" s="148"/>
      <c r="P512" s="148"/>
      <c r="Q512" s="148"/>
      <c r="R512" s="148"/>
      <c r="S512" s="148"/>
      <c r="T512" s="149"/>
      <c r="AT512" s="146" t="s">
        <v>153</v>
      </c>
      <c r="AU512" s="146" t="s">
        <v>85</v>
      </c>
      <c r="AV512" s="14" t="s">
        <v>151</v>
      </c>
      <c r="AW512" s="14" t="s">
        <v>31</v>
      </c>
      <c r="AX512" s="14" t="s">
        <v>81</v>
      </c>
      <c r="AY512" s="146" t="s">
        <v>143</v>
      </c>
    </row>
    <row r="513" spans="1:65" s="2" customFormat="1" ht="16.5" customHeight="1">
      <c r="A513" s="30"/>
      <c r="B513" s="133"/>
      <c r="C513" s="190" t="s">
        <v>864</v>
      </c>
      <c r="D513" s="191" t="s">
        <v>146</v>
      </c>
      <c r="E513" s="192" t="s">
        <v>865</v>
      </c>
      <c r="F513" s="193" t="s">
        <v>866</v>
      </c>
      <c r="G513" s="194" t="s">
        <v>149</v>
      </c>
      <c r="H513" s="195">
        <v>278.743</v>
      </c>
      <c r="I513" s="221">
        <v>0</v>
      </c>
      <c r="J513" s="196">
        <f>ROUND(I513*H513,2)</f>
        <v>0</v>
      </c>
      <c r="K513" s="193" t="s">
        <v>1</v>
      </c>
      <c r="L513" s="31"/>
      <c r="M513" s="134" t="s">
        <v>1</v>
      </c>
      <c r="N513" s="135" t="s">
        <v>41</v>
      </c>
      <c r="O513" s="136">
        <v>0.42</v>
      </c>
      <c r="P513" s="136">
        <f>O513*H513</f>
        <v>117.07206</v>
      </c>
      <c r="Q513" s="136">
        <v>0</v>
      </c>
      <c r="R513" s="136">
        <f>Q513*H513</f>
        <v>0</v>
      </c>
      <c r="S513" s="136">
        <v>0</v>
      </c>
      <c r="T513" s="137">
        <f>S513*H513</f>
        <v>0</v>
      </c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R513" s="138" t="s">
        <v>220</v>
      </c>
      <c r="AT513" s="138" t="s">
        <v>146</v>
      </c>
      <c r="AU513" s="138" t="s">
        <v>85</v>
      </c>
      <c r="AY513" s="17" t="s">
        <v>143</v>
      </c>
      <c r="BE513" s="139">
        <f>IF(N513="základní",J513,0)</f>
        <v>0</v>
      </c>
      <c r="BF513" s="139">
        <f>IF(N513="snížená",J513,0)</f>
        <v>0</v>
      </c>
      <c r="BG513" s="139">
        <f>IF(N513="zákl. přenesená",J513,0)</f>
        <v>0</v>
      </c>
      <c r="BH513" s="139">
        <f>IF(N513="sníž. přenesená",J513,0)</f>
        <v>0</v>
      </c>
      <c r="BI513" s="139">
        <f>IF(N513="nulová",J513,0)</f>
        <v>0</v>
      </c>
      <c r="BJ513" s="17" t="s">
        <v>81</v>
      </c>
      <c r="BK513" s="139">
        <f>ROUND(I513*H513,2)</f>
        <v>0</v>
      </c>
      <c r="BL513" s="17" t="s">
        <v>220</v>
      </c>
      <c r="BM513" s="138" t="s">
        <v>867</v>
      </c>
    </row>
    <row r="514" spans="2:51" s="15" customFormat="1" ht="12">
      <c r="B514" s="150"/>
      <c r="C514" s="208"/>
      <c r="D514" s="198" t="s">
        <v>153</v>
      </c>
      <c r="E514" s="209" t="s">
        <v>1</v>
      </c>
      <c r="F514" s="210" t="s">
        <v>752</v>
      </c>
      <c r="G514" s="211"/>
      <c r="H514" s="209" t="s">
        <v>1</v>
      </c>
      <c r="I514" s="211"/>
      <c r="J514" s="211"/>
      <c r="K514" s="211"/>
      <c r="L514" s="150"/>
      <c r="M514" s="152"/>
      <c r="N514" s="153"/>
      <c r="O514" s="153"/>
      <c r="P514" s="153"/>
      <c r="Q514" s="153"/>
      <c r="R514" s="153"/>
      <c r="S514" s="153"/>
      <c r="T514" s="154"/>
      <c r="AT514" s="151" t="s">
        <v>153</v>
      </c>
      <c r="AU514" s="151" t="s">
        <v>85</v>
      </c>
      <c r="AV514" s="15" t="s">
        <v>81</v>
      </c>
      <c r="AW514" s="15" t="s">
        <v>31</v>
      </c>
      <c r="AX514" s="15" t="s">
        <v>76</v>
      </c>
      <c r="AY514" s="151" t="s">
        <v>143</v>
      </c>
    </row>
    <row r="515" spans="2:51" s="13" customFormat="1" ht="12">
      <c r="B515" s="140"/>
      <c r="C515" s="197"/>
      <c r="D515" s="198" t="s">
        <v>153</v>
      </c>
      <c r="E515" s="199" t="s">
        <v>1</v>
      </c>
      <c r="F515" s="200" t="s">
        <v>753</v>
      </c>
      <c r="G515" s="201"/>
      <c r="H515" s="202">
        <v>221.743</v>
      </c>
      <c r="I515" s="201"/>
      <c r="J515" s="201"/>
      <c r="K515" s="201"/>
      <c r="L515" s="140"/>
      <c r="M515" s="142"/>
      <c r="N515" s="143"/>
      <c r="O515" s="143"/>
      <c r="P515" s="143"/>
      <c r="Q515" s="143"/>
      <c r="R515" s="143"/>
      <c r="S515" s="143"/>
      <c r="T515" s="144"/>
      <c r="AT515" s="141" t="s">
        <v>153</v>
      </c>
      <c r="AU515" s="141" t="s">
        <v>85</v>
      </c>
      <c r="AV515" s="13" t="s">
        <v>85</v>
      </c>
      <c r="AW515" s="13" t="s">
        <v>31</v>
      </c>
      <c r="AX515" s="13" t="s">
        <v>76</v>
      </c>
      <c r="AY515" s="141" t="s">
        <v>143</v>
      </c>
    </row>
    <row r="516" spans="2:51" s="15" customFormat="1" ht="12">
      <c r="B516" s="150"/>
      <c r="C516" s="208"/>
      <c r="D516" s="198" t="s">
        <v>153</v>
      </c>
      <c r="E516" s="209" t="s">
        <v>1</v>
      </c>
      <c r="F516" s="210" t="s">
        <v>754</v>
      </c>
      <c r="G516" s="211"/>
      <c r="H516" s="209" t="s">
        <v>1</v>
      </c>
      <c r="I516" s="211"/>
      <c r="J516" s="211"/>
      <c r="K516" s="211"/>
      <c r="L516" s="150"/>
      <c r="M516" s="152"/>
      <c r="N516" s="153"/>
      <c r="O516" s="153"/>
      <c r="P516" s="153"/>
      <c r="Q516" s="153"/>
      <c r="R516" s="153"/>
      <c r="S516" s="153"/>
      <c r="T516" s="154"/>
      <c r="AT516" s="151" t="s">
        <v>153</v>
      </c>
      <c r="AU516" s="151" t="s">
        <v>85</v>
      </c>
      <c r="AV516" s="15" t="s">
        <v>81</v>
      </c>
      <c r="AW516" s="15" t="s">
        <v>31</v>
      </c>
      <c r="AX516" s="15" t="s">
        <v>76</v>
      </c>
      <c r="AY516" s="151" t="s">
        <v>143</v>
      </c>
    </row>
    <row r="517" spans="2:51" s="13" customFormat="1" ht="12">
      <c r="B517" s="140"/>
      <c r="C517" s="197"/>
      <c r="D517" s="198" t="s">
        <v>153</v>
      </c>
      <c r="E517" s="199" t="s">
        <v>1</v>
      </c>
      <c r="F517" s="200" t="s">
        <v>755</v>
      </c>
      <c r="G517" s="201"/>
      <c r="H517" s="202">
        <v>57</v>
      </c>
      <c r="I517" s="201"/>
      <c r="J517" s="201"/>
      <c r="K517" s="201"/>
      <c r="L517" s="140"/>
      <c r="M517" s="142"/>
      <c r="N517" s="143"/>
      <c r="O517" s="143"/>
      <c r="P517" s="143"/>
      <c r="Q517" s="143"/>
      <c r="R517" s="143"/>
      <c r="S517" s="143"/>
      <c r="T517" s="144"/>
      <c r="AT517" s="141" t="s">
        <v>153</v>
      </c>
      <c r="AU517" s="141" t="s">
        <v>85</v>
      </c>
      <c r="AV517" s="13" t="s">
        <v>85</v>
      </c>
      <c r="AW517" s="13" t="s">
        <v>31</v>
      </c>
      <c r="AX517" s="13" t="s">
        <v>76</v>
      </c>
      <c r="AY517" s="141" t="s">
        <v>143</v>
      </c>
    </row>
    <row r="518" spans="2:51" s="14" customFormat="1" ht="12">
      <c r="B518" s="145"/>
      <c r="C518" s="203"/>
      <c r="D518" s="198" t="s">
        <v>153</v>
      </c>
      <c r="E518" s="204" t="s">
        <v>1</v>
      </c>
      <c r="F518" s="205" t="s">
        <v>156</v>
      </c>
      <c r="G518" s="206"/>
      <c r="H518" s="207">
        <v>278.743</v>
      </c>
      <c r="I518" s="206"/>
      <c r="J518" s="206"/>
      <c r="K518" s="206"/>
      <c r="L518" s="145"/>
      <c r="M518" s="147"/>
      <c r="N518" s="148"/>
      <c r="O518" s="148"/>
      <c r="P518" s="148"/>
      <c r="Q518" s="148"/>
      <c r="R518" s="148"/>
      <c r="S518" s="148"/>
      <c r="T518" s="149"/>
      <c r="AT518" s="146" t="s">
        <v>153</v>
      </c>
      <c r="AU518" s="146" t="s">
        <v>85</v>
      </c>
      <c r="AV518" s="14" t="s">
        <v>151</v>
      </c>
      <c r="AW518" s="14" t="s">
        <v>31</v>
      </c>
      <c r="AX518" s="14" t="s">
        <v>81</v>
      </c>
      <c r="AY518" s="146" t="s">
        <v>143</v>
      </c>
    </row>
    <row r="519" spans="1:65" s="2" customFormat="1" ht="16.5" customHeight="1">
      <c r="A519" s="30"/>
      <c r="B519" s="133"/>
      <c r="C519" s="190" t="s">
        <v>868</v>
      </c>
      <c r="D519" s="191" t="s">
        <v>146</v>
      </c>
      <c r="E519" s="192" t="s">
        <v>869</v>
      </c>
      <c r="F519" s="193" t="s">
        <v>870</v>
      </c>
      <c r="G519" s="194" t="s">
        <v>149</v>
      </c>
      <c r="H519" s="195">
        <v>57</v>
      </c>
      <c r="I519" s="221">
        <v>0</v>
      </c>
      <c r="J519" s="196">
        <f>ROUND(I519*H519,2)</f>
        <v>0</v>
      </c>
      <c r="K519" s="193" t="s">
        <v>1</v>
      </c>
      <c r="L519" s="31"/>
      <c r="M519" s="134" t="s">
        <v>1</v>
      </c>
      <c r="N519" s="135" t="s">
        <v>41</v>
      </c>
      <c r="O519" s="136">
        <v>0.42</v>
      </c>
      <c r="P519" s="136">
        <f>O519*H519</f>
        <v>23.939999999999998</v>
      </c>
      <c r="Q519" s="136">
        <v>0</v>
      </c>
      <c r="R519" s="136">
        <f>Q519*H519</f>
        <v>0</v>
      </c>
      <c r="S519" s="136">
        <v>0</v>
      </c>
      <c r="T519" s="137">
        <f>S519*H519</f>
        <v>0</v>
      </c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R519" s="138" t="s">
        <v>220</v>
      </c>
      <c r="AT519" s="138" t="s">
        <v>146</v>
      </c>
      <c r="AU519" s="138" t="s">
        <v>85</v>
      </c>
      <c r="AY519" s="17" t="s">
        <v>143</v>
      </c>
      <c r="BE519" s="139">
        <f>IF(N519="základní",J519,0)</f>
        <v>0</v>
      </c>
      <c r="BF519" s="139">
        <f>IF(N519="snížená",J519,0)</f>
        <v>0</v>
      </c>
      <c r="BG519" s="139">
        <f>IF(N519="zákl. přenesená",J519,0)</f>
        <v>0</v>
      </c>
      <c r="BH519" s="139">
        <f>IF(N519="sníž. přenesená",J519,0)</f>
        <v>0</v>
      </c>
      <c r="BI519" s="139">
        <f>IF(N519="nulová",J519,0)</f>
        <v>0</v>
      </c>
      <c r="BJ519" s="17" t="s">
        <v>81</v>
      </c>
      <c r="BK519" s="139">
        <f>ROUND(I519*H519,2)</f>
        <v>0</v>
      </c>
      <c r="BL519" s="17" t="s">
        <v>220</v>
      </c>
      <c r="BM519" s="138" t="s">
        <v>871</v>
      </c>
    </row>
    <row r="520" spans="2:51" s="15" customFormat="1" ht="12">
      <c r="B520" s="150"/>
      <c r="C520" s="208"/>
      <c r="D520" s="198" t="s">
        <v>153</v>
      </c>
      <c r="E520" s="209" t="s">
        <v>1</v>
      </c>
      <c r="F520" s="210" t="s">
        <v>754</v>
      </c>
      <c r="G520" s="211"/>
      <c r="H520" s="209" t="s">
        <v>1</v>
      </c>
      <c r="I520" s="211"/>
      <c r="J520" s="211"/>
      <c r="K520" s="211"/>
      <c r="L520" s="150"/>
      <c r="M520" s="152"/>
      <c r="N520" s="153"/>
      <c r="O520" s="153"/>
      <c r="P520" s="153"/>
      <c r="Q520" s="153"/>
      <c r="R520" s="153"/>
      <c r="S520" s="153"/>
      <c r="T520" s="154"/>
      <c r="AT520" s="151" t="s">
        <v>153</v>
      </c>
      <c r="AU520" s="151" t="s">
        <v>85</v>
      </c>
      <c r="AV520" s="15" t="s">
        <v>81</v>
      </c>
      <c r="AW520" s="15" t="s">
        <v>31</v>
      </c>
      <c r="AX520" s="15" t="s">
        <v>76</v>
      </c>
      <c r="AY520" s="151" t="s">
        <v>143</v>
      </c>
    </row>
    <row r="521" spans="2:51" s="13" customFormat="1" ht="12">
      <c r="B521" s="140"/>
      <c r="C521" s="197"/>
      <c r="D521" s="198" t="s">
        <v>153</v>
      </c>
      <c r="E521" s="199" t="s">
        <v>1</v>
      </c>
      <c r="F521" s="200" t="s">
        <v>755</v>
      </c>
      <c r="G521" s="201"/>
      <c r="H521" s="202">
        <v>57</v>
      </c>
      <c r="I521" s="201"/>
      <c r="J521" s="201"/>
      <c r="K521" s="201"/>
      <c r="L521" s="140"/>
      <c r="M521" s="142"/>
      <c r="N521" s="143"/>
      <c r="O521" s="143"/>
      <c r="P521" s="143"/>
      <c r="Q521" s="143"/>
      <c r="R521" s="143"/>
      <c r="S521" s="143"/>
      <c r="T521" s="144"/>
      <c r="AT521" s="141" t="s">
        <v>153</v>
      </c>
      <c r="AU521" s="141" t="s">
        <v>85</v>
      </c>
      <c r="AV521" s="13" t="s">
        <v>85</v>
      </c>
      <c r="AW521" s="13" t="s">
        <v>31</v>
      </c>
      <c r="AX521" s="13" t="s">
        <v>76</v>
      </c>
      <c r="AY521" s="141" t="s">
        <v>143</v>
      </c>
    </row>
    <row r="522" spans="2:51" s="14" customFormat="1" ht="12">
      <c r="B522" s="145"/>
      <c r="C522" s="203"/>
      <c r="D522" s="198" t="s">
        <v>153</v>
      </c>
      <c r="E522" s="204" t="s">
        <v>1</v>
      </c>
      <c r="F522" s="205" t="s">
        <v>156</v>
      </c>
      <c r="G522" s="206"/>
      <c r="H522" s="207">
        <v>57</v>
      </c>
      <c r="I522" s="206"/>
      <c r="J522" s="206"/>
      <c r="K522" s="206"/>
      <c r="L522" s="145"/>
      <c r="M522" s="147"/>
      <c r="N522" s="148"/>
      <c r="O522" s="148"/>
      <c r="P522" s="148"/>
      <c r="Q522" s="148"/>
      <c r="R522" s="148"/>
      <c r="S522" s="148"/>
      <c r="T522" s="149"/>
      <c r="AT522" s="146" t="s">
        <v>153</v>
      </c>
      <c r="AU522" s="146" t="s">
        <v>85</v>
      </c>
      <c r="AV522" s="14" t="s">
        <v>151</v>
      </c>
      <c r="AW522" s="14" t="s">
        <v>31</v>
      </c>
      <c r="AX522" s="14" t="s">
        <v>81</v>
      </c>
      <c r="AY522" s="146" t="s">
        <v>143</v>
      </c>
    </row>
    <row r="523" spans="1:65" s="2" customFormat="1" ht="21.75" customHeight="1">
      <c r="A523" s="30"/>
      <c r="B523" s="133"/>
      <c r="C523" s="190" t="s">
        <v>872</v>
      </c>
      <c r="D523" s="191" t="s">
        <v>146</v>
      </c>
      <c r="E523" s="192" t="s">
        <v>873</v>
      </c>
      <c r="F523" s="193" t="s">
        <v>874</v>
      </c>
      <c r="G523" s="194" t="s">
        <v>173</v>
      </c>
      <c r="H523" s="195">
        <v>3.456</v>
      </c>
      <c r="I523" s="221">
        <v>0</v>
      </c>
      <c r="J523" s="196">
        <f>ROUND(I523*H523,2)</f>
        <v>0</v>
      </c>
      <c r="K523" s="193" t="s">
        <v>150</v>
      </c>
      <c r="L523" s="31"/>
      <c r="M523" s="134" t="s">
        <v>1</v>
      </c>
      <c r="N523" s="135" t="s">
        <v>41</v>
      </c>
      <c r="O523" s="136">
        <v>1.102</v>
      </c>
      <c r="P523" s="136">
        <f>O523*H523</f>
        <v>3.8085120000000003</v>
      </c>
      <c r="Q523" s="136">
        <v>0</v>
      </c>
      <c r="R523" s="136">
        <f>Q523*H523</f>
        <v>0</v>
      </c>
      <c r="S523" s="136">
        <v>0</v>
      </c>
      <c r="T523" s="137">
        <f>S523*H523</f>
        <v>0</v>
      </c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R523" s="138" t="s">
        <v>220</v>
      </c>
      <c r="AT523" s="138" t="s">
        <v>146</v>
      </c>
      <c r="AU523" s="138" t="s">
        <v>85</v>
      </c>
      <c r="AY523" s="17" t="s">
        <v>143</v>
      </c>
      <c r="BE523" s="139">
        <f>IF(N523="základní",J523,0)</f>
        <v>0</v>
      </c>
      <c r="BF523" s="139">
        <f>IF(N523="snížená",J523,0)</f>
        <v>0</v>
      </c>
      <c r="BG523" s="139">
        <f>IF(N523="zákl. přenesená",J523,0)</f>
        <v>0</v>
      </c>
      <c r="BH523" s="139">
        <f>IF(N523="sníž. přenesená",J523,0)</f>
        <v>0</v>
      </c>
      <c r="BI523" s="139">
        <f>IF(N523="nulová",J523,0)</f>
        <v>0</v>
      </c>
      <c r="BJ523" s="17" t="s">
        <v>81</v>
      </c>
      <c r="BK523" s="139">
        <f>ROUND(I523*H523,2)</f>
        <v>0</v>
      </c>
      <c r="BL523" s="17" t="s">
        <v>220</v>
      </c>
      <c r="BM523" s="138" t="s">
        <v>875</v>
      </c>
    </row>
    <row r="524" spans="1:65" s="2" customFormat="1" ht="21.75" customHeight="1">
      <c r="A524" s="30"/>
      <c r="B524" s="133"/>
      <c r="C524" s="190" t="s">
        <v>876</v>
      </c>
      <c r="D524" s="191" t="s">
        <v>146</v>
      </c>
      <c r="E524" s="192" t="s">
        <v>877</v>
      </c>
      <c r="F524" s="193" t="s">
        <v>878</v>
      </c>
      <c r="G524" s="194" t="s">
        <v>173</v>
      </c>
      <c r="H524" s="195">
        <v>34.56</v>
      </c>
      <c r="I524" s="221">
        <v>0</v>
      </c>
      <c r="J524" s="196">
        <f>ROUND(I524*H524,2)</f>
        <v>0</v>
      </c>
      <c r="K524" s="193" t="s">
        <v>150</v>
      </c>
      <c r="L524" s="31"/>
      <c r="M524" s="134" t="s">
        <v>1</v>
      </c>
      <c r="N524" s="135" t="s">
        <v>41</v>
      </c>
      <c r="O524" s="136">
        <v>0.007</v>
      </c>
      <c r="P524" s="136">
        <f>O524*H524</f>
        <v>0.24192000000000002</v>
      </c>
      <c r="Q524" s="136">
        <v>0</v>
      </c>
      <c r="R524" s="136">
        <f>Q524*H524</f>
        <v>0</v>
      </c>
      <c r="S524" s="136">
        <v>0</v>
      </c>
      <c r="T524" s="137">
        <f>S524*H524</f>
        <v>0</v>
      </c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R524" s="138" t="s">
        <v>220</v>
      </c>
      <c r="AT524" s="138" t="s">
        <v>146</v>
      </c>
      <c r="AU524" s="138" t="s">
        <v>85</v>
      </c>
      <c r="AY524" s="17" t="s">
        <v>143</v>
      </c>
      <c r="BE524" s="139">
        <f>IF(N524="základní",J524,0)</f>
        <v>0</v>
      </c>
      <c r="BF524" s="139">
        <f>IF(N524="snížená",J524,0)</f>
        <v>0</v>
      </c>
      <c r="BG524" s="139">
        <f>IF(N524="zákl. přenesená",J524,0)</f>
        <v>0</v>
      </c>
      <c r="BH524" s="139">
        <f>IF(N524="sníž. přenesená",J524,0)</f>
        <v>0</v>
      </c>
      <c r="BI524" s="139">
        <f>IF(N524="nulová",J524,0)</f>
        <v>0</v>
      </c>
      <c r="BJ524" s="17" t="s">
        <v>81</v>
      </c>
      <c r="BK524" s="139">
        <f>ROUND(I524*H524,2)</f>
        <v>0</v>
      </c>
      <c r="BL524" s="17" t="s">
        <v>220</v>
      </c>
      <c r="BM524" s="138" t="s">
        <v>879</v>
      </c>
    </row>
    <row r="525" spans="2:51" s="13" customFormat="1" ht="12">
      <c r="B525" s="140"/>
      <c r="C525" s="197"/>
      <c r="D525" s="198" t="s">
        <v>153</v>
      </c>
      <c r="E525" s="199" t="s">
        <v>1</v>
      </c>
      <c r="F525" s="200" t="s">
        <v>880</v>
      </c>
      <c r="G525" s="201"/>
      <c r="H525" s="202">
        <v>34.56</v>
      </c>
      <c r="I525" s="201"/>
      <c r="J525" s="201"/>
      <c r="K525" s="201"/>
      <c r="L525" s="140"/>
      <c r="M525" s="142"/>
      <c r="N525" s="143"/>
      <c r="O525" s="143"/>
      <c r="P525" s="143"/>
      <c r="Q525" s="143"/>
      <c r="R525" s="143"/>
      <c r="S525" s="143"/>
      <c r="T525" s="144"/>
      <c r="AT525" s="141" t="s">
        <v>153</v>
      </c>
      <c r="AU525" s="141" t="s">
        <v>85</v>
      </c>
      <c r="AV525" s="13" t="s">
        <v>85</v>
      </c>
      <c r="AW525" s="13" t="s">
        <v>31</v>
      </c>
      <c r="AX525" s="13" t="s">
        <v>81</v>
      </c>
      <c r="AY525" s="141" t="s">
        <v>143</v>
      </c>
    </row>
    <row r="526" spans="2:63" s="12" customFormat="1" ht="22.9" customHeight="1">
      <c r="B526" s="125"/>
      <c r="C526" s="183"/>
      <c r="D526" s="184" t="s">
        <v>75</v>
      </c>
      <c r="E526" s="188" t="s">
        <v>881</v>
      </c>
      <c r="F526" s="188" t="s">
        <v>882</v>
      </c>
      <c r="G526" s="186"/>
      <c r="H526" s="186"/>
      <c r="I526" s="186"/>
      <c r="J526" s="189">
        <f>BK526</f>
        <v>0</v>
      </c>
      <c r="K526" s="186"/>
      <c r="L526" s="125"/>
      <c r="M526" s="127"/>
      <c r="N526" s="128"/>
      <c r="O526" s="128"/>
      <c r="P526" s="129">
        <f>SUM(P527:P547)</f>
        <v>42.65970899999999</v>
      </c>
      <c r="Q526" s="128"/>
      <c r="R526" s="129">
        <f>SUM(R527:R547)</f>
        <v>0.4042198</v>
      </c>
      <c r="S526" s="128"/>
      <c r="T526" s="130">
        <f>SUM(T527:T547)</f>
        <v>0.0658784</v>
      </c>
      <c r="AR526" s="126" t="s">
        <v>85</v>
      </c>
      <c r="AT526" s="131" t="s">
        <v>75</v>
      </c>
      <c r="AU526" s="131" t="s">
        <v>81</v>
      </c>
      <c r="AY526" s="126" t="s">
        <v>143</v>
      </c>
      <c r="BK526" s="132">
        <f>SUM(BK527:BK547)</f>
        <v>0</v>
      </c>
    </row>
    <row r="527" spans="1:65" s="2" customFormat="1" ht="16.5" customHeight="1">
      <c r="A527" s="30"/>
      <c r="B527" s="133"/>
      <c r="C527" s="190" t="s">
        <v>883</v>
      </c>
      <c r="D527" s="191" t="s">
        <v>146</v>
      </c>
      <c r="E527" s="192" t="s">
        <v>884</v>
      </c>
      <c r="F527" s="193" t="s">
        <v>885</v>
      </c>
      <c r="G527" s="194" t="s">
        <v>149</v>
      </c>
      <c r="H527" s="195">
        <v>2.422</v>
      </c>
      <c r="I527" s="221">
        <v>0</v>
      </c>
      <c r="J527" s="196">
        <f>ROUND(I527*H527,2)</f>
        <v>0</v>
      </c>
      <c r="K527" s="193" t="s">
        <v>150</v>
      </c>
      <c r="L527" s="31"/>
      <c r="M527" s="134" t="s">
        <v>1</v>
      </c>
      <c r="N527" s="135" t="s">
        <v>41</v>
      </c>
      <c r="O527" s="136">
        <v>0.192</v>
      </c>
      <c r="P527" s="136">
        <f>O527*H527</f>
        <v>0.46502400000000005</v>
      </c>
      <c r="Q527" s="136">
        <v>0</v>
      </c>
      <c r="R527" s="136">
        <f>Q527*H527</f>
        <v>0</v>
      </c>
      <c r="S527" s="136">
        <v>0.0272</v>
      </c>
      <c r="T527" s="137">
        <f>S527*H527</f>
        <v>0.0658784</v>
      </c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R527" s="138" t="s">
        <v>220</v>
      </c>
      <c r="AT527" s="138" t="s">
        <v>146</v>
      </c>
      <c r="AU527" s="138" t="s">
        <v>85</v>
      </c>
      <c r="AY527" s="17" t="s">
        <v>143</v>
      </c>
      <c r="BE527" s="139">
        <f>IF(N527="základní",J527,0)</f>
        <v>0</v>
      </c>
      <c r="BF527" s="139">
        <f>IF(N527="snížená",J527,0)</f>
        <v>0</v>
      </c>
      <c r="BG527" s="139">
        <f>IF(N527="zákl. přenesená",J527,0)</f>
        <v>0</v>
      </c>
      <c r="BH527" s="139">
        <f>IF(N527="sníž. přenesená",J527,0)</f>
        <v>0</v>
      </c>
      <c r="BI527" s="139">
        <f>IF(N527="nulová",J527,0)</f>
        <v>0</v>
      </c>
      <c r="BJ527" s="17" t="s">
        <v>81</v>
      </c>
      <c r="BK527" s="139">
        <f>ROUND(I527*H527,2)</f>
        <v>0</v>
      </c>
      <c r="BL527" s="17" t="s">
        <v>220</v>
      </c>
      <c r="BM527" s="138" t="s">
        <v>886</v>
      </c>
    </row>
    <row r="528" spans="2:51" s="13" customFormat="1" ht="12">
      <c r="B528" s="140"/>
      <c r="C528" s="197"/>
      <c r="D528" s="198" t="s">
        <v>153</v>
      </c>
      <c r="E528" s="199" t="s">
        <v>1</v>
      </c>
      <c r="F528" s="200" t="s">
        <v>887</v>
      </c>
      <c r="G528" s="201"/>
      <c r="H528" s="202">
        <v>2.422</v>
      </c>
      <c r="I528" s="201"/>
      <c r="J528" s="201"/>
      <c r="K528" s="201"/>
      <c r="L528" s="140"/>
      <c r="M528" s="142"/>
      <c r="N528" s="143"/>
      <c r="O528" s="143"/>
      <c r="P528" s="143"/>
      <c r="Q528" s="143"/>
      <c r="R528" s="143"/>
      <c r="S528" s="143"/>
      <c r="T528" s="144"/>
      <c r="AT528" s="141" t="s">
        <v>153</v>
      </c>
      <c r="AU528" s="141" t="s">
        <v>85</v>
      </c>
      <c r="AV528" s="13" t="s">
        <v>85</v>
      </c>
      <c r="AW528" s="13" t="s">
        <v>31</v>
      </c>
      <c r="AX528" s="13" t="s">
        <v>81</v>
      </c>
      <c r="AY528" s="141" t="s">
        <v>143</v>
      </c>
    </row>
    <row r="529" spans="1:65" s="2" customFormat="1" ht="21.75" customHeight="1">
      <c r="A529" s="30"/>
      <c r="B529" s="133"/>
      <c r="C529" s="190" t="s">
        <v>888</v>
      </c>
      <c r="D529" s="191" t="s">
        <v>146</v>
      </c>
      <c r="E529" s="192" t="s">
        <v>889</v>
      </c>
      <c r="F529" s="193" t="s">
        <v>890</v>
      </c>
      <c r="G529" s="194" t="s">
        <v>149</v>
      </c>
      <c r="H529" s="195">
        <v>21.46</v>
      </c>
      <c r="I529" s="221">
        <v>0</v>
      </c>
      <c r="J529" s="196">
        <f>ROUND(I529*H529,2)</f>
        <v>0</v>
      </c>
      <c r="K529" s="193" t="s">
        <v>150</v>
      </c>
      <c r="L529" s="31"/>
      <c r="M529" s="134" t="s">
        <v>1</v>
      </c>
      <c r="N529" s="135" t="s">
        <v>41</v>
      </c>
      <c r="O529" s="136">
        <v>0.782</v>
      </c>
      <c r="P529" s="136">
        <f>O529*H529</f>
        <v>16.78172</v>
      </c>
      <c r="Q529" s="136">
        <v>0.0049</v>
      </c>
      <c r="R529" s="136">
        <f>Q529*H529</f>
        <v>0.105154</v>
      </c>
      <c r="S529" s="136">
        <v>0</v>
      </c>
      <c r="T529" s="137">
        <f>S529*H529</f>
        <v>0</v>
      </c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R529" s="138" t="s">
        <v>220</v>
      </c>
      <c r="AT529" s="138" t="s">
        <v>146</v>
      </c>
      <c r="AU529" s="138" t="s">
        <v>85</v>
      </c>
      <c r="AY529" s="17" t="s">
        <v>143</v>
      </c>
      <c r="BE529" s="139">
        <f>IF(N529="základní",J529,0)</f>
        <v>0</v>
      </c>
      <c r="BF529" s="139">
        <f>IF(N529="snížená",J529,0)</f>
        <v>0</v>
      </c>
      <c r="BG529" s="139">
        <f>IF(N529="zákl. přenesená",J529,0)</f>
        <v>0</v>
      </c>
      <c r="BH529" s="139">
        <f>IF(N529="sníž. přenesená",J529,0)</f>
        <v>0</v>
      </c>
      <c r="BI529" s="139">
        <f>IF(N529="nulová",J529,0)</f>
        <v>0</v>
      </c>
      <c r="BJ529" s="17" t="s">
        <v>81</v>
      </c>
      <c r="BK529" s="139">
        <f>ROUND(I529*H529,2)</f>
        <v>0</v>
      </c>
      <c r="BL529" s="17" t="s">
        <v>220</v>
      </c>
      <c r="BM529" s="138" t="s">
        <v>891</v>
      </c>
    </row>
    <row r="530" spans="2:51" s="13" customFormat="1" ht="12">
      <c r="B530" s="140"/>
      <c r="C530" s="197"/>
      <c r="D530" s="198" t="s">
        <v>153</v>
      </c>
      <c r="E530" s="199" t="s">
        <v>1</v>
      </c>
      <c r="F530" s="200" t="s">
        <v>892</v>
      </c>
      <c r="G530" s="201"/>
      <c r="H530" s="202">
        <v>6.818</v>
      </c>
      <c r="I530" s="201"/>
      <c r="J530" s="201"/>
      <c r="K530" s="201"/>
      <c r="L530" s="140"/>
      <c r="M530" s="142"/>
      <c r="N530" s="143"/>
      <c r="O530" s="143"/>
      <c r="P530" s="143"/>
      <c r="Q530" s="143"/>
      <c r="R530" s="143"/>
      <c r="S530" s="143"/>
      <c r="T530" s="144"/>
      <c r="AT530" s="141" t="s">
        <v>153</v>
      </c>
      <c r="AU530" s="141" t="s">
        <v>85</v>
      </c>
      <c r="AV530" s="13" t="s">
        <v>85</v>
      </c>
      <c r="AW530" s="13" t="s">
        <v>31</v>
      </c>
      <c r="AX530" s="13" t="s">
        <v>76</v>
      </c>
      <c r="AY530" s="141" t="s">
        <v>143</v>
      </c>
    </row>
    <row r="531" spans="2:51" s="13" customFormat="1" ht="12">
      <c r="B531" s="140"/>
      <c r="C531" s="197"/>
      <c r="D531" s="198" t="s">
        <v>153</v>
      </c>
      <c r="E531" s="199" t="s">
        <v>1</v>
      </c>
      <c r="F531" s="200" t="s">
        <v>893</v>
      </c>
      <c r="G531" s="201"/>
      <c r="H531" s="202">
        <v>6.701</v>
      </c>
      <c r="I531" s="201"/>
      <c r="J531" s="201"/>
      <c r="K531" s="201"/>
      <c r="L531" s="140"/>
      <c r="M531" s="142"/>
      <c r="N531" s="143"/>
      <c r="O531" s="143"/>
      <c r="P531" s="143"/>
      <c r="Q531" s="143"/>
      <c r="R531" s="143"/>
      <c r="S531" s="143"/>
      <c r="T531" s="144"/>
      <c r="AT531" s="141" t="s">
        <v>153</v>
      </c>
      <c r="AU531" s="141" t="s">
        <v>85</v>
      </c>
      <c r="AV531" s="13" t="s">
        <v>85</v>
      </c>
      <c r="AW531" s="13" t="s">
        <v>31</v>
      </c>
      <c r="AX531" s="13" t="s">
        <v>76</v>
      </c>
      <c r="AY531" s="141" t="s">
        <v>143</v>
      </c>
    </row>
    <row r="532" spans="2:51" s="13" customFormat="1" ht="12">
      <c r="B532" s="140"/>
      <c r="C532" s="197"/>
      <c r="D532" s="198" t="s">
        <v>153</v>
      </c>
      <c r="E532" s="199" t="s">
        <v>1</v>
      </c>
      <c r="F532" s="200" t="s">
        <v>894</v>
      </c>
      <c r="G532" s="201"/>
      <c r="H532" s="202">
        <v>7.941</v>
      </c>
      <c r="I532" s="201"/>
      <c r="J532" s="201"/>
      <c r="K532" s="201"/>
      <c r="L532" s="140"/>
      <c r="M532" s="142"/>
      <c r="N532" s="143"/>
      <c r="O532" s="143"/>
      <c r="P532" s="143"/>
      <c r="Q532" s="143"/>
      <c r="R532" s="143"/>
      <c r="S532" s="143"/>
      <c r="T532" s="144"/>
      <c r="AT532" s="141" t="s">
        <v>153</v>
      </c>
      <c r="AU532" s="141" t="s">
        <v>85</v>
      </c>
      <c r="AV532" s="13" t="s">
        <v>85</v>
      </c>
      <c r="AW532" s="13" t="s">
        <v>31</v>
      </c>
      <c r="AX532" s="13" t="s">
        <v>76</v>
      </c>
      <c r="AY532" s="141" t="s">
        <v>143</v>
      </c>
    </row>
    <row r="533" spans="2:51" s="14" customFormat="1" ht="12">
      <c r="B533" s="145"/>
      <c r="C533" s="203"/>
      <c r="D533" s="198" t="s">
        <v>153</v>
      </c>
      <c r="E533" s="204" t="s">
        <v>1</v>
      </c>
      <c r="F533" s="205" t="s">
        <v>156</v>
      </c>
      <c r="G533" s="206"/>
      <c r="H533" s="207">
        <v>21.459999999999997</v>
      </c>
      <c r="I533" s="206"/>
      <c r="J533" s="206"/>
      <c r="K533" s="206"/>
      <c r="L533" s="145"/>
      <c r="M533" s="147"/>
      <c r="N533" s="148"/>
      <c r="O533" s="148"/>
      <c r="P533" s="148"/>
      <c r="Q533" s="148"/>
      <c r="R533" s="148"/>
      <c r="S533" s="148"/>
      <c r="T533" s="149"/>
      <c r="AT533" s="146" t="s">
        <v>153</v>
      </c>
      <c r="AU533" s="146" t="s">
        <v>85</v>
      </c>
      <c r="AV533" s="14" t="s">
        <v>151</v>
      </c>
      <c r="AW533" s="14" t="s">
        <v>31</v>
      </c>
      <c r="AX533" s="14" t="s">
        <v>81</v>
      </c>
      <c r="AY533" s="146" t="s">
        <v>143</v>
      </c>
    </row>
    <row r="534" spans="1:65" s="2" customFormat="1" ht="16.5" customHeight="1">
      <c r="A534" s="30"/>
      <c r="B534" s="133"/>
      <c r="C534" s="214" t="s">
        <v>895</v>
      </c>
      <c r="D534" s="215" t="s">
        <v>573</v>
      </c>
      <c r="E534" s="216" t="s">
        <v>896</v>
      </c>
      <c r="F534" s="217" t="s">
        <v>897</v>
      </c>
      <c r="G534" s="218" t="s">
        <v>149</v>
      </c>
      <c r="H534" s="219">
        <v>22.533</v>
      </c>
      <c r="I534" s="223">
        <v>0</v>
      </c>
      <c r="J534" s="220">
        <f>ROUND(I534*H534,2)</f>
        <v>0</v>
      </c>
      <c r="K534" s="217" t="s">
        <v>150</v>
      </c>
      <c r="L534" s="157"/>
      <c r="M534" s="158" t="s">
        <v>1</v>
      </c>
      <c r="N534" s="159" t="s">
        <v>41</v>
      </c>
      <c r="O534" s="136">
        <v>0</v>
      </c>
      <c r="P534" s="136">
        <f>O534*H534</f>
        <v>0</v>
      </c>
      <c r="Q534" s="136">
        <v>0.0126</v>
      </c>
      <c r="R534" s="136">
        <f>Q534*H534</f>
        <v>0.2839158</v>
      </c>
      <c r="S534" s="136">
        <v>0</v>
      </c>
      <c r="T534" s="137">
        <f>S534*H534</f>
        <v>0</v>
      </c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R534" s="138" t="s">
        <v>320</v>
      </c>
      <c r="AT534" s="138" t="s">
        <v>573</v>
      </c>
      <c r="AU534" s="138" t="s">
        <v>85</v>
      </c>
      <c r="AY534" s="17" t="s">
        <v>143</v>
      </c>
      <c r="BE534" s="139">
        <f>IF(N534="základní",J534,0)</f>
        <v>0</v>
      </c>
      <c r="BF534" s="139">
        <f>IF(N534="snížená",J534,0)</f>
        <v>0</v>
      </c>
      <c r="BG534" s="139">
        <f>IF(N534="zákl. přenesená",J534,0)</f>
        <v>0</v>
      </c>
      <c r="BH534" s="139">
        <f>IF(N534="sníž. přenesená",J534,0)</f>
        <v>0</v>
      </c>
      <c r="BI534" s="139">
        <f>IF(N534="nulová",J534,0)</f>
        <v>0</v>
      </c>
      <c r="BJ534" s="17" t="s">
        <v>81</v>
      </c>
      <c r="BK534" s="139">
        <f>ROUND(I534*H534,2)</f>
        <v>0</v>
      </c>
      <c r="BL534" s="17" t="s">
        <v>220</v>
      </c>
      <c r="BM534" s="138" t="s">
        <v>898</v>
      </c>
    </row>
    <row r="535" spans="2:51" s="13" customFormat="1" ht="12">
      <c r="B535" s="140"/>
      <c r="C535" s="197"/>
      <c r="D535" s="198" t="s">
        <v>153</v>
      </c>
      <c r="E535" s="199" t="s">
        <v>1</v>
      </c>
      <c r="F535" s="200" t="s">
        <v>899</v>
      </c>
      <c r="G535" s="201"/>
      <c r="H535" s="202">
        <v>22.533</v>
      </c>
      <c r="I535" s="201"/>
      <c r="J535" s="201"/>
      <c r="K535" s="201"/>
      <c r="L535" s="140"/>
      <c r="M535" s="142"/>
      <c r="N535" s="143"/>
      <c r="O535" s="143"/>
      <c r="P535" s="143"/>
      <c r="Q535" s="143"/>
      <c r="R535" s="143"/>
      <c r="S535" s="143"/>
      <c r="T535" s="144"/>
      <c r="AT535" s="141" t="s">
        <v>153</v>
      </c>
      <c r="AU535" s="141" t="s">
        <v>85</v>
      </c>
      <c r="AV535" s="13" t="s">
        <v>85</v>
      </c>
      <c r="AW535" s="13" t="s">
        <v>31</v>
      </c>
      <c r="AX535" s="13" t="s">
        <v>81</v>
      </c>
      <c r="AY535" s="141" t="s">
        <v>143</v>
      </c>
    </row>
    <row r="536" spans="1:65" s="2" customFormat="1" ht="16.5" customHeight="1">
      <c r="A536" s="30"/>
      <c r="B536" s="133"/>
      <c r="C536" s="190" t="s">
        <v>900</v>
      </c>
      <c r="D536" s="191" t="s">
        <v>146</v>
      </c>
      <c r="E536" s="192" t="s">
        <v>901</v>
      </c>
      <c r="F536" s="193" t="s">
        <v>902</v>
      </c>
      <c r="G536" s="194" t="s">
        <v>149</v>
      </c>
      <c r="H536" s="195">
        <v>21.46</v>
      </c>
      <c r="I536" s="221">
        <v>0</v>
      </c>
      <c r="J536" s="196">
        <f>ROUND(I536*H536,2)</f>
        <v>0</v>
      </c>
      <c r="K536" s="193" t="s">
        <v>150</v>
      </c>
      <c r="L536" s="31"/>
      <c r="M536" s="134" t="s">
        <v>1</v>
      </c>
      <c r="N536" s="135" t="s">
        <v>41</v>
      </c>
      <c r="O536" s="136">
        <v>0.13</v>
      </c>
      <c r="P536" s="136">
        <f>O536*H536</f>
        <v>2.7898</v>
      </c>
      <c r="Q536" s="136">
        <v>0</v>
      </c>
      <c r="R536" s="136">
        <f>Q536*H536</f>
        <v>0</v>
      </c>
      <c r="S536" s="136">
        <v>0</v>
      </c>
      <c r="T536" s="137">
        <f>S536*H536</f>
        <v>0</v>
      </c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R536" s="138" t="s">
        <v>220</v>
      </c>
      <c r="AT536" s="138" t="s">
        <v>146</v>
      </c>
      <c r="AU536" s="138" t="s">
        <v>85</v>
      </c>
      <c r="AY536" s="17" t="s">
        <v>143</v>
      </c>
      <c r="BE536" s="139">
        <f>IF(N536="základní",J536,0)</f>
        <v>0</v>
      </c>
      <c r="BF536" s="139">
        <f>IF(N536="snížená",J536,0)</f>
        <v>0</v>
      </c>
      <c r="BG536" s="139">
        <f>IF(N536="zákl. přenesená",J536,0)</f>
        <v>0</v>
      </c>
      <c r="BH536" s="139">
        <f>IF(N536="sníž. přenesená",J536,0)</f>
        <v>0</v>
      </c>
      <c r="BI536" s="139">
        <f>IF(N536="nulová",J536,0)</f>
        <v>0</v>
      </c>
      <c r="BJ536" s="17" t="s">
        <v>81</v>
      </c>
      <c r="BK536" s="139">
        <f>ROUND(I536*H536,2)</f>
        <v>0</v>
      </c>
      <c r="BL536" s="17" t="s">
        <v>220</v>
      </c>
      <c r="BM536" s="138" t="s">
        <v>903</v>
      </c>
    </row>
    <row r="537" spans="1:65" s="2" customFormat="1" ht="16.5" customHeight="1">
      <c r="A537" s="30"/>
      <c r="B537" s="133"/>
      <c r="C537" s="190" t="s">
        <v>904</v>
      </c>
      <c r="D537" s="191" t="s">
        <v>146</v>
      </c>
      <c r="E537" s="192" t="s">
        <v>905</v>
      </c>
      <c r="F537" s="193" t="s">
        <v>906</v>
      </c>
      <c r="G537" s="194" t="s">
        <v>149</v>
      </c>
      <c r="H537" s="195">
        <v>21.46</v>
      </c>
      <c r="I537" s="221">
        <v>0</v>
      </c>
      <c r="J537" s="196">
        <f>ROUND(I537*H537,2)</f>
        <v>0</v>
      </c>
      <c r="K537" s="193" t="s">
        <v>150</v>
      </c>
      <c r="L537" s="31"/>
      <c r="M537" s="134" t="s">
        <v>1</v>
      </c>
      <c r="N537" s="135" t="s">
        <v>41</v>
      </c>
      <c r="O537" s="136">
        <v>0.615</v>
      </c>
      <c r="P537" s="136">
        <f>O537*H537</f>
        <v>13.1979</v>
      </c>
      <c r="Q537" s="136">
        <v>0</v>
      </c>
      <c r="R537" s="136">
        <f>Q537*H537</f>
        <v>0</v>
      </c>
      <c r="S537" s="136">
        <v>0</v>
      </c>
      <c r="T537" s="137">
        <f>S537*H537</f>
        <v>0</v>
      </c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R537" s="138" t="s">
        <v>220</v>
      </c>
      <c r="AT537" s="138" t="s">
        <v>146</v>
      </c>
      <c r="AU537" s="138" t="s">
        <v>85</v>
      </c>
      <c r="AY537" s="17" t="s">
        <v>143</v>
      </c>
      <c r="BE537" s="139">
        <f>IF(N537="základní",J537,0)</f>
        <v>0</v>
      </c>
      <c r="BF537" s="139">
        <f>IF(N537="snížená",J537,0)</f>
        <v>0</v>
      </c>
      <c r="BG537" s="139">
        <f>IF(N537="zákl. přenesená",J537,0)</f>
        <v>0</v>
      </c>
      <c r="BH537" s="139">
        <f>IF(N537="sníž. přenesená",J537,0)</f>
        <v>0</v>
      </c>
      <c r="BI537" s="139">
        <f>IF(N537="nulová",J537,0)</f>
        <v>0</v>
      </c>
      <c r="BJ537" s="17" t="s">
        <v>81</v>
      </c>
      <c r="BK537" s="139">
        <f>ROUND(I537*H537,2)</f>
        <v>0</v>
      </c>
      <c r="BL537" s="17" t="s">
        <v>220</v>
      </c>
      <c r="BM537" s="138" t="s">
        <v>907</v>
      </c>
    </row>
    <row r="538" spans="1:65" s="2" customFormat="1" ht="16.5" customHeight="1">
      <c r="A538" s="30"/>
      <c r="B538" s="133"/>
      <c r="C538" s="190" t="s">
        <v>908</v>
      </c>
      <c r="D538" s="191" t="s">
        <v>146</v>
      </c>
      <c r="E538" s="192" t="s">
        <v>909</v>
      </c>
      <c r="F538" s="193" t="s">
        <v>910</v>
      </c>
      <c r="G538" s="194" t="s">
        <v>149</v>
      </c>
      <c r="H538" s="195">
        <v>21.46</v>
      </c>
      <c r="I538" s="221">
        <v>0</v>
      </c>
      <c r="J538" s="196">
        <f>ROUND(I538*H538,2)</f>
        <v>0</v>
      </c>
      <c r="K538" s="193" t="s">
        <v>150</v>
      </c>
      <c r="L538" s="31"/>
      <c r="M538" s="134" t="s">
        <v>1</v>
      </c>
      <c r="N538" s="135" t="s">
        <v>41</v>
      </c>
      <c r="O538" s="136">
        <v>0.1</v>
      </c>
      <c r="P538" s="136">
        <f>O538*H538</f>
        <v>2.1460000000000004</v>
      </c>
      <c r="Q538" s="136">
        <v>0</v>
      </c>
      <c r="R538" s="136">
        <f>Q538*H538</f>
        <v>0</v>
      </c>
      <c r="S538" s="136">
        <v>0</v>
      </c>
      <c r="T538" s="137">
        <f>S538*H538</f>
        <v>0</v>
      </c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R538" s="138" t="s">
        <v>220</v>
      </c>
      <c r="AT538" s="138" t="s">
        <v>146</v>
      </c>
      <c r="AU538" s="138" t="s">
        <v>85</v>
      </c>
      <c r="AY538" s="17" t="s">
        <v>143</v>
      </c>
      <c r="BE538" s="139">
        <f>IF(N538="základní",J538,0)</f>
        <v>0</v>
      </c>
      <c r="BF538" s="139">
        <f>IF(N538="snížená",J538,0)</f>
        <v>0</v>
      </c>
      <c r="BG538" s="139">
        <f>IF(N538="zákl. přenesená",J538,0)</f>
        <v>0</v>
      </c>
      <c r="BH538" s="139">
        <f>IF(N538="sníž. přenesená",J538,0)</f>
        <v>0</v>
      </c>
      <c r="BI538" s="139">
        <f>IF(N538="nulová",J538,0)</f>
        <v>0</v>
      </c>
      <c r="BJ538" s="17" t="s">
        <v>81</v>
      </c>
      <c r="BK538" s="139">
        <f>ROUND(I538*H538,2)</f>
        <v>0</v>
      </c>
      <c r="BL538" s="17" t="s">
        <v>220</v>
      </c>
      <c r="BM538" s="138" t="s">
        <v>911</v>
      </c>
    </row>
    <row r="539" spans="1:65" s="2" customFormat="1" ht="16.5" customHeight="1">
      <c r="A539" s="30"/>
      <c r="B539" s="133"/>
      <c r="C539" s="190" t="s">
        <v>912</v>
      </c>
      <c r="D539" s="191" t="s">
        <v>146</v>
      </c>
      <c r="E539" s="192" t="s">
        <v>913</v>
      </c>
      <c r="F539" s="193" t="s">
        <v>914</v>
      </c>
      <c r="G539" s="194" t="s">
        <v>262</v>
      </c>
      <c r="H539" s="195">
        <v>16</v>
      </c>
      <c r="I539" s="221">
        <v>0</v>
      </c>
      <c r="J539" s="196">
        <f>ROUND(I539*H539,2)</f>
        <v>0</v>
      </c>
      <c r="K539" s="193" t="s">
        <v>150</v>
      </c>
      <c r="L539" s="31"/>
      <c r="M539" s="134" t="s">
        <v>1</v>
      </c>
      <c r="N539" s="135" t="s">
        <v>41</v>
      </c>
      <c r="O539" s="136">
        <v>0.248</v>
      </c>
      <c r="P539" s="136">
        <f>O539*H539</f>
        <v>3.968</v>
      </c>
      <c r="Q539" s="136">
        <v>0.00055</v>
      </c>
      <c r="R539" s="136">
        <f>Q539*H539</f>
        <v>0.0088</v>
      </c>
      <c r="S539" s="136">
        <v>0</v>
      </c>
      <c r="T539" s="137">
        <f>S539*H539</f>
        <v>0</v>
      </c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R539" s="138" t="s">
        <v>220</v>
      </c>
      <c r="AT539" s="138" t="s">
        <v>146</v>
      </c>
      <c r="AU539" s="138" t="s">
        <v>85</v>
      </c>
      <c r="AY539" s="17" t="s">
        <v>143</v>
      </c>
      <c r="BE539" s="139">
        <f>IF(N539="základní",J539,0)</f>
        <v>0</v>
      </c>
      <c r="BF539" s="139">
        <f>IF(N539="snížená",J539,0)</f>
        <v>0</v>
      </c>
      <c r="BG539" s="139">
        <f>IF(N539="zákl. přenesená",J539,0)</f>
        <v>0</v>
      </c>
      <c r="BH539" s="139">
        <f>IF(N539="sníž. přenesená",J539,0)</f>
        <v>0</v>
      </c>
      <c r="BI539" s="139">
        <f>IF(N539="nulová",J539,0)</f>
        <v>0</v>
      </c>
      <c r="BJ539" s="17" t="s">
        <v>81</v>
      </c>
      <c r="BK539" s="139">
        <f>ROUND(I539*H539,2)</f>
        <v>0</v>
      </c>
      <c r="BL539" s="17" t="s">
        <v>220</v>
      </c>
      <c r="BM539" s="138" t="s">
        <v>915</v>
      </c>
    </row>
    <row r="540" spans="2:51" s="13" customFormat="1" ht="12">
      <c r="B540" s="140"/>
      <c r="C540" s="197"/>
      <c r="D540" s="198" t="s">
        <v>153</v>
      </c>
      <c r="E540" s="199" t="s">
        <v>1</v>
      </c>
      <c r="F540" s="200" t="s">
        <v>916</v>
      </c>
      <c r="G540" s="201"/>
      <c r="H540" s="202">
        <v>16</v>
      </c>
      <c r="I540" s="201"/>
      <c r="J540" s="201"/>
      <c r="K540" s="201"/>
      <c r="L540" s="140"/>
      <c r="M540" s="142"/>
      <c r="N540" s="143"/>
      <c r="O540" s="143"/>
      <c r="P540" s="143"/>
      <c r="Q540" s="143"/>
      <c r="R540" s="143"/>
      <c r="S540" s="143"/>
      <c r="T540" s="144"/>
      <c r="AT540" s="141" t="s">
        <v>153</v>
      </c>
      <c r="AU540" s="141" t="s">
        <v>85</v>
      </c>
      <c r="AV540" s="13" t="s">
        <v>85</v>
      </c>
      <c r="AW540" s="13" t="s">
        <v>31</v>
      </c>
      <c r="AX540" s="13" t="s">
        <v>76</v>
      </c>
      <c r="AY540" s="141" t="s">
        <v>143</v>
      </c>
    </row>
    <row r="541" spans="2:51" s="14" customFormat="1" ht="12">
      <c r="B541" s="145"/>
      <c r="C541" s="203"/>
      <c r="D541" s="198" t="s">
        <v>153</v>
      </c>
      <c r="E541" s="204" t="s">
        <v>1</v>
      </c>
      <c r="F541" s="205" t="s">
        <v>156</v>
      </c>
      <c r="G541" s="206"/>
      <c r="H541" s="207">
        <v>16</v>
      </c>
      <c r="I541" s="206"/>
      <c r="J541" s="206"/>
      <c r="K541" s="206"/>
      <c r="L541" s="145"/>
      <c r="M541" s="147"/>
      <c r="N541" s="148"/>
      <c r="O541" s="148"/>
      <c r="P541" s="148"/>
      <c r="Q541" s="148"/>
      <c r="R541" s="148"/>
      <c r="S541" s="148"/>
      <c r="T541" s="149"/>
      <c r="AT541" s="146" t="s">
        <v>153</v>
      </c>
      <c r="AU541" s="146" t="s">
        <v>85</v>
      </c>
      <c r="AV541" s="14" t="s">
        <v>151</v>
      </c>
      <c r="AW541" s="14" t="s">
        <v>31</v>
      </c>
      <c r="AX541" s="14" t="s">
        <v>81</v>
      </c>
      <c r="AY541" s="146" t="s">
        <v>143</v>
      </c>
    </row>
    <row r="542" spans="1:65" s="2" customFormat="1" ht="16.5" customHeight="1">
      <c r="A542" s="30"/>
      <c r="B542" s="133"/>
      <c r="C542" s="190" t="s">
        <v>917</v>
      </c>
      <c r="D542" s="191" t="s">
        <v>146</v>
      </c>
      <c r="E542" s="192" t="s">
        <v>918</v>
      </c>
      <c r="F542" s="193" t="s">
        <v>919</v>
      </c>
      <c r="G542" s="194" t="s">
        <v>262</v>
      </c>
      <c r="H542" s="195">
        <v>12.7</v>
      </c>
      <c r="I542" s="221">
        <v>0</v>
      </c>
      <c r="J542" s="196">
        <f>ROUND(I542*H542,2)</f>
        <v>0</v>
      </c>
      <c r="K542" s="193" t="s">
        <v>150</v>
      </c>
      <c r="L542" s="31"/>
      <c r="M542" s="134" t="s">
        <v>1</v>
      </c>
      <c r="N542" s="135" t="s">
        <v>41</v>
      </c>
      <c r="O542" s="136">
        <v>0.16</v>
      </c>
      <c r="P542" s="136">
        <f>O542*H542</f>
        <v>2.032</v>
      </c>
      <c r="Q542" s="136">
        <v>0.0005</v>
      </c>
      <c r="R542" s="136">
        <f>Q542*H542</f>
        <v>0.00635</v>
      </c>
      <c r="S542" s="136">
        <v>0</v>
      </c>
      <c r="T542" s="137">
        <f>S542*H542</f>
        <v>0</v>
      </c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R542" s="138" t="s">
        <v>220</v>
      </c>
      <c r="AT542" s="138" t="s">
        <v>146</v>
      </c>
      <c r="AU542" s="138" t="s">
        <v>85</v>
      </c>
      <c r="AY542" s="17" t="s">
        <v>143</v>
      </c>
      <c r="BE542" s="139">
        <f>IF(N542="základní",J542,0)</f>
        <v>0</v>
      </c>
      <c r="BF542" s="139">
        <f>IF(N542="snížená",J542,0)</f>
        <v>0</v>
      </c>
      <c r="BG542" s="139">
        <f>IF(N542="zákl. přenesená",J542,0)</f>
        <v>0</v>
      </c>
      <c r="BH542" s="139">
        <f>IF(N542="sníž. přenesená",J542,0)</f>
        <v>0</v>
      </c>
      <c r="BI542" s="139">
        <f>IF(N542="nulová",J542,0)</f>
        <v>0</v>
      </c>
      <c r="BJ542" s="17" t="s">
        <v>81</v>
      </c>
      <c r="BK542" s="139">
        <f>ROUND(I542*H542,2)</f>
        <v>0</v>
      </c>
      <c r="BL542" s="17" t="s">
        <v>220</v>
      </c>
      <c r="BM542" s="138" t="s">
        <v>920</v>
      </c>
    </row>
    <row r="543" spans="2:51" s="13" customFormat="1" ht="12">
      <c r="B543" s="140"/>
      <c r="C543" s="197"/>
      <c r="D543" s="198" t="s">
        <v>153</v>
      </c>
      <c r="E543" s="199" t="s">
        <v>1</v>
      </c>
      <c r="F543" s="200" t="s">
        <v>921</v>
      </c>
      <c r="G543" s="201"/>
      <c r="H543" s="202">
        <v>12.7</v>
      </c>
      <c r="I543" s="201"/>
      <c r="J543" s="201"/>
      <c r="K543" s="201"/>
      <c r="L543" s="140"/>
      <c r="M543" s="142"/>
      <c r="N543" s="143"/>
      <c r="O543" s="143"/>
      <c r="P543" s="143"/>
      <c r="Q543" s="143"/>
      <c r="R543" s="143"/>
      <c r="S543" s="143"/>
      <c r="T543" s="144"/>
      <c r="AT543" s="141" t="s">
        <v>153</v>
      </c>
      <c r="AU543" s="141" t="s">
        <v>85</v>
      </c>
      <c r="AV543" s="13" t="s">
        <v>85</v>
      </c>
      <c r="AW543" s="13" t="s">
        <v>31</v>
      </c>
      <c r="AX543" s="13" t="s">
        <v>81</v>
      </c>
      <c r="AY543" s="141" t="s">
        <v>143</v>
      </c>
    </row>
    <row r="544" spans="1:65" s="2" customFormat="1" ht="16.5" customHeight="1">
      <c r="A544" s="30"/>
      <c r="B544" s="133"/>
      <c r="C544" s="190" t="s">
        <v>922</v>
      </c>
      <c r="D544" s="191" t="s">
        <v>146</v>
      </c>
      <c r="E544" s="192" t="s">
        <v>923</v>
      </c>
      <c r="F544" s="193" t="s">
        <v>924</v>
      </c>
      <c r="G544" s="194" t="s">
        <v>223</v>
      </c>
      <c r="H544" s="195">
        <v>25</v>
      </c>
      <c r="I544" s="221">
        <v>0</v>
      </c>
      <c r="J544" s="196">
        <f>ROUND(I544*H544,2)</f>
        <v>0</v>
      </c>
      <c r="K544" s="193" t="s">
        <v>150</v>
      </c>
      <c r="L544" s="31"/>
      <c r="M544" s="134" t="s">
        <v>1</v>
      </c>
      <c r="N544" s="135" t="s">
        <v>41</v>
      </c>
      <c r="O544" s="136">
        <v>0.032</v>
      </c>
      <c r="P544" s="136">
        <f>O544*H544</f>
        <v>0.8</v>
      </c>
      <c r="Q544" s="136">
        <v>0</v>
      </c>
      <c r="R544" s="136">
        <f>Q544*H544</f>
        <v>0</v>
      </c>
      <c r="S544" s="136">
        <v>0</v>
      </c>
      <c r="T544" s="137">
        <f>S544*H544</f>
        <v>0</v>
      </c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R544" s="138" t="s">
        <v>220</v>
      </c>
      <c r="AT544" s="138" t="s">
        <v>146</v>
      </c>
      <c r="AU544" s="138" t="s">
        <v>85</v>
      </c>
      <c r="AY544" s="17" t="s">
        <v>143</v>
      </c>
      <c r="BE544" s="139">
        <f>IF(N544="základní",J544,0)</f>
        <v>0</v>
      </c>
      <c r="BF544" s="139">
        <f>IF(N544="snížená",J544,0)</f>
        <v>0</v>
      </c>
      <c r="BG544" s="139">
        <f>IF(N544="zákl. přenesená",J544,0)</f>
        <v>0</v>
      </c>
      <c r="BH544" s="139">
        <f>IF(N544="sníž. přenesená",J544,0)</f>
        <v>0</v>
      </c>
      <c r="BI544" s="139">
        <f>IF(N544="nulová",J544,0)</f>
        <v>0</v>
      </c>
      <c r="BJ544" s="17" t="s">
        <v>81</v>
      </c>
      <c r="BK544" s="139">
        <f>ROUND(I544*H544,2)</f>
        <v>0</v>
      </c>
      <c r="BL544" s="17" t="s">
        <v>220</v>
      </c>
      <c r="BM544" s="138" t="s">
        <v>925</v>
      </c>
    </row>
    <row r="545" spans="1:65" s="2" customFormat="1" ht="21.75" customHeight="1">
      <c r="A545" s="30"/>
      <c r="B545" s="133"/>
      <c r="C545" s="190" t="s">
        <v>926</v>
      </c>
      <c r="D545" s="191" t="s">
        <v>146</v>
      </c>
      <c r="E545" s="192" t="s">
        <v>927</v>
      </c>
      <c r="F545" s="193" t="s">
        <v>928</v>
      </c>
      <c r="G545" s="194" t="s">
        <v>173</v>
      </c>
      <c r="H545" s="195">
        <v>0.359</v>
      </c>
      <c r="I545" s="221">
        <v>0</v>
      </c>
      <c r="J545" s="196">
        <f>ROUND(I545*H545,2)</f>
        <v>0</v>
      </c>
      <c r="K545" s="193" t="s">
        <v>150</v>
      </c>
      <c r="L545" s="31"/>
      <c r="M545" s="134" t="s">
        <v>1</v>
      </c>
      <c r="N545" s="135" t="s">
        <v>41</v>
      </c>
      <c r="O545" s="136">
        <v>1.265</v>
      </c>
      <c r="P545" s="136">
        <f>O545*H545</f>
        <v>0.45413499999999996</v>
      </c>
      <c r="Q545" s="136">
        <v>0</v>
      </c>
      <c r="R545" s="136">
        <f>Q545*H545</f>
        <v>0</v>
      </c>
      <c r="S545" s="136">
        <v>0</v>
      </c>
      <c r="T545" s="137">
        <f>S545*H545</f>
        <v>0</v>
      </c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R545" s="138" t="s">
        <v>220</v>
      </c>
      <c r="AT545" s="138" t="s">
        <v>146</v>
      </c>
      <c r="AU545" s="138" t="s">
        <v>85</v>
      </c>
      <c r="AY545" s="17" t="s">
        <v>143</v>
      </c>
      <c r="BE545" s="139">
        <f>IF(N545="základní",J545,0)</f>
        <v>0</v>
      </c>
      <c r="BF545" s="139">
        <f>IF(N545="snížená",J545,0)</f>
        <v>0</v>
      </c>
      <c r="BG545" s="139">
        <f>IF(N545="zákl. přenesená",J545,0)</f>
        <v>0</v>
      </c>
      <c r="BH545" s="139">
        <f>IF(N545="sníž. přenesená",J545,0)</f>
        <v>0</v>
      </c>
      <c r="BI545" s="139">
        <f>IF(N545="nulová",J545,0)</f>
        <v>0</v>
      </c>
      <c r="BJ545" s="17" t="s">
        <v>81</v>
      </c>
      <c r="BK545" s="139">
        <f>ROUND(I545*H545,2)</f>
        <v>0</v>
      </c>
      <c r="BL545" s="17" t="s">
        <v>220</v>
      </c>
      <c r="BM545" s="138" t="s">
        <v>929</v>
      </c>
    </row>
    <row r="546" spans="1:65" s="2" customFormat="1" ht="21.75" customHeight="1">
      <c r="A546" s="30"/>
      <c r="B546" s="133"/>
      <c r="C546" s="190" t="s">
        <v>930</v>
      </c>
      <c r="D546" s="191" t="s">
        <v>146</v>
      </c>
      <c r="E546" s="192" t="s">
        <v>931</v>
      </c>
      <c r="F546" s="193" t="s">
        <v>932</v>
      </c>
      <c r="G546" s="194" t="s">
        <v>173</v>
      </c>
      <c r="H546" s="195">
        <v>3.59</v>
      </c>
      <c r="I546" s="221">
        <v>0</v>
      </c>
      <c r="J546" s="196">
        <f>ROUND(I546*H546,2)</f>
        <v>0</v>
      </c>
      <c r="K546" s="193" t="s">
        <v>150</v>
      </c>
      <c r="L546" s="31"/>
      <c r="M546" s="134" t="s">
        <v>1</v>
      </c>
      <c r="N546" s="135" t="s">
        <v>41</v>
      </c>
      <c r="O546" s="136">
        <v>0.007</v>
      </c>
      <c r="P546" s="136">
        <f>O546*H546</f>
        <v>0.02513</v>
      </c>
      <c r="Q546" s="136">
        <v>0</v>
      </c>
      <c r="R546" s="136">
        <f>Q546*H546</f>
        <v>0</v>
      </c>
      <c r="S546" s="136">
        <v>0</v>
      </c>
      <c r="T546" s="137">
        <f>S546*H546</f>
        <v>0</v>
      </c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R546" s="138" t="s">
        <v>220</v>
      </c>
      <c r="AT546" s="138" t="s">
        <v>146</v>
      </c>
      <c r="AU546" s="138" t="s">
        <v>85</v>
      </c>
      <c r="AY546" s="17" t="s">
        <v>143</v>
      </c>
      <c r="BE546" s="139">
        <f>IF(N546="základní",J546,0)</f>
        <v>0</v>
      </c>
      <c r="BF546" s="139">
        <f>IF(N546="snížená",J546,0)</f>
        <v>0</v>
      </c>
      <c r="BG546" s="139">
        <f>IF(N546="zákl. přenesená",J546,0)</f>
        <v>0</v>
      </c>
      <c r="BH546" s="139">
        <f>IF(N546="sníž. přenesená",J546,0)</f>
        <v>0</v>
      </c>
      <c r="BI546" s="139">
        <f>IF(N546="nulová",J546,0)</f>
        <v>0</v>
      </c>
      <c r="BJ546" s="17" t="s">
        <v>81</v>
      </c>
      <c r="BK546" s="139">
        <f>ROUND(I546*H546,2)</f>
        <v>0</v>
      </c>
      <c r="BL546" s="17" t="s">
        <v>220</v>
      </c>
      <c r="BM546" s="138" t="s">
        <v>933</v>
      </c>
    </row>
    <row r="547" spans="2:51" s="13" customFormat="1" ht="12">
      <c r="B547" s="140"/>
      <c r="C547" s="197"/>
      <c r="D547" s="198" t="s">
        <v>153</v>
      </c>
      <c r="E547" s="199" t="s">
        <v>1</v>
      </c>
      <c r="F547" s="200" t="s">
        <v>934</v>
      </c>
      <c r="G547" s="201"/>
      <c r="H547" s="202">
        <v>3.59</v>
      </c>
      <c r="I547" s="201"/>
      <c r="J547" s="201"/>
      <c r="K547" s="201"/>
      <c r="L547" s="140"/>
      <c r="M547" s="142"/>
      <c r="N547" s="143"/>
      <c r="O547" s="143"/>
      <c r="P547" s="143"/>
      <c r="Q547" s="143"/>
      <c r="R547" s="143"/>
      <c r="S547" s="143"/>
      <c r="T547" s="144"/>
      <c r="AT547" s="141" t="s">
        <v>153</v>
      </c>
      <c r="AU547" s="141" t="s">
        <v>85</v>
      </c>
      <c r="AV547" s="13" t="s">
        <v>85</v>
      </c>
      <c r="AW547" s="13" t="s">
        <v>31</v>
      </c>
      <c r="AX547" s="13" t="s">
        <v>81</v>
      </c>
      <c r="AY547" s="141" t="s">
        <v>143</v>
      </c>
    </row>
    <row r="548" spans="2:63" s="12" customFormat="1" ht="22.9" customHeight="1">
      <c r="B548" s="125"/>
      <c r="C548" s="183"/>
      <c r="D548" s="184" t="s">
        <v>75</v>
      </c>
      <c r="E548" s="188" t="s">
        <v>935</v>
      </c>
      <c r="F548" s="188" t="s">
        <v>936</v>
      </c>
      <c r="G548" s="186"/>
      <c r="H548" s="186"/>
      <c r="I548" s="186"/>
      <c r="J548" s="189">
        <f>BK548</f>
        <v>0</v>
      </c>
      <c r="K548" s="186"/>
      <c r="L548" s="125"/>
      <c r="M548" s="127"/>
      <c r="N548" s="128"/>
      <c r="O548" s="128"/>
      <c r="P548" s="129">
        <f>SUM(P549:P555)</f>
        <v>0.29409399999999997</v>
      </c>
      <c r="Q548" s="128"/>
      <c r="R548" s="129">
        <f>SUM(R549:R555)</f>
        <v>0.00021344000000000002</v>
      </c>
      <c r="S548" s="128"/>
      <c r="T548" s="130">
        <f>SUM(T549:T555)</f>
        <v>0</v>
      </c>
      <c r="AR548" s="126" t="s">
        <v>85</v>
      </c>
      <c r="AT548" s="131" t="s">
        <v>75</v>
      </c>
      <c r="AU548" s="131" t="s">
        <v>81</v>
      </c>
      <c r="AY548" s="126" t="s">
        <v>143</v>
      </c>
      <c r="BK548" s="132">
        <f>SUM(BK549:BK555)</f>
        <v>0</v>
      </c>
    </row>
    <row r="549" spans="1:65" s="2" customFormat="1" ht="21.75" customHeight="1">
      <c r="A549" s="30"/>
      <c r="B549" s="133"/>
      <c r="C549" s="190" t="s">
        <v>937</v>
      </c>
      <c r="D549" s="191" t="s">
        <v>146</v>
      </c>
      <c r="E549" s="192" t="s">
        <v>938</v>
      </c>
      <c r="F549" s="193" t="s">
        <v>939</v>
      </c>
      <c r="G549" s="194" t="s">
        <v>149</v>
      </c>
      <c r="H549" s="195">
        <v>0.918</v>
      </c>
      <c r="I549" s="221">
        <v>0</v>
      </c>
      <c r="J549" s="196">
        <f>ROUND(I549*H549,2)</f>
        <v>0</v>
      </c>
      <c r="K549" s="193" t="s">
        <v>150</v>
      </c>
      <c r="L549" s="31"/>
      <c r="M549" s="134" t="s">
        <v>1</v>
      </c>
      <c r="N549" s="135" t="s">
        <v>41</v>
      </c>
      <c r="O549" s="136">
        <v>0.133</v>
      </c>
      <c r="P549" s="136">
        <f>O549*H549</f>
        <v>0.12209400000000001</v>
      </c>
      <c r="Q549" s="136">
        <v>8E-05</v>
      </c>
      <c r="R549" s="136">
        <f>Q549*H549</f>
        <v>7.344000000000002E-05</v>
      </c>
      <c r="S549" s="136">
        <v>0</v>
      </c>
      <c r="T549" s="137">
        <f>S549*H549</f>
        <v>0</v>
      </c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R549" s="138" t="s">
        <v>220</v>
      </c>
      <c r="AT549" s="138" t="s">
        <v>146</v>
      </c>
      <c r="AU549" s="138" t="s">
        <v>85</v>
      </c>
      <c r="AY549" s="17" t="s">
        <v>143</v>
      </c>
      <c r="BE549" s="139">
        <f>IF(N549="základní",J549,0)</f>
        <v>0</v>
      </c>
      <c r="BF549" s="139">
        <f>IF(N549="snížená",J549,0)</f>
        <v>0</v>
      </c>
      <c r="BG549" s="139">
        <f>IF(N549="zákl. přenesená",J549,0)</f>
        <v>0</v>
      </c>
      <c r="BH549" s="139">
        <f>IF(N549="sníž. přenesená",J549,0)</f>
        <v>0</v>
      </c>
      <c r="BI549" s="139">
        <f>IF(N549="nulová",J549,0)</f>
        <v>0</v>
      </c>
      <c r="BJ549" s="17" t="s">
        <v>81</v>
      </c>
      <c r="BK549" s="139">
        <f>ROUND(I549*H549,2)</f>
        <v>0</v>
      </c>
      <c r="BL549" s="17" t="s">
        <v>220</v>
      </c>
      <c r="BM549" s="138" t="s">
        <v>940</v>
      </c>
    </row>
    <row r="550" spans="2:51" s="15" customFormat="1" ht="12">
      <c r="B550" s="150"/>
      <c r="C550" s="208"/>
      <c r="D550" s="198" t="s">
        <v>153</v>
      </c>
      <c r="E550" s="209" t="s">
        <v>1</v>
      </c>
      <c r="F550" s="210" t="s">
        <v>941</v>
      </c>
      <c r="G550" s="211"/>
      <c r="H550" s="209" t="s">
        <v>1</v>
      </c>
      <c r="I550" s="211"/>
      <c r="J550" s="211"/>
      <c r="K550" s="211"/>
      <c r="L550" s="150"/>
      <c r="M550" s="152"/>
      <c r="N550" s="153"/>
      <c r="O550" s="153"/>
      <c r="P550" s="153"/>
      <c r="Q550" s="153"/>
      <c r="R550" s="153"/>
      <c r="S550" s="153"/>
      <c r="T550" s="154"/>
      <c r="AT550" s="151" t="s">
        <v>153</v>
      </c>
      <c r="AU550" s="151" t="s">
        <v>85</v>
      </c>
      <c r="AV550" s="15" t="s">
        <v>81</v>
      </c>
      <c r="AW550" s="15" t="s">
        <v>31</v>
      </c>
      <c r="AX550" s="15" t="s">
        <v>76</v>
      </c>
      <c r="AY550" s="151" t="s">
        <v>143</v>
      </c>
    </row>
    <row r="551" spans="2:51" s="13" customFormat="1" ht="12">
      <c r="B551" s="140"/>
      <c r="C551" s="197"/>
      <c r="D551" s="198" t="s">
        <v>153</v>
      </c>
      <c r="E551" s="199" t="s">
        <v>1</v>
      </c>
      <c r="F551" s="200" t="s">
        <v>942</v>
      </c>
      <c r="G551" s="201"/>
      <c r="H551" s="202">
        <v>0.788</v>
      </c>
      <c r="I551" s="201"/>
      <c r="J551" s="201"/>
      <c r="K551" s="201"/>
      <c r="L551" s="140"/>
      <c r="M551" s="142"/>
      <c r="N551" s="143"/>
      <c r="O551" s="143"/>
      <c r="P551" s="143"/>
      <c r="Q551" s="143"/>
      <c r="R551" s="143"/>
      <c r="S551" s="143"/>
      <c r="T551" s="144"/>
      <c r="AT551" s="141" t="s">
        <v>153</v>
      </c>
      <c r="AU551" s="141" t="s">
        <v>85</v>
      </c>
      <c r="AV551" s="13" t="s">
        <v>85</v>
      </c>
      <c r="AW551" s="13" t="s">
        <v>31</v>
      </c>
      <c r="AX551" s="13" t="s">
        <v>76</v>
      </c>
      <c r="AY551" s="141" t="s">
        <v>143</v>
      </c>
    </row>
    <row r="552" spans="2:51" s="13" customFormat="1" ht="12">
      <c r="B552" s="140"/>
      <c r="C552" s="197"/>
      <c r="D552" s="198" t="s">
        <v>153</v>
      </c>
      <c r="E552" s="199" t="s">
        <v>1</v>
      </c>
      <c r="F552" s="200" t="s">
        <v>943</v>
      </c>
      <c r="G552" s="201"/>
      <c r="H552" s="202">
        <v>0.12</v>
      </c>
      <c r="I552" s="201"/>
      <c r="J552" s="201"/>
      <c r="K552" s="201"/>
      <c r="L552" s="140"/>
      <c r="M552" s="142"/>
      <c r="N552" s="143"/>
      <c r="O552" s="143"/>
      <c r="P552" s="143"/>
      <c r="Q552" s="143"/>
      <c r="R552" s="143"/>
      <c r="S552" s="143"/>
      <c r="T552" s="144"/>
      <c r="AT552" s="141" t="s">
        <v>153</v>
      </c>
      <c r="AU552" s="141" t="s">
        <v>85</v>
      </c>
      <c r="AV552" s="13" t="s">
        <v>85</v>
      </c>
      <c r="AW552" s="13" t="s">
        <v>31</v>
      </c>
      <c r="AX552" s="13" t="s">
        <v>76</v>
      </c>
      <c r="AY552" s="141" t="s">
        <v>143</v>
      </c>
    </row>
    <row r="553" spans="2:51" s="13" customFormat="1" ht="12">
      <c r="B553" s="140"/>
      <c r="C553" s="197"/>
      <c r="D553" s="198" t="s">
        <v>153</v>
      </c>
      <c r="E553" s="199" t="s">
        <v>1</v>
      </c>
      <c r="F553" s="200" t="s">
        <v>944</v>
      </c>
      <c r="G553" s="201"/>
      <c r="H553" s="202">
        <v>0.01</v>
      </c>
      <c r="I553" s="201"/>
      <c r="J553" s="201"/>
      <c r="K553" s="201"/>
      <c r="L553" s="140"/>
      <c r="M553" s="142"/>
      <c r="N553" s="143"/>
      <c r="O553" s="143"/>
      <c r="P553" s="143"/>
      <c r="Q553" s="143"/>
      <c r="R553" s="143"/>
      <c r="S553" s="143"/>
      <c r="T553" s="144"/>
      <c r="AT553" s="141" t="s">
        <v>153</v>
      </c>
      <c r="AU553" s="141" t="s">
        <v>85</v>
      </c>
      <c r="AV553" s="13" t="s">
        <v>85</v>
      </c>
      <c r="AW553" s="13" t="s">
        <v>31</v>
      </c>
      <c r="AX553" s="13" t="s">
        <v>76</v>
      </c>
      <c r="AY553" s="141" t="s">
        <v>143</v>
      </c>
    </row>
    <row r="554" spans="2:51" s="14" customFormat="1" ht="12">
      <c r="B554" s="145"/>
      <c r="C554" s="203"/>
      <c r="D554" s="198" t="s">
        <v>153</v>
      </c>
      <c r="E554" s="204" t="s">
        <v>1</v>
      </c>
      <c r="F554" s="205" t="s">
        <v>156</v>
      </c>
      <c r="G554" s="206"/>
      <c r="H554" s="207">
        <v>0.918</v>
      </c>
      <c r="I554" s="206"/>
      <c r="J554" s="206"/>
      <c r="K554" s="206"/>
      <c r="L554" s="145"/>
      <c r="M554" s="147"/>
      <c r="N554" s="148"/>
      <c r="O554" s="148"/>
      <c r="P554" s="148"/>
      <c r="Q554" s="148"/>
      <c r="R554" s="148"/>
      <c r="S554" s="148"/>
      <c r="T554" s="149"/>
      <c r="AT554" s="146" t="s">
        <v>153</v>
      </c>
      <c r="AU554" s="146" t="s">
        <v>85</v>
      </c>
      <c r="AV554" s="14" t="s">
        <v>151</v>
      </c>
      <c r="AW554" s="14" t="s">
        <v>31</v>
      </c>
      <c r="AX554" s="14" t="s">
        <v>81</v>
      </c>
      <c r="AY554" s="146" t="s">
        <v>143</v>
      </c>
    </row>
    <row r="555" spans="1:65" s="2" customFormat="1" ht="16.5" customHeight="1">
      <c r="A555" s="30"/>
      <c r="B555" s="133"/>
      <c r="C555" s="190" t="s">
        <v>945</v>
      </c>
      <c r="D555" s="191" t="s">
        <v>146</v>
      </c>
      <c r="E555" s="192" t="s">
        <v>946</v>
      </c>
      <c r="F555" s="193" t="s">
        <v>947</v>
      </c>
      <c r="G555" s="194" t="s">
        <v>188</v>
      </c>
      <c r="H555" s="195">
        <v>1</v>
      </c>
      <c r="I555" s="221">
        <v>0</v>
      </c>
      <c r="J555" s="196">
        <f>ROUND(I555*H555,2)</f>
        <v>0</v>
      </c>
      <c r="K555" s="193" t="s">
        <v>1</v>
      </c>
      <c r="L555" s="31"/>
      <c r="M555" s="134" t="s">
        <v>1</v>
      </c>
      <c r="N555" s="135" t="s">
        <v>41</v>
      </c>
      <c r="O555" s="136">
        <v>0.172</v>
      </c>
      <c r="P555" s="136">
        <f>O555*H555</f>
        <v>0.172</v>
      </c>
      <c r="Q555" s="136">
        <v>0.00014</v>
      </c>
      <c r="R555" s="136">
        <f>Q555*H555</f>
        <v>0.00014</v>
      </c>
      <c r="S555" s="136">
        <v>0</v>
      </c>
      <c r="T555" s="137">
        <f>S555*H555</f>
        <v>0</v>
      </c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R555" s="138" t="s">
        <v>220</v>
      </c>
      <c r="AT555" s="138" t="s">
        <v>146</v>
      </c>
      <c r="AU555" s="138" t="s">
        <v>85</v>
      </c>
      <c r="AY555" s="17" t="s">
        <v>143</v>
      </c>
      <c r="BE555" s="139">
        <f>IF(N555="základní",J555,0)</f>
        <v>0</v>
      </c>
      <c r="BF555" s="139">
        <f>IF(N555="snížená",J555,0)</f>
        <v>0</v>
      </c>
      <c r="BG555" s="139">
        <f>IF(N555="zákl. přenesená",J555,0)</f>
        <v>0</v>
      </c>
      <c r="BH555" s="139">
        <f>IF(N555="sníž. přenesená",J555,0)</f>
        <v>0</v>
      </c>
      <c r="BI555" s="139">
        <f>IF(N555="nulová",J555,0)</f>
        <v>0</v>
      </c>
      <c r="BJ555" s="17" t="s">
        <v>81</v>
      </c>
      <c r="BK555" s="139">
        <f>ROUND(I555*H555,2)</f>
        <v>0</v>
      </c>
      <c r="BL555" s="17" t="s">
        <v>220</v>
      </c>
      <c r="BM555" s="138" t="s">
        <v>948</v>
      </c>
    </row>
    <row r="556" spans="2:63" s="12" customFormat="1" ht="22.9" customHeight="1">
      <c r="B556" s="125"/>
      <c r="C556" s="183"/>
      <c r="D556" s="184" t="s">
        <v>75</v>
      </c>
      <c r="E556" s="188" t="s">
        <v>949</v>
      </c>
      <c r="F556" s="188" t="s">
        <v>950</v>
      </c>
      <c r="G556" s="186"/>
      <c r="H556" s="186"/>
      <c r="I556" s="186"/>
      <c r="J556" s="189">
        <f>BK556</f>
        <v>0</v>
      </c>
      <c r="K556" s="186"/>
      <c r="L556" s="125"/>
      <c r="M556" s="127"/>
      <c r="N556" s="128"/>
      <c r="O556" s="128"/>
      <c r="P556" s="129">
        <f>SUM(P557:P644)</f>
        <v>30.617017000000004</v>
      </c>
      <c r="Q556" s="128"/>
      <c r="R556" s="129">
        <f>SUM(R557:R644)</f>
        <v>0.11173070585000001</v>
      </c>
      <c r="S556" s="128"/>
      <c r="T556" s="130">
        <f>SUM(T557:T644)</f>
        <v>0</v>
      </c>
      <c r="AR556" s="126" t="s">
        <v>85</v>
      </c>
      <c r="AT556" s="131" t="s">
        <v>75</v>
      </c>
      <c r="AU556" s="131" t="s">
        <v>81</v>
      </c>
      <c r="AY556" s="126" t="s">
        <v>143</v>
      </c>
      <c r="BK556" s="132">
        <f>SUM(BK557:BK644)</f>
        <v>0</v>
      </c>
    </row>
    <row r="557" spans="1:65" s="2" customFormat="1" ht="21.75" customHeight="1">
      <c r="A557" s="30"/>
      <c r="B557" s="133"/>
      <c r="C557" s="190" t="s">
        <v>951</v>
      </c>
      <c r="D557" s="191" t="s">
        <v>146</v>
      </c>
      <c r="E557" s="192" t="s">
        <v>952</v>
      </c>
      <c r="F557" s="193" t="s">
        <v>953</v>
      </c>
      <c r="G557" s="194" t="s">
        <v>149</v>
      </c>
      <c r="H557" s="195">
        <v>76.178</v>
      </c>
      <c r="I557" s="221">
        <v>0</v>
      </c>
      <c r="J557" s="196">
        <f>ROUND(I557*H557,2)</f>
        <v>0</v>
      </c>
      <c r="K557" s="193" t="s">
        <v>150</v>
      </c>
      <c r="L557" s="31"/>
      <c r="M557" s="134" t="s">
        <v>1</v>
      </c>
      <c r="N557" s="135" t="s">
        <v>41</v>
      </c>
      <c r="O557" s="136">
        <v>0.019</v>
      </c>
      <c r="P557" s="136">
        <f>O557*H557</f>
        <v>1.447382</v>
      </c>
      <c r="Q557" s="136">
        <v>0</v>
      </c>
      <c r="R557" s="136">
        <f>Q557*H557</f>
        <v>0</v>
      </c>
      <c r="S557" s="136">
        <v>0</v>
      </c>
      <c r="T557" s="137">
        <f>S557*H557</f>
        <v>0</v>
      </c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R557" s="138" t="s">
        <v>220</v>
      </c>
      <c r="AT557" s="138" t="s">
        <v>146</v>
      </c>
      <c r="AU557" s="138" t="s">
        <v>85</v>
      </c>
      <c r="AY557" s="17" t="s">
        <v>143</v>
      </c>
      <c r="BE557" s="139">
        <f>IF(N557="základní",J557,0)</f>
        <v>0</v>
      </c>
      <c r="BF557" s="139">
        <f>IF(N557="snížená",J557,0)</f>
        <v>0</v>
      </c>
      <c r="BG557" s="139">
        <f>IF(N557="zákl. přenesená",J557,0)</f>
        <v>0</v>
      </c>
      <c r="BH557" s="139">
        <f>IF(N557="sníž. přenesená",J557,0)</f>
        <v>0</v>
      </c>
      <c r="BI557" s="139">
        <f>IF(N557="nulová",J557,0)</f>
        <v>0</v>
      </c>
      <c r="BJ557" s="17" t="s">
        <v>81</v>
      </c>
      <c r="BK557" s="139">
        <f>ROUND(I557*H557,2)</f>
        <v>0</v>
      </c>
      <c r="BL557" s="17" t="s">
        <v>220</v>
      </c>
      <c r="BM557" s="138" t="s">
        <v>954</v>
      </c>
    </row>
    <row r="558" spans="2:51" s="13" customFormat="1" ht="12">
      <c r="B558" s="140"/>
      <c r="C558" s="197"/>
      <c r="D558" s="198" t="s">
        <v>153</v>
      </c>
      <c r="E558" s="199" t="s">
        <v>1</v>
      </c>
      <c r="F558" s="200" t="s">
        <v>955</v>
      </c>
      <c r="G558" s="201"/>
      <c r="H558" s="202">
        <v>76.178</v>
      </c>
      <c r="I558" s="201"/>
      <c r="J558" s="201"/>
      <c r="K558" s="201"/>
      <c r="L558" s="140"/>
      <c r="M558" s="142"/>
      <c r="N558" s="143"/>
      <c r="O558" s="143"/>
      <c r="P558" s="143"/>
      <c r="Q558" s="143"/>
      <c r="R558" s="143"/>
      <c r="S558" s="143"/>
      <c r="T558" s="144"/>
      <c r="AT558" s="141" t="s">
        <v>153</v>
      </c>
      <c r="AU558" s="141" t="s">
        <v>85</v>
      </c>
      <c r="AV558" s="13" t="s">
        <v>85</v>
      </c>
      <c r="AW558" s="13" t="s">
        <v>31</v>
      </c>
      <c r="AX558" s="13" t="s">
        <v>81</v>
      </c>
      <c r="AY558" s="141" t="s">
        <v>143</v>
      </c>
    </row>
    <row r="559" spans="1:65" s="2" customFormat="1" ht="16.5" customHeight="1">
      <c r="A559" s="30"/>
      <c r="B559" s="133"/>
      <c r="C559" s="214" t="s">
        <v>956</v>
      </c>
      <c r="D559" s="215" t="s">
        <v>573</v>
      </c>
      <c r="E559" s="216" t="s">
        <v>957</v>
      </c>
      <c r="F559" s="217" t="s">
        <v>958</v>
      </c>
      <c r="G559" s="218" t="s">
        <v>149</v>
      </c>
      <c r="H559" s="219">
        <v>79.979</v>
      </c>
      <c r="I559" s="223">
        <v>0</v>
      </c>
      <c r="J559" s="220">
        <f>ROUND(I559*H559,2)</f>
        <v>0</v>
      </c>
      <c r="K559" s="217" t="s">
        <v>150</v>
      </c>
      <c r="L559" s="157"/>
      <c r="M559" s="158" t="s">
        <v>1</v>
      </c>
      <c r="N559" s="159" t="s">
        <v>41</v>
      </c>
      <c r="O559" s="136">
        <v>0</v>
      </c>
      <c r="P559" s="136">
        <f>O559*H559</f>
        <v>0</v>
      </c>
      <c r="Q559" s="136">
        <v>0</v>
      </c>
      <c r="R559" s="136">
        <f>Q559*H559</f>
        <v>0</v>
      </c>
      <c r="S559" s="136">
        <v>0</v>
      </c>
      <c r="T559" s="137">
        <f>S559*H559</f>
        <v>0</v>
      </c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R559" s="138" t="s">
        <v>320</v>
      </c>
      <c r="AT559" s="138" t="s">
        <v>573</v>
      </c>
      <c r="AU559" s="138" t="s">
        <v>85</v>
      </c>
      <c r="AY559" s="17" t="s">
        <v>143</v>
      </c>
      <c r="BE559" s="139">
        <f>IF(N559="základní",J559,0)</f>
        <v>0</v>
      </c>
      <c r="BF559" s="139">
        <f>IF(N559="snížená",J559,0)</f>
        <v>0</v>
      </c>
      <c r="BG559" s="139">
        <f>IF(N559="zákl. přenesená",J559,0)</f>
        <v>0</v>
      </c>
      <c r="BH559" s="139">
        <f>IF(N559="sníž. přenesená",J559,0)</f>
        <v>0</v>
      </c>
      <c r="BI559" s="139">
        <f>IF(N559="nulová",J559,0)</f>
        <v>0</v>
      </c>
      <c r="BJ559" s="17" t="s">
        <v>81</v>
      </c>
      <c r="BK559" s="139">
        <f>ROUND(I559*H559,2)</f>
        <v>0</v>
      </c>
      <c r="BL559" s="17" t="s">
        <v>220</v>
      </c>
      <c r="BM559" s="138" t="s">
        <v>959</v>
      </c>
    </row>
    <row r="560" spans="1:65" s="2" customFormat="1" ht="16.5" customHeight="1">
      <c r="A560" s="30"/>
      <c r="B560" s="133"/>
      <c r="C560" s="190" t="s">
        <v>960</v>
      </c>
      <c r="D560" s="191" t="s">
        <v>146</v>
      </c>
      <c r="E560" s="192" t="s">
        <v>961</v>
      </c>
      <c r="F560" s="193" t="s">
        <v>962</v>
      </c>
      <c r="G560" s="194" t="s">
        <v>149</v>
      </c>
      <c r="H560" s="195">
        <v>405.634</v>
      </c>
      <c r="I560" s="221">
        <v>0</v>
      </c>
      <c r="J560" s="196">
        <f>ROUND(I560*H560,2)</f>
        <v>0</v>
      </c>
      <c r="K560" s="193" t="s">
        <v>150</v>
      </c>
      <c r="L560" s="31"/>
      <c r="M560" s="134" t="s">
        <v>1</v>
      </c>
      <c r="N560" s="135" t="s">
        <v>41</v>
      </c>
      <c r="O560" s="136">
        <v>0.039</v>
      </c>
      <c r="P560" s="136">
        <f>O560*H560</f>
        <v>15.819726000000001</v>
      </c>
      <c r="Q560" s="136">
        <v>0.0002012</v>
      </c>
      <c r="R560" s="136">
        <f>Q560*H560</f>
        <v>0.08161356080000001</v>
      </c>
      <c r="S560" s="136">
        <v>0</v>
      </c>
      <c r="T560" s="137">
        <f>S560*H560</f>
        <v>0</v>
      </c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R560" s="138" t="s">
        <v>220</v>
      </c>
      <c r="AT560" s="138" t="s">
        <v>146</v>
      </c>
      <c r="AU560" s="138" t="s">
        <v>85</v>
      </c>
      <c r="AY560" s="17" t="s">
        <v>143</v>
      </c>
      <c r="BE560" s="139">
        <f>IF(N560="základní",J560,0)</f>
        <v>0</v>
      </c>
      <c r="BF560" s="139">
        <f>IF(N560="snížená",J560,0)</f>
        <v>0</v>
      </c>
      <c r="BG560" s="139">
        <f>IF(N560="zákl. přenesená",J560,0)</f>
        <v>0</v>
      </c>
      <c r="BH560" s="139">
        <f>IF(N560="sníž. přenesená",J560,0)</f>
        <v>0</v>
      </c>
      <c r="BI560" s="139">
        <f>IF(N560="nulová",J560,0)</f>
        <v>0</v>
      </c>
      <c r="BJ560" s="17" t="s">
        <v>81</v>
      </c>
      <c r="BK560" s="139">
        <f>ROUND(I560*H560,2)</f>
        <v>0</v>
      </c>
      <c r="BL560" s="17" t="s">
        <v>220</v>
      </c>
      <c r="BM560" s="138" t="s">
        <v>963</v>
      </c>
    </row>
    <row r="561" spans="2:51" s="13" customFormat="1" ht="12">
      <c r="B561" s="140"/>
      <c r="C561" s="197"/>
      <c r="D561" s="198" t="s">
        <v>153</v>
      </c>
      <c r="E561" s="199" t="s">
        <v>1</v>
      </c>
      <c r="F561" s="200" t="s">
        <v>964</v>
      </c>
      <c r="G561" s="201"/>
      <c r="H561" s="202">
        <v>405.634</v>
      </c>
      <c r="I561" s="201"/>
      <c r="J561" s="201"/>
      <c r="K561" s="201"/>
      <c r="L561" s="140"/>
      <c r="M561" s="142"/>
      <c r="N561" s="143"/>
      <c r="O561" s="143"/>
      <c r="P561" s="143"/>
      <c r="Q561" s="143"/>
      <c r="R561" s="143"/>
      <c r="S561" s="143"/>
      <c r="T561" s="144"/>
      <c r="AT561" s="141" t="s">
        <v>153</v>
      </c>
      <c r="AU561" s="141" t="s">
        <v>85</v>
      </c>
      <c r="AV561" s="13" t="s">
        <v>85</v>
      </c>
      <c r="AW561" s="13" t="s">
        <v>31</v>
      </c>
      <c r="AX561" s="13" t="s">
        <v>76</v>
      </c>
      <c r="AY561" s="141" t="s">
        <v>143</v>
      </c>
    </row>
    <row r="562" spans="2:51" s="14" customFormat="1" ht="12">
      <c r="B562" s="145"/>
      <c r="C562" s="203"/>
      <c r="D562" s="198" t="s">
        <v>153</v>
      </c>
      <c r="E562" s="204" t="s">
        <v>1</v>
      </c>
      <c r="F562" s="205" t="s">
        <v>156</v>
      </c>
      <c r="G562" s="206"/>
      <c r="H562" s="207">
        <v>405.634</v>
      </c>
      <c r="I562" s="206"/>
      <c r="J562" s="206"/>
      <c r="K562" s="206"/>
      <c r="L562" s="145"/>
      <c r="M562" s="147"/>
      <c r="N562" s="148"/>
      <c r="O562" s="148"/>
      <c r="P562" s="148"/>
      <c r="Q562" s="148"/>
      <c r="R562" s="148"/>
      <c r="S562" s="148"/>
      <c r="T562" s="149"/>
      <c r="AT562" s="146" t="s">
        <v>153</v>
      </c>
      <c r="AU562" s="146" t="s">
        <v>85</v>
      </c>
      <c r="AV562" s="14" t="s">
        <v>151</v>
      </c>
      <c r="AW562" s="14" t="s">
        <v>31</v>
      </c>
      <c r="AX562" s="14" t="s">
        <v>81</v>
      </c>
      <c r="AY562" s="146" t="s">
        <v>143</v>
      </c>
    </row>
    <row r="563" spans="1:65" s="2" customFormat="1" ht="21.75" customHeight="1">
      <c r="A563" s="30"/>
      <c r="B563" s="133"/>
      <c r="C563" s="190" t="s">
        <v>965</v>
      </c>
      <c r="D563" s="191" t="s">
        <v>146</v>
      </c>
      <c r="E563" s="192" t="s">
        <v>966</v>
      </c>
      <c r="F563" s="193" t="s">
        <v>967</v>
      </c>
      <c r="G563" s="194" t="s">
        <v>149</v>
      </c>
      <c r="H563" s="195">
        <v>6.844</v>
      </c>
      <c r="I563" s="221">
        <v>0</v>
      </c>
      <c r="J563" s="196">
        <f>ROUND(I563*H563,2)</f>
        <v>0</v>
      </c>
      <c r="K563" s="193" t="s">
        <v>150</v>
      </c>
      <c r="L563" s="31"/>
      <c r="M563" s="134" t="s">
        <v>1</v>
      </c>
      <c r="N563" s="135" t="s">
        <v>41</v>
      </c>
      <c r="O563" s="136">
        <v>0.024</v>
      </c>
      <c r="P563" s="136">
        <f>O563*H563</f>
        <v>0.164256</v>
      </c>
      <c r="Q563" s="136">
        <v>1.3675E-05</v>
      </c>
      <c r="R563" s="136">
        <f>Q563*H563</f>
        <v>9.35917E-05</v>
      </c>
      <c r="S563" s="136">
        <v>0</v>
      </c>
      <c r="T563" s="137">
        <f>S563*H563</f>
        <v>0</v>
      </c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R563" s="138" t="s">
        <v>220</v>
      </c>
      <c r="AT563" s="138" t="s">
        <v>146</v>
      </c>
      <c r="AU563" s="138" t="s">
        <v>85</v>
      </c>
      <c r="AY563" s="17" t="s">
        <v>143</v>
      </c>
      <c r="BE563" s="139">
        <f>IF(N563="základní",J563,0)</f>
        <v>0</v>
      </c>
      <c r="BF563" s="139">
        <f>IF(N563="snížená",J563,0)</f>
        <v>0</v>
      </c>
      <c r="BG563" s="139">
        <f>IF(N563="zákl. přenesená",J563,0)</f>
        <v>0</v>
      </c>
      <c r="BH563" s="139">
        <f>IF(N563="sníž. přenesená",J563,0)</f>
        <v>0</v>
      </c>
      <c r="BI563" s="139">
        <f>IF(N563="nulová",J563,0)</f>
        <v>0</v>
      </c>
      <c r="BJ563" s="17" t="s">
        <v>81</v>
      </c>
      <c r="BK563" s="139">
        <f>ROUND(I563*H563,2)</f>
        <v>0</v>
      </c>
      <c r="BL563" s="17" t="s">
        <v>220</v>
      </c>
      <c r="BM563" s="138" t="s">
        <v>968</v>
      </c>
    </row>
    <row r="564" spans="2:51" s="13" customFormat="1" ht="12">
      <c r="B564" s="140"/>
      <c r="C564" s="197"/>
      <c r="D564" s="198" t="s">
        <v>153</v>
      </c>
      <c r="E564" s="199" t="s">
        <v>1</v>
      </c>
      <c r="F564" s="200" t="s">
        <v>969</v>
      </c>
      <c r="G564" s="201"/>
      <c r="H564" s="202">
        <v>6.844</v>
      </c>
      <c r="I564" s="201"/>
      <c r="J564" s="201"/>
      <c r="K564" s="201"/>
      <c r="L564" s="140"/>
      <c r="M564" s="142"/>
      <c r="N564" s="143"/>
      <c r="O564" s="143"/>
      <c r="P564" s="143"/>
      <c r="Q564" s="143"/>
      <c r="R564" s="143"/>
      <c r="S564" s="143"/>
      <c r="T564" s="144"/>
      <c r="AT564" s="141" t="s">
        <v>153</v>
      </c>
      <c r="AU564" s="141" t="s">
        <v>85</v>
      </c>
      <c r="AV564" s="13" t="s">
        <v>85</v>
      </c>
      <c r="AW564" s="13" t="s">
        <v>31</v>
      </c>
      <c r="AX564" s="13" t="s">
        <v>81</v>
      </c>
      <c r="AY564" s="141" t="s">
        <v>143</v>
      </c>
    </row>
    <row r="565" spans="1:65" s="2" customFormat="1" ht="16.5" customHeight="1">
      <c r="A565" s="30"/>
      <c r="B565" s="133"/>
      <c r="C565" s="190" t="s">
        <v>970</v>
      </c>
      <c r="D565" s="191" t="s">
        <v>146</v>
      </c>
      <c r="E565" s="192" t="s">
        <v>971</v>
      </c>
      <c r="F565" s="193" t="s">
        <v>972</v>
      </c>
      <c r="G565" s="194" t="s">
        <v>149</v>
      </c>
      <c r="H565" s="195">
        <v>9.456</v>
      </c>
      <c r="I565" s="221">
        <v>0</v>
      </c>
      <c r="J565" s="196">
        <f>ROUND(I565*H565,2)</f>
        <v>0</v>
      </c>
      <c r="K565" s="193" t="s">
        <v>150</v>
      </c>
      <c r="L565" s="31"/>
      <c r="M565" s="134" t="s">
        <v>1</v>
      </c>
      <c r="N565" s="135" t="s">
        <v>41</v>
      </c>
      <c r="O565" s="136">
        <v>0.034</v>
      </c>
      <c r="P565" s="136">
        <f>O565*H565</f>
        <v>0.321504</v>
      </c>
      <c r="Q565" s="136">
        <v>1.2775E-05</v>
      </c>
      <c r="R565" s="136">
        <f>Q565*H565</f>
        <v>0.0001208004</v>
      </c>
      <c r="S565" s="136">
        <v>0</v>
      </c>
      <c r="T565" s="137">
        <f>S565*H565</f>
        <v>0</v>
      </c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R565" s="138" t="s">
        <v>220</v>
      </c>
      <c r="AT565" s="138" t="s">
        <v>146</v>
      </c>
      <c r="AU565" s="138" t="s">
        <v>85</v>
      </c>
      <c r="AY565" s="17" t="s">
        <v>143</v>
      </c>
      <c r="BE565" s="139">
        <f>IF(N565="základní",J565,0)</f>
        <v>0</v>
      </c>
      <c r="BF565" s="139">
        <f>IF(N565="snížená",J565,0)</f>
        <v>0</v>
      </c>
      <c r="BG565" s="139">
        <f>IF(N565="zákl. přenesená",J565,0)</f>
        <v>0</v>
      </c>
      <c r="BH565" s="139">
        <f>IF(N565="sníž. přenesená",J565,0)</f>
        <v>0</v>
      </c>
      <c r="BI565" s="139">
        <f>IF(N565="nulová",J565,0)</f>
        <v>0</v>
      </c>
      <c r="BJ565" s="17" t="s">
        <v>81</v>
      </c>
      <c r="BK565" s="139">
        <f>ROUND(I565*H565,2)</f>
        <v>0</v>
      </c>
      <c r="BL565" s="17" t="s">
        <v>220</v>
      </c>
      <c r="BM565" s="138" t="s">
        <v>973</v>
      </c>
    </row>
    <row r="566" spans="2:51" s="13" customFormat="1" ht="12">
      <c r="B566" s="140"/>
      <c r="C566" s="197"/>
      <c r="D566" s="198" t="s">
        <v>153</v>
      </c>
      <c r="E566" s="199" t="s">
        <v>1</v>
      </c>
      <c r="F566" s="200" t="s">
        <v>974</v>
      </c>
      <c r="G566" s="201"/>
      <c r="H566" s="202">
        <v>1.576</v>
      </c>
      <c r="I566" s="201"/>
      <c r="J566" s="201"/>
      <c r="K566" s="201"/>
      <c r="L566" s="140"/>
      <c r="M566" s="142"/>
      <c r="N566" s="143"/>
      <c r="O566" s="143"/>
      <c r="P566" s="143"/>
      <c r="Q566" s="143"/>
      <c r="R566" s="143"/>
      <c r="S566" s="143"/>
      <c r="T566" s="144"/>
      <c r="AT566" s="141" t="s">
        <v>153</v>
      </c>
      <c r="AU566" s="141" t="s">
        <v>85</v>
      </c>
      <c r="AV566" s="13" t="s">
        <v>85</v>
      </c>
      <c r="AW566" s="13" t="s">
        <v>31</v>
      </c>
      <c r="AX566" s="13" t="s">
        <v>76</v>
      </c>
      <c r="AY566" s="141" t="s">
        <v>143</v>
      </c>
    </row>
    <row r="567" spans="2:51" s="13" customFormat="1" ht="12">
      <c r="B567" s="140"/>
      <c r="C567" s="197"/>
      <c r="D567" s="198" t="s">
        <v>153</v>
      </c>
      <c r="E567" s="199" t="s">
        <v>1</v>
      </c>
      <c r="F567" s="200" t="s">
        <v>975</v>
      </c>
      <c r="G567" s="201"/>
      <c r="H567" s="202">
        <v>2.364</v>
      </c>
      <c r="I567" s="201"/>
      <c r="J567" s="201"/>
      <c r="K567" s="201"/>
      <c r="L567" s="140"/>
      <c r="M567" s="142"/>
      <c r="N567" s="143"/>
      <c r="O567" s="143"/>
      <c r="P567" s="143"/>
      <c r="Q567" s="143"/>
      <c r="R567" s="143"/>
      <c r="S567" s="143"/>
      <c r="T567" s="144"/>
      <c r="AT567" s="141" t="s">
        <v>153</v>
      </c>
      <c r="AU567" s="141" t="s">
        <v>85</v>
      </c>
      <c r="AV567" s="13" t="s">
        <v>85</v>
      </c>
      <c r="AW567" s="13" t="s">
        <v>31</v>
      </c>
      <c r="AX567" s="13" t="s">
        <v>76</v>
      </c>
      <c r="AY567" s="141" t="s">
        <v>143</v>
      </c>
    </row>
    <row r="568" spans="2:51" s="13" customFormat="1" ht="12">
      <c r="B568" s="140"/>
      <c r="C568" s="197"/>
      <c r="D568" s="198" t="s">
        <v>153</v>
      </c>
      <c r="E568" s="199" t="s">
        <v>1</v>
      </c>
      <c r="F568" s="200" t="s">
        <v>976</v>
      </c>
      <c r="G568" s="201"/>
      <c r="H568" s="202">
        <v>5.516</v>
      </c>
      <c r="I568" s="201"/>
      <c r="J568" s="201"/>
      <c r="K568" s="201"/>
      <c r="L568" s="140"/>
      <c r="M568" s="142"/>
      <c r="N568" s="143"/>
      <c r="O568" s="143"/>
      <c r="P568" s="143"/>
      <c r="Q568" s="143"/>
      <c r="R568" s="143"/>
      <c r="S568" s="143"/>
      <c r="T568" s="144"/>
      <c r="AT568" s="141" t="s">
        <v>153</v>
      </c>
      <c r="AU568" s="141" t="s">
        <v>85</v>
      </c>
      <c r="AV568" s="13" t="s">
        <v>85</v>
      </c>
      <c r="AW568" s="13" t="s">
        <v>31</v>
      </c>
      <c r="AX568" s="13" t="s">
        <v>76</v>
      </c>
      <c r="AY568" s="141" t="s">
        <v>143</v>
      </c>
    </row>
    <row r="569" spans="2:51" s="14" customFormat="1" ht="12">
      <c r="B569" s="145"/>
      <c r="C569" s="203"/>
      <c r="D569" s="198" t="s">
        <v>153</v>
      </c>
      <c r="E569" s="204" t="s">
        <v>1</v>
      </c>
      <c r="F569" s="205" t="s">
        <v>156</v>
      </c>
      <c r="G569" s="206"/>
      <c r="H569" s="207">
        <v>9.456</v>
      </c>
      <c r="I569" s="206"/>
      <c r="J569" s="206"/>
      <c r="K569" s="206"/>
      <c r="L569" s="145"/>
      <c r="M569" s="147"/>
      <c r="N569" s="148"/>
      <c r="O569" s="148"/>
      <c r="P569" s="148"/>
      <c r="Q569" s="148"/>
      <c r="R569" s="148"/>
      <c r="S569" s="148"/>
      <c r="T569" s="149"/>
      <c r="AT569" s="146" t="s">
        <v>153</v>
      </c>
      <c r="AU569" s="146" t="s">
        <v>85</v>
      </c>
      <c r="AV569" s="14" t="s">
        <v>151</v>
      </c>
      <c r="AW569" s="14" t="s">
        <v>31</v>
      </c>
      <c r="AX569" s="14" t="s">
        <v>81</v>
      </c>
      <c r="AY569" s="146" t="s">
        <v>143</v>
      </c>
    </row>
    <row r="570" spans="1:65" s="2" customFormat="1" ht="16.5" customHeight="1">
      <c r="A570" s="30"/>
      <c r="B570" s="133"/>
      <c r="C570" s="190" t="s">
        <v>977</v>
      </c>
      <c r="D570" s="191" t="s">
        <v>146</v>
      </c>
      <c r="E570" s="192" t="s">
        <v>978</v>
      </c>
      <c r="F570" s="193" t="s">
        <v>979</v>
      </c>
      <c r="G570" s="194" t="s">
        <v>149</v>
      </c>
      <c r="H570" s="195">
        <v>235.602</v>
      </c>
      <c r="I570" s="221">
        <v>0</v>
      </c>
      <c r="J570" s="196">
        <f>ROUND(I570*H570,2)</f>
        <v>0</v>
      </c>
      <c r="K570" s="193" t="s">
        <v>150</v>
      </c>
      <c r="L570" s="31"/>
      <c r="M570" s="134" t="s">
        <v>1</v>
      </c>
      <c r="N570" s="135" t="s">
        <v>41</v>
      </c>
      <c r="O570" s="136">
        <v>0.005</v>
      </c>
      <c r="P570" s="136">
        <f>O570*H570</f>
        <v>1.17801</v>
      </c>
      <c r="Q570" s="136">
        <v>1.1875E-05</v>
      </c>
      <c r="R570" s="136">
        <f>Q570*H570</f>
        <v>0.0027977737500000004</v>
      </c>
      <c r="S570" s="136">
        <v>0</v>
      </c>
      <c r="T570" s="137">
        <f>S570*H570</f>
        <v>0</v>
      </c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R570" s="138" t="s">
        <v>220</v>
      </c>
      <c r="AT570" s="138" t="s">
        <v>146</v>
      </c>
      <c r="AU570" s="138" t="s">
        <v>85</v>
      </c>
      <c r="AY570" s="17" t="s">
        <v>143</v>
      </c>
      <c r="BE570" s="139">
        <f>IF(N570="základní",J570,0)</f>
        <v>0</v>
      </c>
      <c r="BF570" s="139">
        <f>IF(N570="snížená",J570,0)</f>
        <v>0</v>
      </c>
      <c r="BG570" s="139">
        <f>IF(N570="zákl. přenesená",J570,0)</f>
        <v>0</v>
      </c>
      <c r="BH570" s="139">
        <f>IF(N570="sníž. přenesená",J570,0)</f>
        <v>0</v>
      </c>
      <c r="BI570" s="139">
        <f>IF(N570="nulová",J570,0)</f>
        <v>0</v>
      </c>
      <c r="BJ570" s="17" t="s">
        <v>81</v>
      </c>
      <c r="BK570" s="139">
        <f>ROUND(I570*H570,2)</f>
        <v>0</v>
      </c>
      <c r="BL570" s="17" t="s">
        <v>220</v>
      </c>
      <c r="BM570" s="138" t="s">
        <v>980</v>
      </c>
    </row>
    <row r="571" spans="2:51" s="15" customFormat="1" ht="12">
      <c r="B571" s="150"/>
      <c r="C571" s="208"/>
      <c r="D571" s="198" t="s">
        <v>153</v>
      </c>
      <c r="E571" s="209" t="s">
        <v>1</v>
      </c>
      <c r="F571" s="210" t="s">
        <v>981</v>
      </c>
      <c r="G571" s="211"/>
      <c r="H571" s="209" t="s">
        <v>1</v>
      </c>
      <c r="I571" s="211"/>
      <c r="J571" s="211"/>
      <c r="K571" s="211"/>
      <c r="L571" s="150"/>
      <c r="M571" s="152"/>
      <c r="N571" s="153"/>
      <c r="O571" s="153"/>
      <c r="P571" s="153"/>
      <c r="Q571" s="153"/>
      <c r="R571" s="153"/>
      <c r="S571" s="153"/>
      <c r="T571" s="154"/>
      <c r="AT571" s="151" t="s">
        <v>153</v>
      </c>
      <c r="AU571" s="151" t="s">
        <v>85</v>
      </c>
      <c r="AV571" s="15" t="s">
        <v>81</v>
      </c>
      <c r="AW571" s="15" t="s">
        <v>31</v>
      </c>
      <c r="AX571" s="15" t="s">
        <v>76</v>
      </c>
      <c r="AY571" s="151" t="s">
        <v>143</v>
      </c>
    </row>
    <row r="572" spans="2:51" s="13" customFormat="1" ht="12">
      <c r="B572" s="140"/>
      <c r="C572" s="197"/>
      <c r="D572" s="198" t="s">
        <v>153</v>
      </c>
      <c r="E572" s="199" t="s">
        <v>1</v>
      </c>
      <c r="F572" s="200" t="s">
        <v>982</v>
      </c>
      <c r="G572" s="201"/>
      <c r="H572" s="202">
        <v>0.99</v>
      </c>
      <c r="I572" s="201"/>
      <c r="J572" s="201"/>
      <c r="K572" s="201"/>
      <c r="L572" s="140"/>
      <c r="M572" s="142"/>
      <c r="N572" s="143"/>
      <c r="O572" s="143"/>
      <c r="P572" s="143"/>
      <c r="Q572" s="143"/>
      <c r="R572" s="143"/>
      <c r="S572" s="143"/>
      <c r="T572" s="144"/>
      <c r="AT572" s="141" t="s">
        <v>153</v>
      </c>
      <c r="AU572" s="141" t="s">
        <v>85</v>
      </c>
      <c r="AV572" s="13" t="s">
        <v>85</v>
      </c>
      <c r="AW572" s="13" t="s">
        <v>31</v>
      </c>
      <c r="AX572" s="13" t="s">
        <v>76</v>
      </c>
      <c r="AY572" s="141" t="s">
        <v>143</v>
      </c>
    </row>
    <row r="573" spans="2:51" s="15" customFormat="1" ht="12">
      <c r="B573" s="150"/>
      <c r="C573" s="208"/>
      <c r="D573" s="198" t="s">
        <v>153</v>
      </c>
      <c r="E573" s="209" t="s">
        <v>1</v>
      </c>
      <c r="F573" s="210" t="s">
        <v>983</v>
      </c>
      <c r="G573" s="211"/>
      <c r="H573" s="209" t="s">
        <v>1</v>
      </c>
      <c r="I573" s="211"/>
      <c r="J573" s="211"/>
      <c r="K573" s="211"/>
      <c r="L573" s="150"/>
      <c r="M573" s="152"/>
      <c r="N573" s="153"/>
      <c r="O573" s="153"/>
      <c r="P573" s="153"/>
      <c r="Q573" s="153"/>
      <c r="R573" s="153"/>
      <c r="S573" s="153"/>
      <c r="T573" s="154"/>
      <c r="AT573" s="151" t="s">
        <v>153</v>
      </c>
      <c r="AU573" s="151" t="s">
        <v>85</v>
      </c>
      <c r="AV573" s="15" t="s">
        <v>81</v>
      </c>
      <c r="AW573" s="15" t="s">
        <v>31</v>
      </c>
      <c r="AX573" s="15" t="s">
        <v>76</v>
      </c>
      <c r="AY573" s="151" t="s">
        <v>143</v>
      </c>
    </row>
    <row r="574" spans="2:51" s="13" customFormat="1" ht="12">
      <c r="B574" s="140"/>
      <c r="C574" s="197"/>
      <c r="D574" s="198" t="s">
        <v>153</v>
      </c>
      <c r="E574" s="199" t="s">
        <v>1</v>
      </c>
      <c r="F574" s="200" t="s">
        <v>984</v>
      </c>
      <c r="G574" s="201"/>
      <c r="H574" s="202">
        <v>1.008</v>
      </c>
      <c r="I574" s="201"/>
      <c r="J574" s="201"/>
      <c r="K574" s="201"/>
      <c r="L574" s="140"/>
      <c r="M574" s="142"/>
      <c r="N574" s="143"/>
      <c r="O574" s="143"/>
      <c r="P574" s="143"/>
      <c r="Q574" s="143"/>
      <c r="R574" s="143"/>
      <c r="S574" s="143"/>
      <c r="T574" s="144"/>
      <c r="AT574" s="141" t="s">
        <v>153</v>
      </c>
      <c r="AU574" s="141" t="s">
        <v>85</v>
      </c>
      <c r="AV574" s="13" t="s">
        <v>85</v>
      </c>
      <c r="AW574" s="13" t="s">
        <v>31</v>
      </c>
      <c r="AX574" s="13" t="s">
        <v>76</v>
      </c>
      <c r="AY574" s="141" t="s">
        <v>143</v>
      </c>
    </row>
    <row r="575" spans="2:51" s="15" customFormat="1" ht="12">
      <c r="B575" s="150"/>
      <c r="C575" s="208"/>
      <c r="D575" s="198" t="s">
        <v>153</v>
      </c>
      <c r="E575" s="209" t="s">
        <v>1</v>
      </c>
      <c r="F575" s="210" t="s">
        <v>985</v>
      </c>
      <c r="G575" s="211"/>
      <c r="H575" s="209" t="s">
        <v>1</v>
      </c>
      <c r="I575" s="211"/>
      <c r="J575" s="211"/>
      <c r="K575" s="211"/>
      <c r="L575" s="150"/>
      <c r="M575" s="152"/>
      <c r="N575" s="153"/>
      <c r="O575" s="153"/>
      <c r="P575" s="153"/>
      <c r="Q575" s="153"/>
      <c r="R575" s="153"/>
      <c r="S575" s="153"/>
      <c r="T575" s="154"/>
      <c r="AT575" s="151" t="s">
        <v>153</v>
      </c>
      <c r="AU575" s="151" t="s">
        <v>85</v>
      </c>
      <c r="AV575" s="15" t="s">
        <v>81</v>
      </c>
      <c r="AW575" s="15" t="s">
        <v>31</v>
      </c>
      <c r="AX575" s="15" t="s">
        <v>76</v>
      </c>
      <c r="AY575" s="151" t="s">
        <v>143</v>
      </c>
    </row>
    <row r="576" spans="2:51" s="13" customFormat="1" ht="12">
      <c r="B576" s="140"/>
      <c r="C576" s="197"/>
      <c r="D576" s="198" t="s">
        <v>153</v>
      </c>
      <c r="E576" s="199" t="s">
        <v>1</v>
      </c>
      <c r="F576" s="200" t="s">
        <v>986</v>
      </c>
      <c r="G576" s="201"/>
      <c r="H576" s="202">
        <v>1.287</v>
      </c>
      <c r="I576" s="201"/>
      <c r="J576" s="201"/>
      <c r="K576" s="201"/>
      <c r="L576" s="140"/>
      <c r="M576" s="142"/>
      <c r="N576" s="143"/>
      <c r="O576" s="143"/>
      <c r="P576" s="143"/>
      <c r="Q576" s="143"/>
      <c r="R576" s="143"/>
      <c r="S576" s="143"/>
      <c r="T576" s="144"/>
      <c r="AT576" s="141" t="s">
        <v>153</v>
      </c>
      <c r="AU576" s="141" t="s">
        <v>85</v>
      </c>
      <c r="AV576" s="13" t="s">
        <v>85</v>
      </c>
      <c r="AW576" s="13" t="s">
        <v>31</v>
      </c>
      <c r="AX576" s="13" t="s">
        <v>76</v>
      </c>
      <c r="AY576" s="141" t="s">
        <v>143</v>
      </c>
    </row>
    <row r="577" spans="2:51" s="15" customFormat="1" ht="12">
      <c r="B577" s="150"/>
      <c r="C577" s="208"/>
      <c r="D577" s="198" t="s">
        <v>153</v>
      </c>
      <c r="E577" s="209" t="s">
        <v>1</v>
      </c>
      <c r="F577" s="210" t="s">
        <v>810</v>
      </c>
      <c r="G577" s="211"/>
      <c r="H577" s="209" t="s">
        <v>1</v>
      </c>
      <c r="I577" s="211"/>
      <c r="J577" s="211"/>
      <c r="K577" s="211"/>
      <c r="L577" s="150"/>
      <c r="M577" s="152"/>
      <c r="N577" s="153"/>
      <c r="O577" s="153"/>
      <c r="P577" s="153"/>
      <c r="Q577" s="153"/>
      <c r="R577" s="153"/>
      <c r="S577" s="153"/>
      <c r="T577" s="154"/>
      <c r="AT577" s="151" t="s">
        <v>153</v>
      </c>
      <c r="AU577" s="151" t="s">
        <v>85</v>
      </c>
      <c r="AV577" s="15" t="s">
        <v>81</v>
      </c>
      <c r="AW577" s="15" t="s">
        <v>31</v>
      </c>
      <c r="AX577" s="15" t="s">
        <v>76</v>
      </c>
      <c r="AY577" s="151" t="s">
        <v>143</v>
      </c>
    </row>
    <row r="578" spans="2:51" s="13" customFormat="1" ht="12">
      <c r="B578" s="140"/>
      <c r="C578" s="197"/>
      <c r="D578" s="198" t="s">
        <v>153</v>
      </c>
      <c r="E578" s="199" t="s">
        <v>1</v>
      </c>
      <c r="F578" s="200" t="s">
        <v>793</v>
      </c>
      <c r="G578" s="201"/>
      <c r="H578" s="202">
        <v>13.317</v>
      </c>
      <c r="I578" s="201"/>
      <c r="J578" s="201"/>
      <c r="K578" s="201"/>
      <c r="L578" s="140"/>
      <c r="M578" s="142"/>
      <c r="N578" s="143"/>
      <c r="O578" s="143"/>
      <c r="P578" s="143"/>
      <c r="Q578" s="143"/>
      <c r="R578" s="143"/>
      <c r="S578" s="143"/>
      <c r="T578" s="144"/>
      <c r="AT578" s="141" t="s">
        <v>153</v>
      </c>
      <c r="AU578" s="141" t="s">
        <v>85</v>
      </c>
      <c r="AV578" s="13" t="s">
        <v>85</v>
      </c>
      <c r="AW578" s="13" t="s">
        <v>31</v>
      </c>
      <c r="AX578" s="13" t="s">
        <v>76</v>
      </c>
      <c r="AY578" s="141" t="s">
        <v>143</v>
      </c>
    </row>
    <row r="579" spans="2:51" s="15" customFormat="1" ht="12">
      <c r="B579" s="150"/>
      <c r="C579" s="208"/>
      <c r="D579" s="198" t="s">
        <v>153</v>
      </c>
      <c r="E579" s="209" t="s">
        <v>1</v>
      </c>
      <c r="F579" s="210" t="s">
        <v>820</v>
      </c>
      <c r="G579" s="211"/>
      <c r="H579" s="209" t="s">
        <v>1</v>
      </c>
      <c r="I579" s="211"/>
      <c r="J579" s="211"/>
      <c r="K579" s="211"/>
      <c r="L579" s="150"/>
      <c r="M579" s="152"/>
      <c r="N579" s="153"/>
      <c r="O579" s="153"/>
      <c r="P579" s="153"/>
      <c r="Q579" s="153"/>
      <c r="R579" s="153"/>
      <c r="S579" s="153"/>
      <c r="T579" s="154"/>
      <c r="AT579" s="151" t="s">
        <v>153</v>
      </c>
      <c r="AU579" s="151" t="s">
        <v>85</v>
      </c>
      <c r="AV579" s="15" t="s">
        <v>81</v>
      </c>
      <c r="AW579" s="15" t="s">
        <v>31</v>
      </c>
      <c r="AX579" s="15" t="s">
        <v>76</v>
      </c>
      <c r="AY579" s="151" t="s">
        <v>143</v>
      </c>
    </row>
    <row r="580" spans="2:51" s="13" customFormat="1" ht="12">
      <c r="B580" s="140"/>
      <c r="C580" s="197"/>
      <c r="D580" s="198" t="s">
        <v>153</v>
      </c>
      <c r="E580" s="199" t="s">
        <v>1</v>
      </c>
      <c r="F580" s="200" t="s">
        <v>987</v>
      </c>
      <c r="G580" s="201"/>
      <c r="H580" s="202">
        <v>219</v>
      </c>
      <c r="I580" s="201"/>
      <c r="J580" s="201"/>
      <c r="K580" s="201"/>
      <c r="L580" s="140"/>
      <c r="M580" s="142"/>
      <c r="N580" s="143"/>
      <c r="O580" s="143"/>
      <c r="P580" s="143"/>
      <c r="Q580" s="143"/>
      <c r="R580" s="143"/>
      <c r="S580" s="143"/>
      <c r="T580" s="144"/>
      <c r="AT580" s="141" t="s">
        <v>153</v>
      </c>
      <c r="AU580" s="141" t="s">
        <v>85</v>
      </c>
      <c r="AV580" s="13" t="s">
        <v>85</v>
      </c>
      <c r="AW580" s="13" t="s">
        <v>31</v>
      </c>
      <c r="AX580" s="13" t="s">
        <v>76</v>
      </c>
      <c r="AY580" s="141" t="s">
        <v>143</v>
      </c>
    </row>
    <row r="581" spans="2:51" s="14" customFormat="1" ht="12">
      <c r="B581" s="145"/>
      <c r="C581" s="203"/>
      <c r="D581" s="198" t="s">
        <v>153</v>
      </c>
      <c r="E581" s="204" t="s">
        <v>1</v>
      </c>
      <c r="F581" s="205" t="s">
        <v>156</v>
      </c>
      <c r="G581" s="206"/>
      <c r="H581" s="207">
        <v>235.602</v>
      </c>
      <c r="I581" s="206"/>
      <c r="J581" s="206"/>
      <c r="K581" s="206"/>
      <c r="L581" s="145"/>
      <c r="M581" s="147"/>
      <c r="N581" s="148"/>
      <c r="O581" s="148"/>
      <c r="P581" s="148"/>
      <c r="Q581" s="148"/>
      <c r="R581" s="148"/>
      <c r="S581" s="148"/>
      <c r="T581" s="149"/>
      <c r="AT581" s="146" t="s">
        <v>153</v>
      </c>
      <c r="AU581" s="146" t="s">
        <v>85</v>
      </c>
      <c r="AV581" s="14" t="s">
        <v>151</v>
      </c>
      <c r="AW581" s="14" t="s">
        <v>31</v>
      </c>
      <c r="AX581" s="14" t="s">
        <v>81</v>
      </c>
      <c r="AY581" s="146" t="s">
        <v>143</v>
      </c>
    </row>
    <row r="582" spans="1:65" s="2" customFormat="1" ht="21.75" customHeight="1">
      <c r="A582" s="30"/>
      <c r="B582" s="133"/>
      <c r="C582" s="190" t="s">
        <v>988</v>
      </c>
      <c r="D582" s="191" t="s">
        <v>146</v>
      </c>
      <c r="E582" s="192" t="s">
        <v>989</v>
      </c>
      <c r="F582" s="193" t="s">
        <v>1380</v>
      </c>
      <c r="G582" s="194" t="s">
        <v>149</v>
      </c>
      <c r="H582" s="195">
        <v>202.817</v>
      </c>
      <c r="I582" s="221">
        <v>0</v>
      </c>
      <c r="J582" s="196">
        <f>ROUND(I582*H582,2)</f>
        <v>0</v>
      </c>
      <c r="K582" s="193" t="s">
        <v>150</v>
      </c>
      <c r="L582" s="31"/>
      <c r="M582" s="134" t="s">
        <v>1</v>
      </c>
      <c r="N582" s="135" t="s">
        <v>41</v>
      </c>
      <c r="O582" s="136">
        <v>0.053</v>
      </c>
      <c r="P582" s="136">
        <f>O582*H582</f>
        <v>10.749301</v>
      </c>
      <c r="Q582" s="136">
        <v>0.00013</v>
      </c>
      <c r="R582" s="136">
        <f>Q582*H582</f>
        <v>0.026366209999999998</v>
      </c>
      <c r="S582" s="136">
        <v>0</v>
      </c>
      <c r="T582" s="137">
        <f>S582*H582</f>
        <v>0</v>
      </c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R582" s="138" t="s">
        <v>220</v>
      </c>
      <c r="AT582" s="138" t="s">
        <v>146</v>
      </c>
      <c r="AU582" s="138" t="s">
        <v>85</v>
      </c>
      <c r="AY582" s="17" t="s">
        <v>143</v>
      </c>
      <c r="BE582" s="139">
        <f>IF(N582="základní",J582,0)</f>
        <v>0</v>
      </c>
      <c r="BF582" s="139">
        <f>IF(N582="snížená",J582,0)</f>
        <v>0</v>
      </c>
      <c r="BG582" s="139">
        <f>IF(N582="zákl. přenesená",J582,0)</f>
        <v>0</v>
      </c>
      <c r="BH582" s="139">
        <f>IF(N582="sníž. přenesená",J582,0)</f>
        <v>0</v>
      </c>
      <c r="BI582" s="139">
        <f>IF(N582="nulová",J582,0)</f>
        <v>0</v>
      </c>
      <c r="BJ582" s="17" t="s">
        <v>81</v>
      </c>
      <c r="BK582" s="139">
        <f>ROUND(I582*H582,2)</f>
        <v>0</v>
      </c>
      <c r="BL582" s="17" t="s">
        <v>220</v>
      </c>
      <c r="BM582" s="138" t="s">
        <v>990</v>
      </c>
    </row>
    <row r="583" spans="2:51" s="15" customFormat="1" ht="12">
      <c r="B583" s="150"/>
      <c r="C583" s="208"/>
      <c r="D583" s="198" t="s">
        <v>153</v>
      </c>
      <c r="E583" s="209" t="s">
        <v>1</v>
      </c>
      <c r="F583" s="210" t="s">
        <v>981</v>
      </c>
      <c r="G583" s="211"/>
      <c r="H583" s="209" t="s">
        <v>1</v>
      </c>
      <c r="I583" s="211"/>
      <c r="J583" s="211"/>
      <c r="K583" s="211"/>
      <c r="L583" s="150"/>
      <c r="M583" s="152"/>
      <c r="N583" s="153"/>
      <c r="O583" s="153"/>
      <c r="P583" s="153"/>
      <c r="Q583" s="153"/>
      <c r="R583" s="153"/>
      <c r="S583" s="153"/>
      <c r="T583" s="154"/>
      <c r="AT583" s="151" t="s">
        <v>153</v>
      </c>
      <c r="AU583" s="151" t="s">
        <v>85</v>
      </c>
      <c r="AV583" s="15" t="s">
        <v>81</v>
      </c>
      <c r="AW583" s="15" t="s">
        <v>31</v>
      </c>
      <c r="AX583" s="15" t="s">
        <v>76</v>
      </c>
      <c r="AY583" s="151" t="s">
        <v>143</v>
      </c>
    </row>
    <row r="584" spans="2:51" s="13" customFormat="1" ht="12">
      <c r="B584" s="140"/>
      <c r="C584" s="197"/>
      <c r="D584" s="198" t="s">
        <v>153</v>
      </c>
      <c r="E584" s="199" t="s">
        <v>1</v>
      </c>
      <c r="F584" s="200" t="s">
        <v>991</v>
      </c>
      <c r="G584" s="201"/>
      <c r="H584" s="202">
        <v>3.99</v>
      </c>
      <c r="I584" s="201"/>
      <c r="J584" s="201"/>
      <c r="K584" s="201"/>
      <c r="L584" s="140"/>
      <c r="M584" s="142"/>
      <c r="N584" s="143"/>
      <c r="O584" s="143"/>
      <c r="P584" s="143"/>
      <c r="Q584" s="143"/>
      <c r="R584" s="143"/>
      <c r="S584" s="143"/>
      <c r="T584" s="144"/>
      <c r="AT584" s="141" t="s">
        <v>153</v>
      </c>
      <c r="AU584" s="141" t="s">
        <v>85</v>
      </c>
      <c r="AV584" s="13" t="s">
        <v>85</v>
      </c>
      <c r="AW584" s="13" t="s">
        <v>31</v>
      </c>
      <c r="AX584" s="13" t="s">
        <v>76</v>
      </c>
      <c r="AY584" s="141" t="s">
        <v>143</v>
      </c>
    </row>
    <row r="585" spans="2:51" s="15" customFormat="1" ht="12">
      <c r="B585" s="150"/>
      <c r="C585" s="208"/>
      <c r="D585" s="198" t="s">
        <v>153</v>
      </c>
      <c r="E585" s="209" t="s">
        <v>1</v>
      </c>
      <c r="F585" s="210" t="s">
        <v>983</v>
      </c>
      <c r="G585" s="211"/>
      <c r="H585" s="209" t="s">
        <v>1</v>
      </c>
      <c r="I585" s="211"/>
      <c r="J585" s="211"/>
      <c r="K585" s="211"/>
      <c r="L585" s="150"/>
      <c r="M585" s="152"/>
      <c r="N585" s="153"/>
      <c r="O585" s="153"/>
      <c r="P585" s="153"/>
      <c r="Q585" s="153"/>
      <c r="R585" s="153"/>
      <c r="S585" s="153"/>
      <c r="T585" s="154"/>
      <c r="AT585" s="151" t="s">
        <v>153</v>
      </c>
      <c r="AU585" s="151" t="s">
        <v>85</v>
      </c>
      <c r="AV585" s="15" t="s">
        <v>81</v>
      </c>
      <c r="AW585" s="15" t="s">
        <v>31</v>
      </c>
      <c r="AX585" s="15" t="s">
        <v>76</v>
      </c>
      <c r="AY585" s="151" t="s">
        <v>143</v>
      </c>
    </row>
    <row r="586" spans="2:51" s="13" customFormat="1" ht="12">
      <c r="B586" s="140"/>
      <c r="C586" s="197"/>
      <c r="D586" s="198" t="s">
        <v>153</v>
      </c>
      <c r="E586" s="199" t="s">
        <v>1</v>
      </c>
      <c r="F586" s="200" t="s">
        <v>992</v>
      </c>
      <c r="G586" s="201"/>
      <c r="H586" s="202">
        <v>4.038</v>
      </c>
      <c r="I586" s="201"/>
      <c r="J586" s="201"/>
      <c r="K586" s="201"/>
      <c r="L586" s="140"/>
      <c r="M586" s="142"/>
      <c r="N586" s="143"/>
      <c r="O586" s="143"/>
      <c r="P586" s="143"/>
      <c r="Q586" s="143"/>
      <c r="R586" s="143"/>
      <c r="S586" s="143"/>
      <c r="T586" s="144"/>
      <c r="AT586" s="141" t="s">
        <v>153</v>
      </c>
      <c r="AU586" s="141" t="s">
        <v>85</v>
      </c>
      <c r="AV586" s="13" t="s">
        <v>85</v>
      </c>
      <c r="AW586" s="13" t="s">
        <v>31</v>
      </c>
      <c r="AX586" s="13" t="s">
        <v>76</v>
      </c>
      <c r="AY586" s="141" t="s">
        <v>143</v>
      </c>
    </row>
    <row r="587" spans="2:51" s="15" customFormat="1" ht="12">
      <c r="B587" s="150"/>
      <c r="C587" s="208"/>
      <c r="D587" s="198" t="s">
        <v>153</v>
      </c>
      <c r="E587" s="209" t="s">
        <v>1</v>
      </c>
      <c r="F587" s="210" t="s">
        <v>985</v>
      </c>
      <c r="G587" s="211"/>
      <c r="H587" s="209" t="s">
        <v>1</v>
      </c>
      <c r="I587" s="211"/>
      <c r="J587" s="211"/>
      <c r="K587" s="211"/>
      <c r="L587" s="150"/>
      <c r="M587" s="152"/>
      <c r="N587" s="153"/>
      <c r="O587" s="153"/>
      <c r="P587" s="153"/>
      <c r="Q587" s="153"/>
      <c r="R587" s="153"/>
      <c r="S587" s="153"/>
      <c r="T587" s="154"/>
      <c r="AT587" s="151" t="s">
        <v>153</v>
      </c>
      <c r="AU587" s="151" t="s">
        <v>85</v>
      </c>
      <c r="AV587" s="15" t="s">
        <v>81</v>
      </c>
      <c r="AW587" s="15" t="s">
        <v>31</v>
      </c>
      <c r="AX587" s="15" t="s">
        <v>76</v>
      </c>
      <c r="AY587" s="151" t="s">
        <v>143</v>
      </c>
    </row>
    <row r="588" spans="2:51" s="13" customFormat="1" ht="12">
      <c r="B588" s="140"/>
      <c r="C588" s="197"/>
      <c r="D588" s="198" t="s">
        <v>153</v>
      </c>
      <c r="E588" s="199" t="s">
        <v>1</v>
      </c>
      <c r="F588" s="200" t="s">
        <v>993</v>
      </c>
      <c r="G588" s="201"/>
      <c r="H588" s="202">
        <v>10.414</v>
      </c>
      <c r="I588" s="201"/>
      <c r="J588" s="201"/>
      <c r="K588" s="201"/>
      <c r="L588" s="140"/>
      <c r="M588" s="142"/>
      <c r="N588" s="143"/>
      <c r="O588" s="143"/>
      <c r="P588" s="143"/>
      <c r="Q588" s="143"/>
      <c r="R588" s="143"/>
      <c r="S588" s="143"/>
      <c r="T588" s="144"/>
      <c r="AT588" s="141" t="s">
        <v>153</v>
      </c>
      <c r="AU588" s="141" t="s">
        <v>85</v>
      </c>
      <c r="AV588" s="13" t="s">
        <v>85</v>
      </c>
      <c r="AW588" s="13" t="s">
        <v>31</v>
      </c>
      <c r="AX588" s="13" t="s">
        <v>76</v>
      </c>
      <c r="AY588" s="141" t="s">
        <v>143</v>
      </c>
    </row>
    <row r="589" spans="2:51" s="15" customFormat="1" ht="12">
      <c r="B589" s="150"/>
      <c r="C589" s="208"/>
      <c r="D589" s="198" t="s">
        <v>153</v>
      </c>
      <c r="E589" s="209" t="s">
        <v>1</v>
      </c>
      <c r="F589" s="210" t="s">
        <v>810</v>
      </c>
      <c r="G589" s="211"/>
      <c r="H589" s="209" t="s">
        <v>1</v>
      </c>
      <c r="I589" s="211"/>
      <c r="J589" s="211"/>
      <c r="K589" s="211"/>
      <c r="L589" s="150"/>
      <c r="M589" s="152"/>
      <c r="N589" s="153"/>
      <c r="O589" s="153"/>
      <c r="P589" s="153"/>
      <c r="Q589" s="153"/>
      <c r="R589" s="153"/>
      <c r="S589" s="153"/>
      <c r="T589" s="154"/>
      <c r="AT589" s="151" t="s">
        <v>153</v>
      </c>
      <c r="AU589" s="151" t="s">
        <v>85</v>
      </c>
      <c r="AV589" s="15" t="s">
        <v>81</v>
      </c>
      <c r="AW589" s="15" t="s">
        <v>31</v>
      </c>
      <c r="AX589" s="15" t="s">
        <v>76</v>
      </c>
      <c r="AY589" s="151" t="s">
        <v>143</v>
      </c>
    </row>
    <row r="590" spans="2:51" s="13" customFormat="1" ht="12">
      <c r="B590" s="140"/>
      <c r="C590" s="197"/>
      <c r="D590" s="198" t="s">
        <v>153</v>
      </c>
      <c r="E590" s="199" t="s">
        <v>1</v>
      </c>
      <c r="F590" s="200" t="s">
        <v>994</v>
      </c>
      <c r="G590" s="201"/>
      <c r="H590" s="202">
        <v>50.258</v>
      </c>
      <c r="I590" s="201"/>
      <c r="J590" s="201"/>
      <c r="K590" s="201"/>
      <c r="L590" s="140"/>
      <c r="M590" s="142"/>
      <c r="N590" s="143"/>
      <c r="O590" s="143"/>
      <c r="P590" s="143"/>
      <c r="Q590" s="143"/>
      <c r="R590" s="143"/>
      <c r="S590" s="143"/>
      <c r="T590" s="144"/>
      <c r="AT590" s="141" t="s">
        <v>153</v>
      </c>
      <c r="AU590" s="141" t="s">
        <v>85</v>
      </c>
      <c r="AV590" s="13" t="s">
        <v>85</v>
      </c>
      <c r="AW590" s="13" t="s">
        <v>31</v>
      </c>
      <c r="AX590" s="13" t="s">
        <v>76</v>
      </c>
      <c r="AY590" s="141" t="s">
        <v>143</v>
      </c>
    </row>
    <row r="591" spans="2:51" s="13" customFormat="1" ht="12">
      <c r="B591" s="140"/>
      <c r="C591" s="197"/>
      <c r="D591" s="198" t="s">
        <v>153</v>
      </c>
      <c r="E591" s="199" t="s">
        <v>1</v>
      </c>
      <c r="F591" s="200" t="s">
        <v>995</v>
      </c>
      <c r="G591" s="201"/>
      <c r="H591" s="202">
        <v>-1.977</v>
      </c>
      <c r="I591" s="201"/>
      <c r="J591" s="201"/>
      <c r="K591" s="201"/>
      <c r="L591" s="140"/>
      <c r="M591" s="142"/>
      <c r="N591" s="143"/>
      <c r="O591" s="143"/>
      <c r="P591" s="143"/>
      <c r="Q591" s="143"/>
      <c r="R591" s="143"/>
      <c r="S591" s="143"/>
      <c r="T591" s="144"/>
      <c r="AT591" s="141" t="s">
        <v>153</v>
      </c>
      <c r="AU591" s="141" t="s">
        <v>85</v>
      </c>
      <c r="AV591" s="13" t="s">
        <v>85</v>
      </c>
      <c r="AW591" s="13" t="s">
        <v>31</v>
      </c>
      <c r="AX591" s="13" t="s">
        <v>76</v>
      </c>
      <c r="AY591" s="141" t="s">
        <v>143</v>
      </c>
    </row>
    <row r="592" spans="2:51" s="13" customFormat="1" ht="12">
      <c r="B592" s="140"/>
      <c r="C592" s="197"/>
      <c r="D592" s="198" t="s">
        <v>153</v>
      </c>
      <c r="E592" s="199" t="s">
        <v>1</v>
      </c>
      <c r="F592" s="200" t="s">
        <v>793</v>
      </c>
      <c r="G592" s="201"/>
      <c r="H592" s="202">
        <v>13.317</v>
      </c>
      <c r="I592" s="201"/>
      <c r="J592" s="201"/>
      <c r="K592" s="201"/>
      <c r="L592" s="140"/>
      <c r="M592" s="142"/>
      <c r="N592" s="143"/>
      <c r="O592" s="143"/>
      <c r="P592" s="143"/>
      <c r="Q592" s="143"/>
      <c r="R592" s="143"/>
      <c r="S592" s="143"/>
      <c r="T592" s="144"/>
      <c r="AT592" s="141" t="s">
        <v>153</v>
      </c>
      <c r="AU592" s="141" t="s">
        <v>85</v>
      </c>
      <c r="AV592" s="13" t="s">
        <v>85</v>
      </c>
      <c r="AW592" s="13" t="s">
        <v>31</v>
      </c>
      <c r="AX592" s="13" t="s">
        <v>76</v>
      </c>
      <c r="AY592" s="141" t="s">
        <v>143</v>
      </c>
    </row>
    <row r="593" spans="2:51" s="15" customFormat="1" ht="12">
      <c r="B593" s="150"/>
      <c r="C593" s="208"/>
      <c r="D593" s="198" t="s">
        <v>153</v>
      </c>
      <c r="E593" s="209" t="s">
        <v>1</v>
      </c>
      <c r="F593" s="210" t="s">
        <v>820</v>
      </c>
      <c r="G593" s="211"/>
      <c r="H593" s="209" t="s">
        <v>1</v>
      </c>
      <c r="I593" s="211"/>
      <c r="J593" s="211"/>
      <c r="K593" s="211"/>
      <c r="L593" s="150"/>
      <c r="M593" s="152"/>
      <c r="N593" s="153"/>
      <c r="O593" s="153"/>
      <c r="P593" s="153"/>
      <c r="Q593" s="153"/>
      <c r="R593" s="153"/>
      <c r="S593" s="153"/>
      <c r="T593" s="154"/>
      <c r="AT593" s="151" t="s">
        <v>153</v>
      </c>
      <c r="AU593" s="151" t="s">
        <v>85</v>
      </c>
      <c r="AV593" s="15" t="s">
        <v>81</v>
      </c>
      <c r="AW593" s="15" t="s">
        <v>31</v>
      </c>
      <c r="AX593" s="15" t="s">
        <v>76</v>
      </c>
      <c r="AY593" s="151" t="s">
        <v>143</v>
      </c>
    </row>
    <row r="594" spans="2:51" s="13" customFormat="1" ht="12">
      <c r="B594" s="140"/>
      <c r="C594" s="197"/>
      <c r="D594" s="198" t="s">
        <v>153</v>
      </c>
      <c r="E594" s="199" t="s">
        <v>1</v>
      </c>
      <c r="F594" s="200" t="s">
        <v>996</v>
      </c>
      <c r="G594" s="201"/>
      <c r="H594" s="202">
        <v>16.531</v>
      </c>
      <c r="I594" s="201"/>
      <c r="J594" s="201"/>
      <c r="K594" s="201"/>
      <c r="L594" s="140"/>
      <c r="M594" s="142"/>
      <c r="N594" s="143"/>
      <c r="O594" s="143"/>
      <c r="P594" s="143"/>
      <c r="Q594" s="143"/>
      <c r="R594" s="143"/>
      <c r="S594" s="143"/>
      <c r="T594" s="144"/>
      <c r="AT594" s="141" t="s">
        <v>153</v>
      </c>
      <c r="AU594" s="141" t="s">
        <v>85</v>
      </c>
      <c r="AV594" s="13" t="s">
        <v>85</v>
      </c>
      <c r="AW594" s="13" t="s">
        <v>31</v>
      </c>
      <c r="AX594" s="13" t="s">
        <v>76</v>
      </c>
      <c r="AY594" s="141" t="s">
        <v>143</v>
      </c>
    </row>
    <row r="595" spans="2:51" s="13" customFormat="1" ht="12">
      <c r="B595" s="140"/>
      <c r="C595" s="197"/>
      <c r="D595" s="198" t="s">
        <v>153</v>
      </c>
      <c r="E595" s="199" t="s">
        <v>1</v>
      </c>
      <c r="F595" s="200" t="s">
        <v>997</v>
      </c>
      <c r="G595" s="201"/>
      <c r="H595" s="202">
        <v>3.94</v>
      </c>
      <c r="I595" s="201"/>
      <c r="J595" s="201"/>
      <c r="K595" s="201"/>
      <c r="L595" s="140"/>
      <c r="M595" s="142"/>
      <c r="N595" s="143"/>
      <c r="O595" s="143"/>
      <c r="P595" s="143"/>
      <c r="Q595" s="143"/>
      <c r="R595" s="143"/>
      <c r="S595" s="143"/>
      <c r="T595" s="144"/>
      <c r="AT595" s="141" t="s">
        <v>153</v>
      </c>
      <c r="AU595" s="141" t="s">
        <v>85</v>
      </c>
      <c r="AV595" s="13" t="s">
        <v>85</v>
      </c>
      <c r="AW595" s="13" t="s">
        <v>31</v>
      </c>
      <c r="AX595" s="13" t="s">
        <v>76</v>
      </c>
      <c r="AY595" s="141" t="s">
        <v>143</v>
      </c>
    </row>
    <row r="596" spans="2:51" s="13" customFormat="1" ht="12">
      <c r="B596" s="140"/>
      <c r="C596" s="197"/>
      <c r="D596" s="198" t="s">
        <v>153</v>
      </c>
      <c r="E596" s="199" t="s">
        <v>1</v>
      </c>
      <c r="F596" s="200" t="s">
        <v>998</v>
      </c>
      <c r="G596" s="201"/>
      <c r="H596" s="202">
        <v>4.227</v>
      </c>
      <c r="I596" s="201"/>
      <c r="J596" s="201"/>
      <c r="K596" s="201"/>
      <c r="L596" s="140"/>
      <c r="M596" s="142"/>
      <c r="N596" s="143"/>
      <c r="O596" s="143"/>
      <c r="P596" s="143"/>
      <c r="Q596" s="143"/>
      <c r="R596" s="143"/>
      <c r="S596" s="143"/>
      <c r="T596" s="144"/>
      <c r="AT596" s="141" t="s">
        <v>153</v>
      </c>
      <c r="AU596" s="141" t="s">
        <v>85</v>
      </c>
      <c r="AV596" s="13" t="s">
        <v>85</v>
      </c>
      <c r="AW596" s="13" t="s">
        <v>31</v>
      </c>
      <c r="AX596" s="13" t="s">
        <v>76</v>
      </c>
      <c r="AY596" s="141" t="s">
        <v>143</v>
      </c>
    </row>
    <row r="597" spans="2:51" s="13" customFormat="1" ht="12">
      <c r="B597" s="140"/>
      <c r="C597" s="197"/>
      <c r="D597" s="198" t="s">
        <v>153</v>
      </c>
      <c r="E597" s="199" t="s">
        <v>1</v>
      </c>
      <c r="F597" s="200" t="s">
        <v>999</v>
      </c>
      <c r="G597" s="201"/>
      <c r="H597" s="202">
        <v>4.516</v>
      </c>
      <c r="I597" s="201"/>
      <c r="J597" s="201"/>
      <c r="K597" s="201"/>
      <c r="L597" s="140"/>
      <c r="M597" s="142"/>
      <c r="N597" s="143"/>
      <c r="O597" s="143"/>
      <c r="P597" s="143"/>
      <c r="Q597" s="143"/>
      <c r="R597" s="143"/>
      <c r="S597" s="143"/>
      <c r="T597" s="144"/>
      <c r="AT597" s="141" t="s">
        <v>153</v>
      </c>
      <c r="AU597" s="141" t="s">
        <v>85</v>
      </c>
      <c r="AV597" s="13" t="s">
        <v>85</v>
      </c>
      <c r="AW597" s="13" t="s">
        <v>31</v>
      </c>
      <c r="AX597" s="13" t="s">
        <v>76</v>
      </c>
      <c r="AY597" s="141" t="s">
        <v>143</v>
      </c>
    </row>
    <row r="598" spans="2:51" s="13" customFormat="1" ht="12">
      <c r="B598" s="140"/>
      <c r="C598" s="197"/>
      <c r="D598" s="198" t="s">
        <v>153</v>
      </c>
      <c r="E598" s="199" t="s">
        <v>1</v>
      </c>
      <c r="F598" s="200" t="s">
        <v>1000</v>
      </c>
      <c r="G598" s="201"/>
      <c r="H598" s="202">
        <v>4.793</v>
      </c>
      <c r="I598" s="201"/>
      <c r="J598" s="201"/>
      <c r="K598" s="201"/>
      <c r="L598" s="140"/>
      <c r="M598" s="142"/>
      <c r="N598" s="143"/>
      <c r="O598" s="143"/>
      <c r="P598" s="143"/>
      <c r="Q598" s="143"/>
      <c r="R598" s="143"/>
      <c r="S598" s="143"/>
      <c r="T598" s="144"/>
      <c r="AT598" s="141" t="s">
        <v>153</v>
      </c>
      <c r="AU598" s="141" t="s">
        <v>85</v>
      </c>
      <c r="AV598" s="13" t="s">
        <v>85</v>
      </c>
      <c r="AW598" s="13" t="s">
        <v>31</v>
      </c>
      <c r="AX598" s="13" t="s">
        <v>76</v>
      </c>
      <c r="AY598" s="141" t="s">
        <v>143</v>
      </c>
    </row>
    <row r="599" spans="2:51" s="13" customFormat="1" ht="12">
      <c r="B599" s="140"/>
      <c r="C599" s="197"/>
      <c r="D599" s="198" t="s">
        <v>153</v>
      </c>
      <c r="E599" s="199" t="s">
        <v>1</v>
      </c>
      <c r="F599" s="200" t="s">
        <v>1001</v>
      </c>
      <c r="G599" s="201"/>
      <c r="H599" s="202">
        <v>4.764</v>
      </c>
      <c r="I599" s="201"/>
      <c r="J599" s="201"/>
      <c r="K599" s="201"/>
      <c r="L599" s="140"/>
      <c r="M599" s="142"/>
      <c r="N599" s="143"/>
      <c r="O599" s="143"/>
      <c r="P599" s="143"/>
      <c r="Q599" s="143"/>
      <c r="R599" s="143"/>
      <c r="S599" s="143"/>
      <c r="T599" s="144"/>
      <c r="AT599" s="141" t="s">
        <v>153</v>
      </c>
      <c r="AU599" s="141" t="s">
        <v>85</v>
      </c>
      <c r="AV599" s="13" t="s">
        <v>85</v>
      </c>
      <c r="AW599" s="13" t="s">
        <v>31</v>
      </c>
      <c r="AX599" s="13" t="s">
        <v>76</v>
      </c>
      <c r="AY599" s="141" t="s">
        <v>143</v>
      </c>
    </row>
    <row r="600" spans="2:51" s="13" customFormat="1" ht="12">
      <c r="B600" s="140"/>
      <c r="C600" s="197"/>
      <c r="D600" s="198" t="s">
        <v>153</v>
      </c>
      <c r="E600" s="199" t="s">
        <v>1</v>
      </c>
      <c r="F600" s="200" t="s">
        <v>1002</v>
      </c>
      <c r="G600" s="201"/>
      <c r="H600" s="202">
        <v>4.73</v>
      </c>
      <c r="I600" s="201"/>
      <c r="J600" s="201"/>
      <c r="K600" s="201"/>
      <c r="L600" s="140"/>
      <c r="M600" s="142"/>
      <c r="N600" s="143"/>
      <c r="O600" s="143"/>
      <c r="P600" s="143"/>
      <c r="Q600" s="143"/>
      <c r="R600" s="143"/>
      <c r="S600" s="143"/>
      <c r="T600" s="144"/>
      <c r="AT600" s="141" t="s">
        <v>153</v>
      </c>
      <c r="AU600" s="141" t="s">
        <v>85</v>
      </c>
      <c r="AV600" s="13" t="s">
        <v>85</v>
      </c>
      <c r="AW600" s="13" t="s">
        <v>31</v>
      </c>
      <c r="AX600" s="13" t="s">
        <v>76</v>
      </c>
      <c r="AY600" s="141" t="s">
        <v>143</v>
      </c>
    </row>
    <row r="601" spans="2:51" s="13" customFormat="1" ht="12">
      <c r="B601" s="140"/>
      <c r="C601" s="197"/>
      <c r="D601" s="198" t="s">
        <v>153</v>
      </c>
      <c r="E601" s="199" t="s">
        <v>1</v>
      </c>
      <c r="F601" s="200" t="s">
        <v>1003</v>
      </c>
      <c r="G601" s="201"/>
      <c r="H601" s="202">
        <v>4.689</v>
      </c>
      <c r="I601" s="201"/>
      <c r="J601" s="201"/>
      <c r="K601" s="201"/>
      <c r="L601" s="140"/>
      <c r="M601" s="142"/>
      <c r="N601" s="143"/>
      <c r="O601" s="143"/>
      <c r="P601" s="143"/>
      <c r="Q601" s="143"/>
      <c r="R601" s="143"/>
      <c r="S601" s="143"/>
      <c r="T601" s="144"/>
      <c r="AT601" s="141" t="s">
        <v>153</v>
      </c>
      <c r="AU601" s="141" t="s">
        <v>85</v>
      </c>
      <c r="AV601" s="13" t="s">
        <v>85</v>
      </c>
      <c r="AW601" s="13" t="s">
        <v>31</v>
      </c>
      <c r="AX601" s="13" t="s">
        <v>76</v>
      </c>
      <c r="AY601" s="141" t="s">
        <v>143</v>
      </c>
    </row>
    <row r="602" spans="2:51" s="13" customFormat="1" ht="12">
      <c r="B602" s="140"/>
      <c r="C602" s="197"/>
      <c r="D602" s="198" t="s">
        <v>153</v>
      </c>
      <c r="E602" s="199" t="s">
        <v>1</v>
      </c>
      <c r="F602" s="200" t="s">
        <v>1004</v>
      </c>
      <c r="G602" s="201"/>
      <c r="H602" s="202">
        <v>4.664</v>
      </c>
      <c r="I602" s="201"/>
      <c r="J602" s="201"/>
      <c r="K602" s="201"/>
      <c r="L602" s="140"/>
      <c r="M602" s="142"/>
      <c r="N602" s="143"/>
      <c r="O602" s="143"/>
      <c r="P602" s="143"/>
      <c r="Q602" s="143"/>
      <c r="R602" s="143"/>
      <c r="S602" s="143"/>
      <c r="T602" s="144"/>
      <c r="AT602" s="141" t="s">
        <v>153</v>
      </c>
      <c r="AU602" s="141" t="s">
        <v>85</v>
      </c>
      <c r="AV602" s="13" t="s">
        <v>85</v>
      </c>
      <c r="AW602" s="13" t="s">
        <v>31</v>
      </c>
      <c r="AX602" s="13" t="s">
        <v>76</v>
      </c>
      <c r="AY602" s="141" t="s">
        <v>143</v>
      </c>
    </row>
    <row r="603" spans="2:51" s="13" customFormat="1" ht="12">
      <c r="B603" s="140"/>
      <c r="C603" s="197"/>
      <c r="D603" s="198" t="s">
        <v>153</v>
      </c>
      <c r="E603" s="199" t="s">
        <v>1</v>
      </c>
      <c r="F603" s="200" t="s">
        <v>1005</v>
      </c>
      <c r="G603" s="201"/>
      <c r="H603" s="202">
        <v>4.63</v>
      </c>
      <c r="I603" s="201"/>
      <c r="J603" s="201"/>
      <c r="K603" s="201"/>
      <c r="L603" s="140"/>
      <c r="M603" s="142"/>
      <c r="N603" s="143"/>
      <c r="O603" s="143"/>
      <c r="P603" s="143"/>
      <c r="Q603" s="143"/>
      <c r="R603" s="143"/>
      <c r="S603" s="143"/>
      <c r="T603" s="144"/>
      <c r="AT603" s="141" t="s">
        <v>153</v>
      </c>
      <c r="AU603" s="141" t="s">
        <v>85</v>
      </c>
      <c r="AV603" s="13" t="s">
        <v>85</v>
      </c>
      <c r="AW603" s="13" t="s">
        <v>31</v>
      </c>
      <c r="AX603" s="13" t="s">
        <v>76</v>
      </c>
      <c r="AY603" s="141" t="s">
        <v>143</v>
      </c>
    </row>
    <row r="604" spans="2:51" s="13" customFormat="1" ht="12">
      <c r="B604" s="140"/>
      <c r="C604" s="197"/>
      <c r="D604" s="198" t="s">
        <v>153</v>
      </c>
      <c r="E604" s="199" t="s">
        <v>1</v>
      </c>
      <c r="F604" s="200" t="s">
        <v>1006</v>
      </c>
      <c r="G604" s="201"/>
      <c r="H604" s="202">
        <v>4.591</v>
      </c>
      <c r="I604" s="201"/>
      <c r="J604" s="201"/>
      <c r="K604" s="201"/>
      <c r="L604" s="140"/>
      <c r="M604" s="142"/>
      <c r="N604" s="143"/>
      <c r="O604" s="143"/>
      <c r="P604" s="143"/>
      <c r="Q604" s="143"/>
      <c r="R604" s="143"/>
      <c r="S604" s="143"/>
      <c r="T604" s="144"/>
      <c r="AT604" s="141" t="s">
        <v>153</v>
      </c>
      <c r="AU604" s="141" t="s">
        <v>85</v>
      </c>
      <c r="AV604" s="13" t="s">
        <v>85</v>
      </c>
      <c r="AW604" s="13" t="s">
        <v>31</v>
      </c>
      <c r="AX604" s="13" t="s">
        <v>76</v>
      </c>
      <c r="AY604" s="141" t="s">
        <v>143</v>
      </c>
    </row>
    <row r="605" spans="2:51" s="13" customFormat="1" ht="12">
      <c r="B605" s="140"/>
      <c r="C605" s="197"/>
      <c r="D605" s="198" t="s">
        <v>153</v>
      </c>
      <c r="E605" s="199" t="s">
        <v>1</v>
      </c>
      <c r="F605" s="200" t="s">
        <v>1007</v>
      </c>
      <c r="G605" s="201"/>
      <c r="H605" s="202">
        <v>3.378</v>
      </c>
      <c r="I605" s="201"/>
      <c r="J605" s="201"/>
      <c r="K605" s="201"/>
      <c r="L605" s="140"/>
      <c r="M605" s="142"/>
      <c r="N605" s="143"/>
      <c r="O605" s="143"/>
      <c r="P605" s="143"/>
      <c r="Q605" s="143"/>
      <c r="R605" s="143"/>
      <c r="S605" s="143"/>
      <c r="T605" s="144"/>
      <c r="AT605" s="141" t="s">
        <v>153</v>
      </c>
      <c r="AU605" s="141" t="s">
        <v>85</v>
      </c>
      <c r="AV605" s="13" t="s">
        <v>85</v>
      </c>
      <c r="AW605" s="13" t="s">
        <v>31</v>
      </c>
      <c r="AX605" s="13" t="s">
        <v>76</v>
      </c>
      <c r="AY605" s="141" t="s">
        <v>143</v>
      </c>
    </row>
    <row r="606" spans="2:51" s="13" customFormat="1" ht="12">
      <c r="B606" s="140"/>
      <c r="C606" s="197"/>
      <c r="D606" s="198" t="s">
        <v>153</v>
      </c>
      <c r="E606" s="199" t="s">
        <v>1</v>
      </c>
      <c r="F606" s="200" t="s">
        <v>1008</v>
      </c>
      <c r="G606" s="201"/>
      <c r="H606" s="202">
        <v>3.966</v>
      </c>
      <c r="I606" s="201"/>
      <c r="J606" s="201"/>
      <c r="K606" s="201"/>
      <c r="L606" s="140"/>
      <c r="M606" s="142"/>
      <c r="N606" s="143"/>
      <c r="O606" s="143"/>
      <c r="P606" s="143"/>
      <c r="Q606" s="143"/>
      <c r="R606" s="143"/>
      <c r="S606" s="143"/>
      <c r="T606" s="144"/>
      <c r="AT606" s="141" t="s">
        <v>153</v>
      </c>
      <c r="AU606" s="141" t="s">
        <v>85</v>
      </c>
      <c r="AV606" s="13" t="s">
        <v>85</v>
      </c>
      <c r="AW606" s="13" t="s">
        <v>31</v>
      </c>
      <c r="AX606" s="13" t="s">
        <v>76</v>
      </c>
      <c r="AY606" s="141" t="s">
        <v>143</v>
      </c>
    </row>
    <row r="607" spans="2:51" s="13" customFormat="1" ht="12">
      <c r="B607" s="140"/>
      <c r="C607" s="197"/>
      <c r="D607" s="198" t="s">
        <v>153</v>
      </c>
      <c r="E607" s="199" t="s">
        <v>1</v>
      </c>
      <c r="F607" s="200" t="s">
        <v>1009</v>
      </c>
      <c r="G607" s="201"/>
      <c r="H607" s="202">
        <v>1.474</v>
      </c>
      <c r="I607" s="201"/>
      <c r="J607" s="201"/>
      <c r="K607" s="201"/>
      <c r="L607" s="140"/>
      <c r="M607" s="142"/>
      <c r="N607" s="143"/>
      <c r="O607" s="143"/>
      <c r="P607" s="143"/>
      <c r="Q607" s="143"/>
      <c r="R607" s="143"/>
      <c r="S607" s="143"/>
      <c r="T607" s="144"/>
      <c r="AT607" s="141" t="s">
        <v>153</v>
      </c>
      <c r="AU607" s="141" t="s">
        <v>85</v>
      </c>
      <c r="AV607" s="13" t="s">
        <v>85</v>
      </c>
      <c r="AW607" s="13" t="s">
        <v>31</v>
      </c>
      <c r="AX607" s="13" t="s">
        <v>76</v>
      </c>
      <c r="AY607" s="141" t="s">
        <v>143</v>
      </c>
    </row>
    <row r="608" spans="2:51" s="13" customFormat="1" ht="12">
      <c r="B608" s="140"/>
      <c r="C608" s="197"/>
      <c r="D608" s="198" t="s">
        <v>153</v>
      </c>
      <c r="E608" s="199" t="s">
        <v>1</v>
      </c>
      <c r="F608" s="200" t="s">
        <v>1010</v>
      </c>
      <c r="G608" s="201"/>
      <c r="H608" s="202">
        <v>1.704</v>
      </c>
      <c r="I608" s="201"/>
      <c r="J608" s="201"/>
      <c r="K608" s="201"/>
      <c r="L608" s="140"/>
      <c r="M608" s="142"/>
      <c r="N608" s="143"/>
      <c r="O608" s="143"/>
      <c r="P608" s="143"/>
      <c r="Q608" s="143"/>
      <c r="R608" s="143"/>
      <c r="S608" s="143"/>
      <c r="T608" s="144"/>
      <c r="AT608" s="141" t="s">
        <v>153</v>
      </c>
      <c r="AU608" s="141" t="s">
        <v>85</v>
      </c>
      <c r="AV608" s="13" t="s">
        <v>85</v>
      </c>
      <c r="AW608" s="13" t="s">
        <v>31</v>
      </c>
      <c r="AX608" s="13" t="s">
        <v>76</v>
      </c>
      <c r="AY608" s="141" t="s">
        <v>143</v>
      </c>
    </row>
    <row r="609" spans="2:51" s="13" customFormat="1" ht="12">
      <c r="B609" s="140"/>
      <c r="C609" s="197"/>
      <c r="D609" s="198" t="s">
        <v>153</v>
      </c>
      <c r="E609" s="199" t="s">
        <v>1</v>
      </c>
      <c r="F609" s="200" t="s">
        <v>1011</v>
      </c>
      <c r="G609" s="201"/>
      <c r="H609" s="202">
        <v>1.193</v>
      </c>
      <c r="I609" s="201"/>
      <c r="J609" s="201"/>
      <c r="K609" s="201"/>
      <c r="L609" s="140"/>
      <c r="M609" s="142"/>
      <c r="N609" s="143"/>
      <c r="O609" s="143"/>
      <c r="P609" s="143"/>
      <c r="Q609" s="143"/>
      <c r="R609" s="143"/>
      <c r="S609" s="143"/>
      <c r="T609" s="144"/>
      <c r="AT609" s="141" t="s">
        <v>153</v>
      </c>
      <c r="AU609" s="141" t="s">
        <v>85</v>
      </c>
      <c r="AV609" s="13" t="s">
        <v>85</v>
      </c>
      <c r="AW609" s="13" t="s">
        <v>31</v>
      </c>
      <c r="AX609" s="13" t="s">
        <v>76</v>
      </c>
      <c r="AY609" s="141" t="s">
        <v>143</v>
      </c>
    </row>
    <row r="610" spans="2:51" s="13" customFormat="1" ht="12">
      <c r="B610" s="140"/>
      <c r="C610" s="197"/>
      <c r="D610" s="198" t="s">
        <v>153</v>
      </c>
      <c r="E610" s="199" t="s">
        <v>1</v>
      </c>
      <c r="F610" s="200" t="s">
        <v>1012</v>
      </c>
      <c r="G610" s="201"/>
      <c r="H610" s="202">
        <v>0.682</v>
      </c>
      <c r="I610" s="201"/>
      <c r="J610" s="201"/>
      <c r="K610" s="201"/>
      <c r="L610" s="140"/>
      <c r="M610" s="142"/>
      <c r="N610" s="143"/>
      <c r="O610" s="143"/>
      <c r="P610" s="143"/>
      <c r="Q610" s="143"/>
      <c r="R610" s="143"/>
      <c r="S610" s="143"/>
      <c r="T610" s="144"/>
      <c r="AT610" s="141" t="s">
        <v>153</v>
      </c>
      <c r="AU610" s="141" t="s">
        <v>85</v>
      </c>
      <c r="AV610" s="13" t="s">
        <v>85</v>
      </c>
      <c r="AW610" s="13" t="s">
        <v>31</v>
      </c>
      <c r="AX610" s="13" t="s">
        <v>76</v>
      </c>
      <c r="AY610" s="141" t="s">
        <v>143</v>
      </c>
    </row>
    <row r="611" spans="2:51" s="13" customFormat="1" ht="12">
      <c r="B611" s="140"/>
      <c r="C611" s="197"/>
      <c r="D611" s="198" t="s">
        <v>153</v>
      </c>
      <c r="E611" s="199" t="s">
        <v>1</v>
      </c>
      <c r="F611" s="200" t="s">
        <v>1013</v>
      </c>
      <c r="G611" s="201"/>
      <c r="H611" s="202">
        <v>0.348</v>
      </c>
      <c r="I611" s="201"/>
      <c r="J611" s="201"/>
      <c r="K611" s="201"/>
      <c r="L611" s="140"/>
      <c r="M611" s="142"/>
      <c r="N611" s="143"/>
      <c r="O611" s="143"/>
      <c r="P611" s="143"/>
      <c r="Q611" s="143"/>
      <c r="R611" s="143"/>
      <c r="S611" s="143"/>
      <c r="T611" s="144"/>
      <c r="AT611" s="141" t="s">
        <v>153</v>
      </c>
      <c r="AU611" s="141" t="s">
        <v>85</v>
      </c>
      <c r="AV611" s="13" t="s">
        <v>85</v>
      </c>
      <c r="AW611" s="13" t="s">
        <v>31</v>
      </c>
      <c r="AX611" s="13" t="s">
        <v>76</v>
      </c>
      <c r="AY611" s="141" t="s">
        <v>143</v>
      </c>
    </row>
    <row r="612" spans="2:51" s="13" customFormat="1" ht="12">
      <c r="B612" s="140"/>
      <c r="C612" s="197"/>
      <c r="D612" s="198" t="s">
        <v>153</v>
      </c>
      <c r="E612" s="199" t="s">
        <v>1</v>
      </c>
      <c r="F612" s="200" t="s">
        <v>1014</v>
      </c>
      <c r="G612" s="201"/>
      <c r="H612" s="202">
        <v>0.08</v>
      </c>
      <c r="I612" s="201"/>
      <c r="J612" s="201"/>
      <c r="K612" s="201"/>
      <c r="L612" s="140"/>
      <c r="M612" s="142"/>
      <c r="N612" s="143"/>
      <c r="O612" s="143"/>
      <c r="P612" s="143"/>
      <c r="Q612" s="143"/>
      <c r="R612" s="143"/>
      <c r="S612" s="143"/>
      <c r="T612" s="144"/>
      <c r="AT612" s="141" t="s">
        <v>153</v>
      </c>
      <c r="AU612" s="141" t="s">
        <v>85</v>
      </c>
      <c r="AV612" s="13" t="s">
        <v>85</v>
      </c>
      <c r="AW612" s="13" t="s">
        <v>31</v>
      </c>
      <c r="AX612" s="13" t="s">
        <v>76</v>
      </c>
      <c r="AY612" s="141" t="s">
        <v>143</v>
      </c>
    </row>
    <row r="613" spans="2:51" s="13" customFormat="1" ht="12">
      <c r="B613" s="140"/>
      <c r="C613" s="197"/>
      <c r="D613" s="198" t="s">
        <v>153</v>
      </c>
      <c r="E613" s="199" t="s">
        <v>1</v>
      </c>
      <c r="F613" s="200" t="s">
        <v>1015</v>
      </c>
      <c r="G613" s="201"/>
      <c r="H613" s="202">
        <v>0.52</v>
      </c>
      <c r="I613" s="201"/>
      <c r="J613" s="201"/>
      <c r="K613" s="201"/>
      <c r="L613" s="140"/>
      <c r="M613" s="142"/>
      <c r="N613" s="143"/>
      <c r="O613" s="143"/>
      <c r="P613" s="143"/>
      <c r="Q613" s="143"/>
      <c r="R613" s="143"/>
      <c r="S613" s="143"/>
      <c r="T613" s="144"/>
      <c r="AT613" s="141" t="s">
        <v>153</v>
      </c>
      <c r="AU613" s="141" t="s">
        <v>85</v>
      </c>
      <c r="AV613" s="13" t="s">
        <v>85</v>
      </c>
      <c r="AW613" s="13" t="s">
        <v>31</v>
      </c>
      <c r="AX613" s="13" t="s">
        <v>76</v>
      </c>
      <c r="AY613" s="141" t="s">
        <v>143</v>
      </c>
    </row>
    <row r="614" spans="2:51" s="13" customFormat="1" ht="12">
      <c r="B614" s="140"/>
      <c r="C614" s="197"/>
      <c r="D614" s="198" t="s">
        <v>153</v>
      </c>
      <c r="E614" s="199" t="s">
        <v>1</v>
      </c>
      <c r="F614" s="200" t="s">
        <v>1016</v>
      </c>
      <c r="G614" s="201"/>
      <c r="H614" s="202">
        <v>47.357</v>
      </c>
      <c r="I614" s="201"/>
      <c r="J614" s="201"/>
      <c r="K614" s="201"/>
      <c r="L614" s="140"/>
      <c r="M614" s="142"/>
      <c r="N614" s="143"/>
      <c r="O614" s="143"/>
      <c r="P614" s="143"/>
      <c r="Q614" s="143"/>
      <c r="R614" s="143"/>
      <c r="S614" s="143"/>
      <c r="T614" s="144"/>
      <c r="AT614" s="141" t="s">
        <v>153</v>
      </c>
      <c r="AU614" s="141" t="s">
        <v>85</v>
      </c>
      <c r="AV614" s="13" t="s">
        <v>85</v>
      </c>
      <c r="AW614" s="13" t="s">
        <v>31</v>
      </c>
      <c r="AX614" s="13" t="s">
        <v>76</v>
      </c>
      <c r="AY614" s="141" t="s">
        <v>143</v>
      </c>
    </row>
    <row r="615" spans="2:51" s="14" customFormat="1" ht="12">
      <c r="B615" s="145"/>
      <c r="C615" s="203"/>
      <c r="D615" s="198" t="s">
        <v>153</v>
      </c>
      <c r="E615" s="204" t="s">
        <v>1</v>
      </c>
      <c r="F615" s="205" t="s">
        <v>156</v>
      </c>
      <c r="G615" s="206"/>
      <c r="H615" s="207">
        <v>202.81700000000004</v>
      </c>
      <c r="I615" s="206"/>
      <c r="J615" s="206"/>
      <c r="K615" s="206"/>
      <c r="L615" s="145"/>
      <c r="M615" s="147"/>
      <c r="N615" s="148"/>
      <c r="O615" s="148"/>
      <c r="P615" s="148"/>
      <c r="Q615" s="148"/>
      <c r="R615" s="148"/>
      <c r="S615" s="148"/>
      <c r="T615" s="149"/>
      <c r="AT615" s="146" t="s">
        <v>153</v>
      </c>
      <c r="AU615" s="146" t="s">
        <v>85</v>
      </c>
      <c r="AV615" s="14" t="s">
        <v>151</v>
      </c>
      <c r="AW615" s="14" t="s">
        <v>31</v>
      </c>
      <c r="AX615" s="14" t="s">
        <v>81</v>
      </c>
      <c r="AY615" s="146" t="s">
        <v>143</v>
      </c>
    </row>
    <row r="616" spans="1:65" s="2" customFormat="1" ht="21.75" customHeight="1">
      <c r="A616" s="30"/>
      <c r="B616" s="133"/>
      <c r="C616" s="190" t="s">
        <v>1017</v>
      </c>
      <c r="D616" s="191" t="s">
        <v>146</v>
      </c>
      <c r="E616" s="192" t="s">
        <v>1018</v>
      </c>
      <c r="F616" s="193" t="s">
        <v>1019</v>
      </c>
      <c r="G616" s="194" t="s">
        <v>149</v>
      </c>
      <c r="H616" s="195">
        <v>66.917</v>
      </c>
      <c r="I616" s="221">
        <v>0</v>
      </c>
      <c r="J616" s="196">
        <f>ROUND(I616*H616,2)</f>
        <v>0</v>
      </c>
      <c r="K616" s="193" t="s">
        <v>1</v>
      </c>
      <c r="L616" s="31"/>
      <c r="M616" s="134" t="s">
        <v>1</v>
      </c>
      <c r="N616" s="135" t="s">
        <v>41</v>
      </c>
      <c r="O616" s="136">
        <v>0.014</v>
      </c>
      <c r="P616" s="136">
        <f>O616*H616</f>
        <v>0.9368380000000001</v>
      </c>
      <c r="Q616" s="136">
        <v>0</v>
      </c>
      <c r="R616" s="136">
        <f>Q616*H616</f>
        <v>0</v>
      </c>
      <c r="S616" s="136">
        <v>0</v>
      </c>
      <c r="T616" s="137">
        <f>S616*H616</f>
        <v>0</v>
      </c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R616" s="138" t="s">
        <v>220</v>
      </c>
      <c r="AT616" s="138" t="s">
        <v>146</v>
      </c>
      <c r="AU616" s="138" t="s">
        <v>85</v>
      </c>
      <c r="AY616" s="17" t="s">
        <v>143</v>
      </c>
      <c r="BE616" s="139">
        <f>IF(N616="základní",J616,0)</f>
        <v>0</v>
      </c>
      <c r="BF616" s="139">
        <f>IF(N616="snížená",J616,0)</f>
        <v>0</v>
      </c>
      <c r="BG616" s="139">
        <f>IF(N616="zákl. přenesená",J616,0)</f>
        <v>0</v>
      </c>
      <c r="BH616" s="139">
        <f>IF(N616="sníž. přenesená",J616,0)</f>
        <v>0</v>
      </c>
      <c r="BI616" s="139">
        <f>IF(N616="nulová",J616,0)</f>
        <v>0</v>
      </c>
      <c r="BJ616" s="17" t="s">
        <v>81</v>
      </c>
      <c r="BK616" s="139">
        <f>ROUND(I616*H616,2)</f>
        <v>0</v>
      </c>
      <c r="BL616" s="17" t="s">
        <v>220</v>
      </c>
      <c r="BM616" s="138" t="s">
        <v>1020</v>
      </c>
    </row>
    <row r="617" spans="2:51" s="15" customFormat="1" ht="12">
      <c r="B617" s="150"/>
      <c r="C617" s="208"/>
      <c r="D617" s="198" t="s">
        <v>153</v>
      </c>
      <c r="E617" s="209" t="s">
        <v>1</v>
      </c>
      <c r="F617" s="210" t="s">
        <v>981</v>
      </c>
      <c r="G617" s="211"/>
      <c r="H617" s="209" t="s">
        <v>1</v>
      </c>
      <c r="I617" s="211"/>
      <c r="J617" s="211"/>
      <c r="K617" s="211"/>
      <c r="L617" s="150"/>
      <c r="M617" s="152"/>
      <c r="N617" s="153"/>
      <c r="O617" s="153"/>
      <c r="P617" s="153"/>
      <c r="Q617" s="153"/>
      <c r="R617" s="153"/>
      <c r="S617" s="153"/>
      <c r="T617" s="154"/>
      <c r="AT617" s="151" t="s">
        <v>153</v>
      </c>
      <c r="AU617" s="151" t="s">
        <v>85</v>
      </c>
      <c r="AV617" s="15" t="s">
        <v>81</v>
      </c>
      <c r="AW617" s="15" t="s">
        <v>31</v>
      </c>
      <c r="AX617" s="15" t="s">
        <v>76</v>
      </c>
      <c r="AY617" s="151" t="s">
        <v>143</v>
      </c>
    </row>
    <row r="618" spans="2:51" s="13" customFormat="1" ht="12">
      <c r="B618" s="140"/>
      <c r="C618" s="197"/>
      <c r="D618" s="198" t="s">
        <v>153</v>
      </c>
      <c r="E618" s="199" t="s">
        <v>1</v>
      </c>
      <c r="F618" s="200" t="s">
        <v>991</v>
      </c>
      <c r="G618" s="201"/>
      <c r="H618" s="202">
        <v>3.99</v>
      </c>
      <c r="I618" s="201"/>
      <c r="J618" s="201"/>
      <c r="K618" s="201"/>
      <c r="L618" s="140"/>
      <c r="M618" s="142"/>
      <c r="N618" s="143"/>
      <c r="O618" s="143"/>
      <c r="P618" s="143"/>
      <c r="Q618" s="143"/>
      <c r="R618" s="143"/>
      <c r="S618" s="143"/>
      <c r="T618" s="144"/>
      <c r="AT618" s="141" t="s">
        <v>153</v>
      </c>
      <c r="AU618" s="141" t="s">
        <v>85</v>
      </c>
      <c r="AV618" s="13" t="s">
        <v>85</v>
      </c>
      <c r="AW618" s="13" t="s">
        <v>31</v>
      </c>
      <c r="AX618" s="13" t="s">
        <v>76</v>
      </c>
      <c r="AY618" s="141" t="s">
        <v>143</v>
      </c>
    </row>
    <row r="619" spans="2:51" s="15" customFormat="1" ht="12">
      <c r="B619" s="150"/>
      <c r="C619" s="208"/>
      <c r="D619" s="198" t="s">
        <v>153</v>
      </c>
      <c r="E619" s="209" t="s">
        <v>1</v>
      </c>
      <c r="F619" s="210" t="s">
        <v>983</v>
      </c>
      <c r="G619" s="211"/>
      <c r="H619" s="209" t="s">
        <v>1</v>
      </c>
      <c r="I619" s="211"/>
      <c r="J619" s="211"/>
      <c r="K619" s="211"/>
      <c r="L619" s="150"/>
      <c r="M619" s="152"/>
      <c r="N619" s="153"/>
      <c r="O619" s="153"/>
      <c r="P619" s="153"/>
      <c r="Q619" s="153"/>
      <c r="R619" s="153"/>
      <c r="S619" s="153"/>
      <c r="T619" s="154"/>
      <c r="AT619" s="151" t="s">
        <v>153</v>
      </c>
      <c r="AU619" s="151" t="s">
        <v>85</v>
      </c>
      <c r="AV619" s="15" t="s">
        <v>81</v>
      </c>
      <c r="AW619" s="15" t="s">
        <v>31</v>
      </c>
      <c r="AX619" s="15" t="s">
        <v>76</v>
      </c>
      <c r="AY619" s="151" t="s">
        <v>143</v>
      </c>
    </row>
    <row r="620" spans="2:51" s="13" customFormat="1" ht="12">
      <c r="B620" s="140"/>
      <c r="C620" s="197"/>
      <c r="D620" s="198" t="s">
        <v>153</v>
      </c>
      <c r="E620" s="199" t="s">
        <v>1</v>
      </c>
      <c r="F620" s="200" t="s">
        <v>992</v>
      </c>
      <c r="G620" s="201"/>
      <c r="H620" s="202">
        <v>4.038</v>
      </c>
      <c r="I620" s="201"/>
      <c r="J620" s="201"/>
      <c r="K620" s="201"/>
      <c r="L620" s="140"/>
      <c r="M620" s="142"/>
      <c r="N620" s="143"/>
      <c r="O620" s="143"/>
      <c r="P620" s="143"/>
      <c r="Q620" s="143"/>
      <c r="R620" s="143"/>
      <c r="S620" s="143"/>
      <c r="T620" s="144"/>
      <c r="AT620" s="141" t="s">
        <v>153</v>
      </c>
      <c r="AU620" s="141" t="s">
        <v>85</v>
      </c>
      <c r="AV620" s="13" t="s">
        <v>85</v>
      </c>
      <c r="AW620" s="13" t="s">
        <v>31</v>
      </c>
      <c r="AX620" s="13" t="s">
        <v>76</v>
      </c>
      <c r="AY620" s="141" t="s">
        <v>143</v>
      </c>
    </row>
    <row r="621" spans="2:51" s="15" customFormat="1" ht="12">
      <c r="B621" s="150"/>
      <c r="C621" s="208"/>
      <c r="D621" s="198" t="s">
        <v>153</v>
      </c>
      <c r="E621" s="209" t="s">
        <v>1</v>
      </c>
      <c r="F621" s="210" t="s">
        <v>820</v>
      </c>
      <c r="G621" s="211"/>
      <c r="H621" s="209" t="s">
        <v>1</v>
      </c>
      <c r="I621" s="211"/>
      <c r="J621" s="211"/>
      <c r="K621" s="211"/>
      <c r="L621" s="150"/>
      <c r="M621" s="152"/>
      <c r="N621" s="153"/>
      <c r="O621" s="153"/>
      <c r="P621" s="153"/>
      <c r="Q621" s="153"/>
      <c r="R621" s="153"/>
      <c r="S621" s="153"/>
      <c r="T621" s="154"/>
      <c r="AT621" s="151" t="s">
        <v>153</v>
      </c>
      <c r="AU621" s="151" t="s">
        <v>85</v>
      </c>
      <c r="AV621" s="15" t="s">
        <v>81</v>
      </c>
      <c r="AW621" s="15" t="s">
        <v>31</v>
      </c>
      <c r="AX621" s="15" t="s">
        <v>76</v>
      </c>
      <c r="AY621" s="151" t="s">
        <v>143</v>
      </c>
    </row>
    <row r="622" spans="2:51" s="13" customFormat="1" ht="12">
      <c r="B622" s="140"/>
      <c r="C622" s="197"/>
      <c r="D622" s="198" t="s">
        <v>153</v>
      </c>
      <c r="E622" s="199" t="s">
        <v>1</v>
      </c>
      <c r="F622" s="200" t="s">
        <v>997</v>
      </c>
      <c r="G622" s="201"/>
      <c r="H622" s="202">
        <v>3.94</v>
      </c>
      <c r="I622" s="201"/>
      <c r="J622" s="201"/>
      <c r="K622" s="201"/>
      <c r="L622" s="140"/>
      <c r="M622" s="142"/>
      <c r="N622" s="143"/>
      <c r="O622" s="143"/>
      <c r="P622" s="143"/>
      <c r="Q622" s="143"/>
      <c r="R622" s="143"/>
      <c r="S622" s="143"/>
      <c r="T622" s="144"/>
      <c r="AT622" s="141" t="s">
        <v>153</v>
      </c>
      <c r="AU622" s="141" t="s">
        <v>85</v>
      </c>
      <c r="AV622" s="13" t="s">
        <v>85</v>
      </c>
      <c r="AW622" s="13" t="s">
        <v>31</v>
      </c>
      <c r="AX622" s="13" t="s">
        <v>76</v>
      </c>
      <c r="AY622" s="141" t="s">
        <v>143</v>
      </c>
    </row>
    <row r="623" spans="2:51" s="13" customFormat="1" ht="12">
      <c r="B623" s="140"/>
      <c r="C623" s="197"/>
      <c r="D623" s="198" t="s">
        <v>153</v>
      </c>
      <c r="E623" s="199" t="s">
        <v>1</v>
      </c>
      <c r="F623" s="200" t="s">
        <v>998</v>
      </c>
      <c r="G623" s="201"/>
      <c r="H623" s="202">
        <v>4.227</v>
      </c>
      <c r="I623" s="201"/>
      <c r="J623" s="201"/>
      <c r="K623" s="201"/>
      <c r="L623" s="140"/>
      <c r="M623" s="142"/>
      <c r="N623" s="143"/>
      <c r="O623" s="143"/>
      <c r="P623" s="143"/>
      <c r="Q623" s="143"/>
      <c r="R623" s="143"/>
      <c r="S623" s="143"/>
      <c r="T623" s="144"/>
      <c r="AT623" s="141" t="s">
        <v>153</v>
      </c>
      <c r="AU623" s="141" t="s">
        <v>85</v>
      </c>
      <c r="AV623" s="13" t="s">
        <v>85</v>
      </c>
      <c r="AW623" s="13" t="s">
        <v>31</v>
      </c>
      <c r="AX623" s="13" t="s">
        <v>76</v>
      </c>
      <c r="AY623" s="141" t="s">
        <v>143</v>
      </c>
    </row>
    <row r="624" spans="2:51" s="13" customFormat="1" ht="12">
      <c r="B624" s="140"/>
      <c r="C624" s="197"/>
      <c r="D624" s="198" t="s">
        <v>153</v>
      </c>
      <c r="E624" s="199" t="s">
        <v>1</v>
      </c>
      <c r="F624" s="200" t="s">
        <v>999</v>
      </c>
      <c r="G624" s="201"/>
      <c r="H624" s="202">
        <v>4.516</v>
      </c>
      <c r="I624" s="201"/>
      <c r="J624" s="201"/>
      <c r="K624" s="201"/>
      <c r="L624" s="140"/>
      <c r="M624" s="142"/>
      <c r="N624" s="143"/>
      <c r="O624" s="143"/>
      <c r="P624" s="143"/>
      <c r="Q624" s="143"/>
      <c r="R624" s="143"/>
      <c r="S624" s="143"/>
      <c r="T624" s="144"/>
      <c r="AT624" s="141" t="s">
        <v>153</v>
      </c>
      <c r="AU624" s="141" t="s">
        <v>85</v>
      </c>
      <c r="AV624" s="13" t="s">
        <v>85</v>
      </c>
      <c r="AW624" s="13" t="s">
        <v>31</v>
      </c>
      <c r="AX624" s="13" t="s">
        <v>76</v>
      </c>
      <c r="AY624" s="141" t="s">
        <v>143</v>
      </c>
    </row>
    <row r="625" spans="2:51" s="13" customFormat="1" ht="12">
      <c r="B625" s="140"/>
      <c r="C625" s="197"/>
      <c r="D625" s="198" t="s">
        <v>153</v>
      </c>
      <c r="E625" s="199" t="s">
        <v>1</v>
      </c>
      <c r="F625" s="200" t="s">
        <v>1000</v>
      </c>
      <c r="G625" s="201"/>
      <c r="H625" s="202">
        <v>4.793</v>
      </c>
      <c r="I625" s="201"/>
      <c r="J625" s="201"/>
      <c r="K625" s="201"/>
      <c r="L625" s="140"/>
      <c r="M625" s="142"/>
      <c r="N625" s="143"/>
      <c r="O625" s="143"/>
      <c r="P625" s="143"/>
      <c r="Q625" s="143"/>
      <c r="R625" s="143"/>
      <c r="S625" s="143"/>
      <c r="T625" s="144"/>
      <c r="AT625" s="141" t="s">
        <v>153</v>
      </c>
      <c r="AU625" s="141" t="s">
        <v>85</v>
      </c>
      <c r="AV625" s="13" t="s">
        <v>85</v>
      </c>
      <c r="AW625" s="13" t="s">
        <v>31</v>
      </c>
      <c r="AX625" s="13" t="s">
        <v>76</v>
      </c>
      <c r="AY625" s="141" t="s">
        <v>143</v>
      </c>
    </row>
    <row r="626" spans="2:51" s="13" customFormat="1" ht="12">
      <c r="B626" s="140"/>
      <c r="C626" s="197"/>
      <c r="D626" s="198" t="s">
        <v>153</v>
      </c>
      <c r="E626" s="199" t="s">
        <v>1</v>
      </c>
      <c r="F626" s="200" t="s">
        <v>1001</v>
      </c>
      <c r="G626" s="201"/>
      <c r="H626" s="202">
        <v>4.764</v>
      </c>
      <c r="I626" s="201"/>
      <c r="J626" s="201"/>
      <c r="K626" s="201"/>
      <c r="L626" s="140"/>
      <c r="M626" s="142"/>
      <c r="N626" s="143"/>
      <c r="O626" s="143"/>
      <c r="P626" s="143"/>
      <c r="Q626" s="143"/>
      <c r="R626" s="143"/>
      <c r="S626" s="143"/>
      <c r="T626" s="144"/>
      <c r="AT626" s="141" t="s">
        <v>153</v>
      </c>
      <c r="AU626" s="141" t="s">
        <v>85</v>
      </c>
      <c r="AV626" s="13" t="s">
        <v>85</v>
      </c>
      <c r="AW626" s="13" t="s">
        <v>31</v>
      </c>
      <c r="AX626" s="13" t="s">
        <v>76</v>
      </c>
      <c r="AY626" s="141" t="s">
        <v>143</v>
      </c>
    </row>
    <row r="627" spans="2:51" s="13" customFormat="1" ht="12">
      <c r="B627" s="140"/>
      <c r="C627" s="197"/>
      <c r="D627" s="198" t="s">
        <v>153</v>
      </c>
      <c r="E627" s="199" t="s">
        <v>1</v>
      </c>
      <c r="F627" s="200" t="s">
        <v>1002</v>
      </c>
      <c r="G627" s="201"/>
      <c r="H627" s="202">
        <v>4.73</v>
      </c>
      <c r="I627" s="201"/>
      <c r="J627" s="201"/>
      <c r="K627" s="201"/>
      <c r="L627" s="140"/>
      <c r="M627" s="142"/>
      <c r="N627" s="143"/>
      <c r="O627" s="143"/>
      <c r="P627" s="143"/>
      <c r="Q627" s="143"/>
      <c r="R627" s="143"/>
      <c r="S627" s="143"/>
      <c r="T627" s="144"/>
      <c r="AT627" s="141" t="s">
        <v>153</v>
      </c>
      <c r="AU627" s="141" t="s">
        <v>85</v>
      </c>
      <c r="AV627" s="13" t="s">
        <v>85</v>
      </c>
      <c r="AW627" s="13" t="s">
        <v>31</v>
      </c>
      <c r="AX627" s="13" t="s">
        <v>76</v>
      </c>
      <c r="AY627" s="141" t="s">
        <v>143</v>
      </c>
    </row>
    <row r="628" spans="2:51" s="13" customFormat="1" ht="12">
      <c r="B628" s="140"/>
      <c r="C628" s="197"/>
      <c r="D628" s="198" t="s">
        <v>153</v>
      </c>
      <c r="E628" s="199" t="s">
        <v>1</v>
      </c>
      <c r="F628" s="200" t="s">
        <v>1003</v>
      </c>
      <c r="G628" s="201"/>
      <c r="H628" s="202">
        <v>4.689</v>
      </c>
      <c r="I628" s="201"/>
      <c r="J628" s="201"/>
      <c r="K628" s="201"/>
      <c r="L628" s="140"/>
      <c r="M628" s="142"/>
      <c r="N628" s="143"/>
      <c r="O628" s="143"/>
      <c r="P628" s="143"/>
      <c r="Q628" s="143"/>
      <c r="R628" s="143"/>
      <c r="S628" s="143"/>
      <c r="T628" s="144"/>
      <c r="AT628" s="141" t="s">
        <v>153</v>
      </c>
      <c r="AU628" s="141" t="s">
        <v>85</v>
      </c>
      <c r="AV628" s="13" t="s">
        <v>85</v>
      </c>
      <c r="AW628" s="13" t="s">
        <v>31</v>
      </c>
      <c r="AX628" s="13" t="s">
        <v>76</v>
      </c>
      <c r="AY628" s="141" t="s">
        <v>143</v>
      </c>
    </row>
    <row r="629" spans="2:51" s="13" customFormat="1" ht="12">
      <c r="B629" s="140"/>
      <c r="C629" s="197"/>
      <c r="D629" s="198" t="s">
        <v>153</v>
      </c>
      <c r="E629" s="199" t="s">
        <v>1</v>
      </c>
      <c r="F629" s="200" t="s">
        <v>1004</v>
      </c>
      <c r="G629" s="201"/>
      <c r="H629" s="202">
        <v>4.664</v>
      </c>
      <c r="I629" s="201"/>
      <c r="J629" s="201"/>
      <c r="K629" s="201"/>
      <c r="L629" s="140"/>
      <c r="M629" s="142"/>
      <c r="N629" s="143"/>
      <c r="O629" s="143"/>
      <c r="P629" s="143"/>
      <c r="Q629" s="143"/>
      <c r="R629" s="143"/>
      <c r="S629" s="143"/>
      <c r="T629" s="144"/>
      <c r="AT629" s="141" t="s">
        <v>153</v>
      </c>
      <c r="AU629" s="141" t="s">
        <v>85</v>
      </c>
      <c r="AV629" s="13" t="s">
        <v>85</v>
      </c>
      <c r="AW629" s="13" t="s">
        <v>31</v>
      </c>
      <c r="AX629" s="13" t="s">
        <v>76</v>
      </c>
      <c r="AY629" s="141" t="s">
        <v>143</v>
      </c>
    </row>
    <row r="630" spans="2:51" s="13" customFormat="1" ht="12">
      <c r="B630" s="140"/>
      <c r="C630" s="197"/>
      <c r="D630" s="198" t="s">
        <v>153</v>
      </c>
      <c r="E630" s="199" t="s">
        <v>1</v>
      </c>
      <c r="F630" s="200" t="s">
        <v>1005</v>
      </c>
      <c r="G630" s="201"/>
      <c r="H630" s="202">
        <v>4.63</v>
      </c>
      <c r="I630" s="201"/>
      <c r="J630" s="201"/>
      <c r="K630" s="201"/>
      <c r="L630" s="140"/>
      <c r="M630" s="142"/>
      <c r="N630" s="143"/>
      <c r="O630" s="143"/>
      <c r="P630" s="143"/>
      <c r="Q630" s="143"/>
      <c r="R630" s="143"/>
      <c r="S630" s="143"/>
      <c r="T630" s="144"/>
      <c r="AT630" s="141" t="s">
        <v>153</v>
      </c>
      <c r="AU630" s="141" t="s">
        <v>85</v>
      </c>
      <c r="AV630" s="13" t="s">
        <v>85</v>
      </c>
      <c r="AW630" s="13" t="s">
        <v>31</v>
      </c>
      <c r="AX630" s="13" t="s">
        <v>76</v>
      </c>
      <c r="AY630" s="141" t="s">
        <v>143</v>
      </c>
    </row>
    <row r="631" spans="2:51" s="13" customFormat="1" ht="12">
      <c r="B631" s="140"/>
      <c r="C631" s="197"/>
      <c r="D631" s="198" t="s">
        <v>153</v>
      </c>
      <c r="E631" s="199" t="s">
        <v>1</v>
      </c>
      <c r="F631" s="200" t="s">
        <v>1006</v>
      </c>
      <c r="G631" s="201"/>
      <c r="H631" s="202">
        <v>4.591</v>
      </c>
      <c r="I631" s="201"/>
      <c r="J631" s="201"/>
      <c r="K631" s="201"/>
      <c r="L631" s="140"/>
      <c r="M631" s="142"/>
      <c r="N631" s="143"/>
      <c r="O631" s="143"/>
      <c r="P631" s="143"/>
      <c r="Q631" s="143"/>
      <c r="R631" s="143"/>
      <c r="S631" s="143"/>
      <c r="T631" s="144"/>
      <c r="AT631" s="141" t="s">
        <v>153</v>
      </c>
      <c r="AU631" s="141" t="s">
        <v>85</v>
      </c>
      <c r="AV631" s="13" t="s">
        <v>85</v>
      </c>
      <c r="AW631" s="13" t="s">
        <v>31</v>
      </c>
      <c r="AX631" s="13" t="s">
        <v>76</v>
      </c>
      <c r="AY631" s="141" t="s">
        <v>143</v>
      </c>
    </row>
    <row r="632" spans="2:51" s="13" customFormat="1" ht="12">
      <c r="B632" s="140"/>
      <c r="C632" s="197"/>
      <c r="D632" s="198" t="s">
        <v>153</v>
      </c>
      <c r="E632" s="199" t="s">
        <v>1</v>
      </c>
      <c r="F632" s="200" t="s">
        <v>1007</v>
      </c>
      <c r="G632" s="201"/>
      <c r="H632" s="202">
        <v>3.378</v>
      </c>
      <c r="I632" s="201"/>
      <c r="J632" s="201"/>
      <c r="K632" s="201"/>
      <c r="L632" s="140"/>
      <c r="M632" s="142"/>
      <c r="N632" s="143"/>
      <c r="O632" s="143"/>
      <c r="P632" s="143"/>
      <c r="Q632" s="143"/>
      <c r="R632" s="143"/>
      <c r="S632" s="143"/>
      <c r="T632" s="144"/>
      <c r="AT632" s="141" t="s">
        <v>153</v>
      </c>
      <c r="AU632" s="141" t="s">
        <v>85</v>
      </c>
      <c r="AV632" s="13" t="s">
        <v>85</v>
      </c>
      <c r="AW632" s="13" t="s">
        <v>31</v>
      </c>
      <c r="AX632" s="13" t="s">
        <v>76</v>
      </c>
      <c r="AY632" s="141" t="s">
        <v>143</v>
      </c>
    </row>
    <row r="633" spans="2:51" s="13" customFormat="1" ht="12">
      <c r="B633" s="140"/>
      <c r="C633" s="197"/>
      <c r="D633" s="198" t="s">
        <v>153</v>
      </c>
      <c r="E633" s="199" t="s">
        <v>1</v>
      </c>
      <c r="F633" s="200" t="s">
        <v>1008</v>
      </c>
      <c r="G633" s="201"/>
      <c r="H633" s="202">
        <v>3.966</v>
      </c>
      <c r="I633" s="201"/>
      <c r="J633" s="201"/>
      <c r="K633" s="201"/>
      <c r="L633" s="140"/>
      <c r="M633" s="142"/>
      <c r="N633" s="143"/>
      <c r="O633" s="143"/>
      <c r="P633" s="143"/>
      <c r="Q633" s="143"/>
      <c r="R633" s="143"/>
      <c r="S633" s="143"/>
      <c r="T633" s="144"/>
      <c r="AT633" s="141" t="s">
        <v>153</v>
      </c>
      <c r="AU633" s="141" t="s">
        <v>85</v>
      </c>
      <c r="AV633" s="13" t="s">
        <v>85</v>
      </c>
      <c r="AW633" s="13" t="s">
        <v>31</v>
      </c>
      <c r="AX633" s="13" t="s">
        <v>76</v>
      </c>
      <c r="AY633" s="141" t="s">
        <v>143</v>
      </c>
    </row>
    <row r="634" spans="2:51" s="13" customFormat="1" ht="12">
      <c r="B634" s="140"/>
      <c r="C634" s="197"/>
      <c r="D634" s="198" t="s">
        <v>153</v>
      </c>
      <c r="E634" s="199" t="s">
        <v>1</v>
      </c>
      <c r="F634" s="200" t="s">
        <v>1009</v>
      </c>
      <c r="G634" s="201"/>
      <c r="H634" s="202">
        <v>1.474</v>
      </c>
      <c r="I634" s="201"/>
      <c r="J634" s="201"/>
      <c r="K634" s="201"/>
      <c r="L634" s="140"/>
      <c r="M634" s="142"/>
      <c r="N634" s="143"/>
      <c r="O634" s="143"/>
      <c r="P634" s="143"/>
      <c r="Q634" s="143"/>
      <c r="R634" s="143"/>
      <c r="S634" s="143"/>
      <c r="T634" s="144"/>
      <c r="AT634" s="141" t="s">
        <v>153</v>
      </c>
      <c r="AU634" s="141" t="s">
        <v>85</v>
      </c>
      <c r="AV634" s="13" t="s">
        <v>85</v>
      </c>
      <c r="AW634" s="13" t="s">
        <v>31</v>
      </c>
      <c r="AX634" s="13" t="s">
        <v>76</v>
      </c>
      <c r="AY634" s="141" t="s">
        <v>143</v>
      </c>
    </row>
    <row r="635" spans="2:51" s="13" customFormat="1" ht="12">
      <c r="B635" s="140"/>
      <c r="C635" s="197"/>
      <c r="D635" s="198" t="s">
        <v>153</v>
      </c>
      <c r="E635" s="199" t="s">
        <v>1</v>
      </c>
      <c r="F635" s="200" t="s">
        <v>1010</v>
      </c>
      <c r="G635" s="201"/>
      <c r="H635" s="202">
        <v>1.704</v>
      </c>
      <c r="I635" s="201"/>
      <c r="J635" s="201"/>
      <c r="K635" s="201"/>
      <c r="L635" s="140"/>
      <c r="M635" s="142"/>
      <c r="N635" s="143"/>
      <c r="O635" s="143"/>
      <c r="P635" s="143"/>
      <c r="Q635" s="143"/>
      <c r="R635" s="143"/>
      <c r="S635" s="143"/>
      <c r="T635" s="144"/>
      <c r="AT635" s="141" t="s">
        <v>153</v>
      </c>
      <c r="AU635" s="141" t="s">
        <v>85</v>
      </c>
      <c r="AV635" s="13" t="s">
        <v>85</v>
      </c>
      <c r="AW635" s="13" t="s">
        <v>31</v>
      </c>
      <c r="AX635" s="13" t="s">
        <v>76</v>
      </c>
      <c r="AY635" s="141" t="s">
        <v>143</v>
      </c>
    </row>
    <row r="636" spans="2:51" s="13" customFormat="1" ht="12">
      <c r="B636" s="140"/>
      <c r="C636" s="197"/>
      <c r="D636" s="198" t="s">
        <v>153</v>
      </c>
      <c r="E636" s="199" t="s">
        <v>1</v>
      </c>
      <c r="F636" s="200" t="s">
        <v>1011</v>
      </c>
      <c r="G636" s="201"/>
      <c r="H636" s="202">
        <v>1.193</v>
      </c>
      <c r="I636" s="201"/>
      <c r="J636" s="201"/>
      <c r="K636" s="201"/>
      <c r="L636" s="140"/>
      <c r="M636" s="142"/>
      <c r="N636" s="143"/>
      <c r="O636" s="143"/>
      <c r="P636" s="143"/>
      <c r="Q636" s="143"/>
      <c r="R636" s="143"/>
      <c r="S636" s="143"/>
      <c r="T636" s="144"/>
      <c r="AT636" s="141" t="s">
        <v>153</v>
      </c>
      <c r="AU636" s="141" t="s">
        <v>85</v>
      </c>
      <c r="AV636" s="13" t="s">
        <v>85</v>
      </c>
      <c r="AW636" s="13" t="s">
        <v>31</v>
      </c>
      <c r="AX636" s="13" t="s">
        <v>76</v>
      </c>
      <c r="AY636" s="141" t="s">
        <v>143</v>
      </c>
    </row>
    <row r="637" spans="2:51" s="13" customFormat="1" ht="12">
      <c r="B637" s="140"/>
      <c r="C637" s="197"/>
      <c r="D637" s="198" t="s">
        <v>153</v>
      </c>
      <c r="E637" s="199" t="s">
        <v>1</v>
      </c>
      <c r="F637" s="200" t="s">
        <v>1012</v>
      </c>
      <c r="G637" s="201"/>
      <c r="H637" s="202">
        <v>0.682</v>
      </c>
      <c r="I637" s="201"/>
      <c r="J637" s="201"/>
      <c r="K637" s="201"/>
      <c r="L637" s="140"/>
      <c r="M637" s="142"/>
      <c r="N637" s="143"/>
      <c r="O637" s="143"/>
      <c r="P637" s="143"/>
      <c r="Q637" s="143"/>
      <c r="R637" s="143"/>
      <c r="S637" s="143"/>
      <c r="T637" s="144"/>
      <c r="AT637" s="141" t="s">
        <v>153</v>
      </c>
      <c r="AU637" s="141" t="s">
        <v>85</v>
      </c>
      <c r="AV637" s="13" t="s">
        <v>85</v>
      </c>
      <c r="AW637" s="13" t="s">
        <v>31</v>
      </c>
      <c r="AX637" s="13" t="s">
        <v>76</v>
      </c>
      <c r="AY637" s="141" t="s">
        <v>143</v>
      </c>
    </row>
    <row r="638" spans="2:51" s="13" customFormat="1" ht="12">
      <c r="B638" s="140"/>
      <c r="C638" s="197"/>
      <c r="D638" s="198" t="s">
        <v>153</v>
      </c>
      <c r="E638" s="199" t="s">
        <v>1</v>
      </c>
      <c r="F638" s="200" t="s">
        <v>1013</v>
      </c>
      <c r="G638" s="201"/>
      <c r="H638" s="202">
        <v>0.348</v>
      </c>
      <c r="I638" s="201"/>
      <c r="J638" s="201"/>
      <c r="K638" s="201"/>
      <c r="L638" s="140"/>
      <c r="M638" s="142"/>
      <c r="N638" s="143"/>
      <c r="O638" s="143"/>
      <c r="P638" s="143"/>
      <c r="Q638" s="143"/>
      <c r="R638" s="143"/>
      <c r="S638" s="143"/>
      <c r="T638" s="144"/>
      <c r="AT638" s="141" t="s">
        <v>153</v>
      </c>
      <c r="AU638" s="141" t="s">
        <v>85</v>
      </c>
      <c r="AV638" s="13" t="s">
        <v>85</v>
      </c>
      <c r="AW638" s="13" t="s">
        <v>31</v>
      </c>
      <c r="AX638" s="13" t="s">
        <v>76</v>
      </c>
      <c r="AY638" s="141" t="s">
        <v>143</v>
      </c>
    </row>
    <row r="639" spans="2:51" s="13" customFormat="1" ht="12">
      <c r="B639" s="140"/>
      <c r="C639" s="197"/>
      <c r="D639" s="198" t="s">
        <v>153</v>
      </c>
      <c r="E639" s="199" t="s">
        <v>1</v>
      </c>
      <c r="F639" s="200" t="s">
        <v>1014</v>
      </c>
      <c r="G639" s="201"/>
      <c r="H639" s="202">
        <v>0.08</v>
      </c>
      <c r="I639" s="201"/>
      <c r="J639" s="201"/>
      <c r="K639" s="201"/>
      <c r="L639" s="140"/>
      <c r="M639" s="142"/>
      <c r="N639" s="143"/>
      <c r="O639" s="143"/>
      <c r="P639" s="143"/>
      <c r="Q639" s="143"/>
      <c r="R639" s="143"/>
      <c r="S639" s="143"/>
      <c r="T639" s="144"/>
      <c r="AT639" s="141" t="s">
        <v>153</v>
      </c>
      <c r="AU639" s="141" t="s">
        <v>85</v>
      </c>
      <c r="AV639" s="13" t="s">
        <v>85</v>
      </c>
      <c r="AW639" s="13" t="s">
        <v>31</v>
      </c>
      <c r="AX639" s="13" t="s">
        <v>76</v>
      </c>
      <c r="AY639" s="141" t="s">
        <v>143</v>
      </c>
    </row>
    <row r="640" spans="2:51" s="13" customFormat="1" ht="12">
      <c r="B640" s="140"/>
      <c r="C640" s="197"/>
      <c r="D640" s="198" t="s">
        <v>153</v>
      </c>
      <c r="E640" s="199" t="s">
        <v>1</v>
      </c>
      <c r="F640" s="200" t="s">
        <v>1015</v>
      </c>
      <c r="G640" s="201"/>
      <c r="H640" s="202">
        <v>0.52</v>
      </c>
      <c r="I640" s="201"/>
      <c r="J640" s="201"/>
      <c r="K640" s="201"/>
      <c r="L640" s="140"/>
      <c r="M640" s="142"/>
      <c r="N640" s="143"/>
      <c r="O640" s="143"/>
      <c r="P640" s="143"/>
      <c r="Q640" s="143"/>
      <c r="R640" s="143"/>
      <c r="S640" s="143"/>
      <c r="T640" s="144"/>
      <c r="AT640" s="141" t="s">
        <v>153</v>
      </c>
      <c r="AU640" s="141" t="s">
        <v>85</v>
      </c>
      <c r="AV640" s="13" t="s">
        <v>85</v>
      </c>
      <c r="AW640" s="13" t="s">
        <v>31</v>
      </c>
      <c r="AX640" s="13" t="s">
        <v>76</v>
      </c>
      <c r="AY640" s="141" t="s">
        <v>143</v>
      </c>
    </row>
    <row r="641" spans="2:51" s="14" customFormat="1" ht="12">
      <c r="B641" s="145"/>
      <c r="C641" s="203"/>
      <c r="D641" s="198" t="s">
        <v>153</v>
      </c>
      <c r="E641" s="204" t="s">
        <v>1</v>
      </c>
      <c r="F641" s="205" t="s">
        <v>156</v>
      </c>
      <c r="G641" s="206"/>
      <c r="H641" s="207">
        <v>66.91699999999999</v>
      </c>
      <c r="I641" s="206"/>
      <c r="J641" s="206"/>
      <c r="K641" s="206"/>
      <c r="L641" s="145"/>
      <c r="M641" s="147"/>
      <c r="N641" s="148"/>
      <c r="O641" s="148"/>
      <c r="P641" s="148"/>
      <c r="Q641" s="148"/>
      <c r="R641" s="148"/>
      <c r="S641" s="148"/>
      <c r="T641" s="149"/>
      <c r="AT641" s="146" t="s">
        <v>153</v>
      </c>
      <c r="AU641" s="146" t="s">
        <v>85</v>
      </c>
      <c r="AV641" s="14" t="s">
        <v>151</v>
      </c>
      <c r="AW641" s="14" t="s">
        <v>31</v>
      </c>
      <c r="AX641" s="14" t="s">
        <v>81</v>
      </c>
      <c r="AY641" s="146" t="s">
        <v>143</v>
      </c>
    </row>
    <row r="642" spans="1:65" s="2" customFormat="1" ht="21.75" customHeight="1">
      <c r="A642" s="30"/>
      <c r="B642" s="133"/>
      <c r="C642" s="190" t="s">
        <v>1021</v>
      </c>
      <c r="D642" s="191" t="s">
        <v>146</v>
      </c>
      <c r="E642" s="192" t="s">
        <v>1022</v>
      </c>
      <c r="F642" s="193" t="s">
        <v>1023</v>
      </c>
      <c r="G642" s="194" t="s">
        <v>149</v>
      </c>
      <c r="H642" s="195">
        <v>47.357</v>
      </c>
      <c r="I642" s="221">
        <v>0</v>
      </c>
      <c r="J642" s="196">
        <f>ROUND(I642*H642,2)</f>
        <v>0</v>
      </c>
      <c r="K642" s="193" t="s">
        <v>150</v>
      </c>
      <c r="L642" s="31"/>
      <c r="M642" s="134" t="s">
        <v>1</v>
      </c>
      <c r="N642" s="135" t="s">
        <v>41</v>
      </c>
      <c r="O642" s="136">
        <v>0</v>
      </c>
      <c r="P642" s="136">
        <f>O642*H642</f>
        <v>0</v>
      </c>
      <c r="Q642" s="136">
        <v>1.56E-05</v>
      </c>
      <c r="R642" s="136">
        <f>Q642*H642</f>
        <v>0.0007387692</v>
      </c>
      <c r="S642" s="136">
        <v>0</v>
      </c>
      <c r="T642" s="137">
        <f>S642*H642</f>
        <v>0</v>
      </c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R642" s="138" t="s">
        <v>220</v>
      </c>
      <c r="AT642" s="138" t="s">
        <v>146</v>
      </c>
      <c r="AU642" s="138" t="s">
        <v>85</v>
      </c>
      <c r="AY642" s="17" t="s">
        <v>143</v>
      </c>
      <c r="BE642" s="139">
        <f>IF(N642="základní",J642,0)</f>
        <v>0</v>
      </c>
      <c r="BF642" s="139">
        <f>IF(N642="snížená",J642,0)</f>
        <v>0</v>
      </c>
      <c r="BG642" s="139">
        <f>IF(N642="zákl. přenesená",J642,0)</f>
        <v>0</v>
      </c>
      <c r="BH642" s="139">
        <f>IF(N642="sníž. přenesená",J642,0)</f>
        <v>0</v>
      </c>
      <c r="BI642" s="139">
        <f>IF(N642="nulová",J642,0)</f>
        <v>0</v>
      </c>
      <c r="BJ642" s="17" t="s">
        <v>81</v>
      </c>
      <c r="BK642" s="139">
        <f>ROUND(I642*H642,2)</f>
        <v>0</v>
      </c>
      <c r="BL642" s="17" t="s">
        <v>220</v>
      </c>
      <c r="BM642" s="138" t="s">
        <v>1024</v>
      </c>
    </row>
    <row r="643" spans="2:51" s="13" customFormat="1" ht="12">
      <c r="B643" s="140"/>
      <c r="C643" s="197"/>
      <c r="D643" s="198" t="s">
        <v>153</v>
      </c>
      <c r="E643" s="199" t="s">
        <v>1</v>
      </c>
      <c r="F643" s="200" t="s">
        <v>1016</v>
      </c>
      <c r="G643" s="201"/>
      <c r="H643" s="202">
        <v>47.357</v>
      </c>
      <c r="I643" s="201"/>
      <c r="J643" s="201"/>
      <c r="K643" s="201"/>
      <c r="L643" s="140"/>
      <c r="M643" s="142"/>
      <c r="N643" s="143"/>
      <c r="O643" s="143"/>
      <c r="P643" s="143"/>
      <c r="Q643" s="143"/>
      <c r="R643" s="143"/>
      <c r="S643" s="143"/>
      <c r="T643" s="144"/>
      <c r="AT643" s="141" t="s">
        <v>153</v>
      </c>
      <c r="AU643" s="141" t="s">
        <v>85</v>
      </c>
      <c r="AV643" s="13" t="s">
        <v>85</v>
      </c>
      <c r="AW643" s="13" t="s">
        <v>31</v>
      </c>
      <c r="AX643" s="13" t="s">
        <v>76</v>
      </c>
      <c r="AY643" s="141" t="s">
        <v>143</v>
      </c>
    </row>
    <row r="644" spans="2:51" s="14" customFormat="1" ht="12">
      <c r="B644" s="145"/>
      <c r="C644" s="203"/>
      <c r="D644" s="198" t="s">
        <v>153</v>
      </c>
      <c r="E644" s="204" t="s">
        <v>1</v>
      </c>
      <c r="F644" s="205" t="s">
        <v>156</v>
      </c>
      <c r="G644" s="206"/>
      <c r="H644" s="207">
        <v>47.357</v>
      </c>
      <c r="I644" s="206"/>
      <c r="J644" s="206"/>
      <c r="K644" s="206"/>
      <c r="L644" s="145"/>
      <c r="M644" s="147"/>
      <c r="N644" s="148"/>
      <c r="O644" s="148"/>
      <c r="P644" s="148"/>
      <c r="Q644" s="148"/>
      <c r="R644" s="148"/>
      <c r="S644" s="148"/>
      <c r="T644" s="149"/>
      <c r="AT644" s="146" t="s">
        <v>153</v>
      </c>
      <c r="AU644" s="146" t="s">
        <v>85</v>
      </c>
      <c r="AV644" s="14" t="s">
        <v>151</v>
      </c>
      <c r="AW644" s="14" t="s">
        <v>31</v>
      </c>
      <c r="AX644" s="14" t="s">
        <v>81</v>
      </c>
      <c r="AY644" s="146" t="s">
        <v>143</v>
      </c>
    </row>
    <row r="645" spans="2:63" s="12" customFormat="1" ht="25.9" customHeight="1">
      <c r="B645" s="125"/>
      <c r="C645" s="183"/>
      <c r="D645" s="184" t="s">
        <v>75</v>
      </c>
      <c r="E645" s="185" t="s">
        <v>1025</v>
      </c>
      <c r="F645" s="185" t="s">
        <v>1026</v>
      </c>
      <c r="G645" s="186"/>
      <c r="H645" s="186"/>
      <c r="I645" s="186"/>
      <c r="J645" s="187">
        <f>BK645</f>
        <v>0</v>
      </c>
      <c r="K645" s="186"/>
      <c r="L645" s="125"/>
      <c r="M645" s="127"/>
      <c r="N645" s="128"/>
      <c r="O645" s="128"/>
      <c r="P645" s="129">
        <f>SUM(P646:P648)</f>
        <v>0</v>
      </c>
      <c r="Q645" s="128"/>
      <c r="R645" s="129">
        <f>SUM(R646:R648)</f>
        <v>0</v>
      </c>
      <c r="S645" s="128"/>
      <c r="T645" s="130">
        <f>SUM(T646:T648)</f>
        <v>0</v>
      </c>
      <c r="AR645" s="126" t="s">
        <v>170</v>
      </c>
      <c r="AT645" s="131" t="s">
        <v>75</v>
      </c>
      <c r="AU645" s="131" t="s">
        <v>76</v>
      </c>
      <c r="AY645" s="126" t="s">
        <v>143</v>
      </c>
      <c r="BK645" s="132">
        <f>SUM(BK646:BK648)</f>
        <v>0</v>
      </c>
    </row>
    <row r="646" spans="1:65" s="2" customFormat="1" ht="16.5" customHeight="1">
      <c r="A646" s="30"/>
      <c r="B646" s="133"/>
      <c r="C646" s="190" t="s">
        <v>1027</v>
      </c>
      <c r="D646" s="191" t="s">
        <v>146</v>
      </c>
      <c r="E646" s="192" t="s">
        <v>1028</v>
      </c>
      <c r="F646" s="193" t="s">
        <v>1029</v>
      </c>
      <c r="G646" s="194" t="s">
        <v>1384</v>
      </c>
      <c r="H646" s="195">
        <v>1</v>
      </c>
      <c r="I646" s="221">
        <v>0</v>
      </c>
      <c r="J646" s="196">
        <f>ROUND(I646*H646,2)</f>
        <v>0</v>
      </c>
      <c r="K646" s="193" t="s">
        <v>150</v>
      </c>
      <c r="L646" s="31"/>
      <c r="M646" s="134" t="s">
        <v>1</v>
      </c>
      <c r="N646" s="135" t="s">
        <v>41</v>
      </c>
      <c r="O646" s="136">
        <v>0</v>
      </c>
      <c r="P646" s="136">
        <f>O646*H646</f>
        <v>0</v>
      </c>
      <c r="Q646" s="136">
        <v>0</v>
      </c>
      <c r="R646" s="136">
        <f>Q646*H646</f>
        <v>0</v>
      </c>
      <c r="S646" s="136">
        <v>0</v>
      </c>
      <c r="T646" s="137">
        <f>S646*H646</f>
        <v>0</v>
      </c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R646" s="138" t="s">
        <v>1030</v>
      </c>
      <c r="AT646" s="138" t="s">
        <v>146</v>
      </c>
      <c r="AU646" s="138" t="s">
        <v>81</v>
      </c>
      <c r="AY646" s="17" t="s">
        <v>143</v>
      </c>
      <c r="BE646" s="139">
        <f>IF(N646="základní",J646,0)</f>
        <v>0</v>
      </c>
      <c r="BF646" s="139">
        <f>IF(N646="snížená",J646,0)</f>
        <v>0</v>
      </c>
      <c r="BG646" s="139">
        <f>IF(N646="zákl. přenesená",J646,0)</f>
        <v>0</v>
      </c>
      <c r="BH646" s="139">
        <f>IF(N646="sníž. přenesená",J646,0)</f>
        <v>0</v>
      </c>
      <c r="BI646" s="139">
        <f>IF(N646="nulová",J646,0)</f>
        <v>0</v>
      </c>
      <c r="BJ646" s="17" t="s">
        <v>81</v>
      </c>
      <c r="BK646" s="139">
        <f>ROUND(I646*H646,2)</f>
        <v>0</v>
      </c>
      <c r="BL646" s="17" t="s">
        <v>1030</v>
      </c>
      <c r="BM646" s="138" t="s">
        <v>1031</v>
      </c>
    </row>
    <row r="647" spans="1:65" s="2" customFormat="1" ht="16.5" customHeight="1">
      <c r="A647" s="30"/>
      <c r="B647" s="133"/>
      <c r="C647" s="190" t="s">
        <v>1032</v>
      </c>
      <c r="D647" s="191" t="s">
        <v>146</v>
      </c>
      <c r="E647" s="192" t="s">
        <v>1033</v>
      </c>
      <c r="F647" s="193" t="s">
        <v>1034</v>
      </c>
      <c r="G647" s="194" t="s">
        <v>1035</v>
      </c>
      <c r="H647" s="195">
        <v>32</v>
      </c>
      <c r="I647" s="221">
        <v>0</v>
      </c>
      <c r="J647" s="196">
        <f>ROUND(I647*H647,2)</f>
        <v>0</v>
      </c>
      <c r="K647" s="193" t="s">
        <v>1</v>
      </c>
      <c r="L647" s="31"/>
      <c r="M647" s="134" t="s">
        <v>1</v>
      </c>
      <c r="N647" s="135" t="s">
        <v>41</v>
      </c>
      <c r="O647" s="136">
        <v>0</v>
      </c>
      <c r="P647" s="136">
        <f>O647*H647</f>
        <v>0</v>
      </c>
      <c r="Q647" s="136">
        <v>0</v>
      </c>
      <c r="R647" s="136">
        <f>Q647*H647</f>
        <v>0</v>
      </c>
      <c r="S647" s="136">
        <v>0</v>
      </c>
      <c r="T647" s="137">
        <f>S647*H647</f>
        <v>0</v>
      </c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R647" s="138" t="s">
        <v>1030</v>
      </c>
      <c r="AT647" s="138" t="s">
        <v>146</v>
      </c>
      <c r="AU647" s="138" t="s">
        <v>81</v>
      </c>
      <c r="AY647" s="17" t="s">
        <v>143</v>
      </c>
      <c r="BE647" s="139">
        <f>IF(N647="základní",J647,0)</f>
        <v>0</v>
      </c>
      <c r="BF647" s="139">
        <f>IF(N647="snížená",J647,0)</f>
        <v>0</v>
      </c>
      <c r="BG647" s="139">
        <f>IF(N647="zákl. přenesená",J647,0)</f>
        <v>0</v>
      </c>
      <c r="BH647" s="139">
        <f>IF(N647="sníž. přenesená",J647,0)</f>
        <v>0</v>
      </c>
      <c r="BI647" s="139">
        <f>IF(N647="nulová",J647,0)</f>
        <v>0</v>
      </c>
      <c r="BJ647" s="17" t="s">
        <v>81</v>
      </c>
      <c r="BK647" s="139">
        <f>ROUND(I647*H647,2)</f>
        <v>0</v>
      </c>
      <c r="BL647" s="17" t="s">
        <v>1030</v>
      </c>
      <c r="BM647" s="138" t="s">
        <v>1036</v>
      </c>
    </row>
    <row r="648" spans="1:65" s="2" customFormat="1" ht="16.5" customHeight="1">
      <c r="A648" s="30"/>
      <c r="B648" s="133"/>
      <c r="C648" s="190" t="s">
        <v>1037</v>
      </c>
      <c r="D648" s="191" t="s">
        <v>146</v>
      </c>
      <c r="E648" s="192" t="s">
        <v>1038</v>
      </c>
      <c r="F648" s="193" t="s">
        <v>1039</v>
      </c>
      <c r="G648" s="194" t="s">
        <v>1035</v>
      </c>
      <c r="H648" s="195">
        <v>60</v>
      </c>
      <c r="I648" s="221">
        <v>0</v>
      </c>
      <c r="J648" s="196">
        <f>ROUND(I648*H648,2)</f>
        <v>0</v>
      </c>
      <c r="K648" s="193" t="s">
        <v>1</v>
      </c>
      <c r="L648" s="31"/>
      <c r="M648" s="160" t="s">
        <v>1</v>
      </c>
      <c r="N648" s="161" t="s">
        <v>41</v>
      </c>
      <c r="O648" s="162">
        <v>0</v>
      </c>
      <c r="P648" s="162">
        <f>O648*H648</f>
        <v>0</v>
      </c>
      <c r="Q648" s="162">
        <v>0</v>
      </c>
      <c r="R648" s="162">
        <f>Q648*H648</f>
        <v>0</v>
      </c>
      <c r="S648" s="162">
        <v>0</v>
      </c>
      <c r="T648" s="163">
        <f>S648*H648</f>
        <v>0</v>
      </c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R648" s="138" t="s">
        <v>1030</v>
      </c>
      <c r="AT648" s="138" t="s">
        <v>146</v>
      </c>
      <c r="AU648" s="138" t="s">
        <v>81</v>
      </c>
      <c r="AY648" s="17" t="s">
        <v>143</v>
      </c>
      <c r="BE648" s="139">
        <f>IF(N648="základní",J648,0)</f>
        <v>0</v>
      </c>
      <c r="BF648" s="139">
        <f>IF(N648="snížená",J648,0)</f>
        <v>0</v>
      </c>
      <c r="BG648" s="139">
        <f>IF(N648="zákl. přenesená",J648,0)</f>
        <v>0</v>
      </c>
      <c r="BH648" s="139">
        <f>IF(N648="sníž. přenesená",J648,0)</f>
        <v>0</v>
      </c>
      <c r="BI648" s="139">
        <f>IF(N648="nulová",J648,0)</f>
        <v>0</v>
      </c>
      <c r="BJ648" s="17" t="s">
        <v>81</v>
      </c>
      <c r="BK648" s="139">
        <f>ROUND(I648*H648,2)</f>
        <v>0</v>
      </c>
      <c r="BL648" s="17" t="s">
        <v>1030</v>
      </c>
      <c r="BM648" s="138" t="s">
        <v>1040</v>
      </c>
    </row>
    <row r="649" spans="1:31" s="2" customFormat="1" ht="6.95" customHeight="1">
      <c r="A649" s="30"/>
      <c r="B649" s="45"/>
      <c r="C649" s="169"/>
      <c r="D649" s="46"/>
      <c r="E649" s="46"/>
      <c r="F649" s="46"/>
      <c r="G649" s="46"/>
      <c r="H649" s="46"/>
      <c r="I649" s="46"/>
      <c r="J649" s="46"/>
      <c r="K649" s="46"/>
      <c r="L649" s="31"/>
      <c r="M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</row>
  </sheetData>
  <autoFilter ref="C136:K648"/>
  <mergeCells count="8">
    <mergeCell ref="E127:H127"/>
    <mergeCell ref="E129:H129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2"/>
  <sheetViews>
    <sheetView showGridLines="0" workbookViewId="0" topLeftCell="A89">
      <selection activeCell="F187" sqref="F187"/>
    </sheetView>
  </sheetViews>
  <sheetFormatPr defaultColWidth="9.140625" defaultRowHeight="12"/>
  <cols>
    <col min="1" max="1" width="8.28125" style="94" customWidth="1"/>
    <col min="2" max="2" width="1.7109375" style="94" customWidth="1"/>
    <col min="3" max="3" width="4.140625" style="94" customWidth="1"/>
    <col min="4" max="4" width="4.28125" style="94" customWidth="1"/>
    <col min="5" max="5" width="17.140625" style="94" customWidth="1"/>
    <col min="6" max="6" width="100.8515625" style="94" customWidth="1"/>
    <col min="7" max="7" width="7.00390625" style="94" customWidth="1"/>
    <col min="8" max="8" width="11.421875" style="94" customWidth="1"/>
    <col min="9" max="11" width="20.140625" style="94" customWidth="1"/>
    <col min="12" max="12" width="9.28125" style="94" customWidth="1"/>
    <col min="13" max="13" width="10.8515625" style="94" hidden="1" customWidth="1"/>
    <col min="14" max="14" width="9.28125" style="94" hidden="1" customWidth="1"/>
    <col min="15" max="20" width="14.140625" style="94" hidden="1" customWidth="1"/>
    <col min="21" max="21" width="16.28125" style="94" hidden="1" customWidth="1"/>
    <col min="22" max="22" width="12.28125" style="94" customWidth="1"/>
    <col min="23" max="23" width="16.28125" style="94" customWidth="1"/>
    <col min="24" max="24" width="12.28125" style="94" customWidth="1"/>
    <col min="25" max="25" width="15.00390625" style="94" customWidth="1"/>
    <col min="26" max="26" width="11.00390625" style="94" customWidth="1"/>
    <col min="27" max="27" width="15.00390625" style="94" customWidth="1"/>
    <col min="28" max="28" width="16.28125" style="94" customWidth="1"/>
    <col min="29" max="29" width="11.00390625" style="94" customWidth="1"/>
    <col min="30" max="30" width="15.00390625" style="94" customWidth="1"/>
    <col min="31" max="31" width="16.28125" style="94" customWidth="1"/>
    <col min="32" max="43" width="9.28125" style="94" customWidth="1"/>
    <col min="44" max="65" width="9.28125" style="94" hidden="1" customWidth="1"/>
    <col min="66" max="16384" width="9.28125" style="94" customWidth="1"/>
  </cols>
  <sheetData>
    <row r="1" ht="12"/>
    <row r="2" spans="12:46" ht="36.95" customHeight="1">
      <c r="L2" s="357" t="s">
        <v>5</v>
      </c>
      <c r="M2" s="358"/>
      <c r="N2" s="358"/>
      <c r="O2" s="358"/>
      <c r="P2" s="358"/>
      <c r="Q2" s="358"/>
      <c r="R2" s="358"/>
      <c r="S2" s="358"/>
      <c r="T2" s="358"/>
      <c r="U2" s="358"/>
      <c r="V2" s="358"/>
      <c r="AT2" s="224" t="s">
        <v>88</v>
      </c>
    </row>
    <row r="3" spans="2:46" ht="6.95" customHeight="1">
      <c r="B3" s="225"/>
      <c r="C3" s="226"/>
      <c r="D3" s="226"/>
      <c r="E3" s="226"/>
      <c r="F3" s="226"/>
      <c r="G3" s="226"/>
      <c r="H3" s="226"/>
      <c r="I3" s="226"/>
      <c r="J3" s="226"/>
      <c r="K3" s="226"/>
      <c r="L3" s="227"/>
      <c r="AT3" s="224" t="s">
        <v>85</v>
      </c>
    </row>
    <row r="4" spans="2:46" ht="24.95" customHeight="1">
      <c r="B4" s="227"/>
      <c r="D4" s="228" t="s">
        <v>99</v>
      </c>
      <c r="L4" s="227"/>
      <c r="M4" s="229" t="s">
        <v>10</v>
      </c>
      <c r="AT4" s="224" t="s">
        <v>3</v>
      </c>
    </row>
    <row r="5" spans="2:12" ht="6.95" customHeight="1">
      <c r="B5" s="227"/>
      <c r="L5" s="227"/>
    </row>
    <row r="6" spans="2:12" ht="12" customHeight="1">
      <c r="B6" s="227"/>
      <c r="D6" s="230" t="s">
        <v>14</v>
      </c>
      <c r="L6" s="227"/>
    </row>
    <row r="7" spans="2:12" ht="16.5" customHeight="1">
      <c r="B7" s="227"/>
      <c r="E7" s="353" t="str">
        <f>'Rekapitulace stavby'!K6</f>
        <v>OBJEKT VIKS - Aula  -  ADAPTACE VÝUKOVÝCH PROSTOR</v>
      </c>
      <c r="F7" s="354"/>
      <c r="G7" s="354"/>
      <c r="H7" s="354"/>
      <c r="L7" s="227"/>
    </row>
    <row r="8" spans="1:31" s="233" customFormat="1" ht="12" customHeight="1">
      <c r="A8" s="181"/>
      <c r="B8" s="231"/>
      <c r="C8" s="181"/>
      <c r="D8" s="230" t="s">
        <v>100</v>
      </c>
      <c r="E8" s="181"/>
      <c r="F8" s="181"/>
      <c r="G8" s="181"/>
      <c r="H8" s="181"/>
      <c r="I8" s="181"/>
      <c r="J8" s="181"/>
      <c r="K8" s="181"/>
      <c r="L8" s="232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</row>
    <row r="9" spans="1:31" s="233" customFormat="1" ht="16.5" customHeight="1">
      <c r="A9" s="181"/>
      <c r="B9" s="231"/>
      <c r="C9" s="181"/>
      <c r="D9" s="181"/>
      <c r="E9" s="355" t="s">
        <v>1041</v>
      </c>
      <c r="F9" s="356"/>
      <c r="G9" s="356"/>
      <c r="H9" s="356"/>
      <c r="I9" s="181"/>
      <c r="J9" s="181"/>
      <c r="K9" s="181"/>
      <c r="L9" s="232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</row>
    <row r="10" spans="1:31" s="233" customFormat="1" ht="12">
      <c r="A10" s="181"/>
      <c r="B10" s="231"/>
      <c r="C10" s="181"/>
      <c r="D10" s="181"/>
      <c r="E10" s="181"/>
      <c r="F10" s="181"/>
      <c r="G10" s="181"/>
      <c r="H10" s="181"/>
      <c r="I10" s="181"/>
      <c r="J10" s="181"/>
      <c r="K10" s="181"/>
      <c r="L10" s="232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</row>
    <row r="11" spans="1:31" s="233" customFormat="1" ht="12" customHeight="1">
      <c r="A11" s="181"/>
      <c r="B11" s="231"/>
      <c r="C11" s="181"/>
      <c r="D11" s="230" t="s">
        <v>16</v>
      </c>
      <c r="E11" s="181"/>
      <c r="F11" s="234" t="s">
        <v>1</v>
      </c>
      <c r="G11" s="181"/>
      <c r="H11" s="181"/>
      <c r="I11" s="230" t="s">
        <v>17</v>
      </c>
      <c r="J11" s="234" t="s">
        <v>1</v>
      </c>
      <c r="K11" s="181"/>
      <c r="L11" s="232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</row>
    <row r="12" spans="1:31" s="233" customFormat="1" ht="12" customHeight="1">
      <c r="A12" s="181"/>
      <c r="B12" s="231"/>
      <c r="C12" s="181"/>
      <c r="D12" s="230" t="s">
        <v>18</v>
      </c>
      <c r="E12" s="181"/>
      <c r="F12" s="234" t="s">
        <v>19</v>
      </c>
      <c r="G12" s="181"/>
      <c r="H12" s="181"/>
      <c r="I12" s="230" t="s">
        <v>20</v>
      </c>
      <c r="J12" s="235" t="str">
        <f>'Rekapitulace stavby'!AN8</f>
        <v>11. 3. 2020</v>
      </c>
      <c r="K12" s="181"/>
      <c r="L12" s="232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</row>
    <row r="13" spans="1:31" s="233" customFormat="1" ht="10.9" customHeight="1">
      <c r="A13" s="181"/>
      <c r="B13" s="231"/>
      <c r="C13" s="181"/>
      <c r="D13" s="181"/>
      <c r="E13" s="181"/>
      <c r="F13" s="181"/>
      <c r="G13" s="181"/>
      <c r="H13" s="181"/>
      <c r="I13" s="181"/>
      <c r="J13" s="181"/>
      <c r="K13" s="181"/>
      <c r="L13" s="232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</row>
    <row r="14" spans="1:31" s="233" customFormat="1" ht="12" customHeight="1">
      <c r="A14" s="181"/>
      <c r="B14" s="231"/>
      <c r="C14" s="181"/>
      <c r="D14" s="230" t="s">
        <v>22</v>
      </c>
      <c r="E14" s="181"/>
      <c r="F14" s="181"/>
      <c r="G14" s="181"/>
      <c r="H14" s="181"/>
      <c r="I14" s="230" t="s">
        <v>23</v>
      </c>
      <c r="J14" s="234" t="s">
        <v>24</v>
      </c>
      <c r="K14" s="181"/>
      <c r="L14" s="232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</row>
    <row r="15" spans="1:31" s="233" customFormat="1" ht="18" customHeight="1">
      <c r="A15" s="181"/>
      <c r="B15" s="231"/>
      <c r="C15" s="181"/>
      <c r="D15" s="181"/>
      <c r="E15" s="234" t="s">
        <v>25</v>
      </c>
      <c r="F15" s="181"/>
      <c r="G15" s="181"/>
      <c r="H15" s="181"/>
      <c r="I15" s="230" t="s">
        <v>26</v>
      </c>
      <c r="J15" s="234" t="s">
        <v>27</v>
      </c>
      <c r="K15" s="181"/>
      <c r="L15" s="232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</row>
    <row r="16" spans="1:31" s="233" customFormat="1" ht="6.95" customHeight="1">
      <c r="A16" s="181"/>
      <c r="B16" s="231"/>
      <c r="C16" s="181"/>
      <c r="D16" s="181"/>
      <c r="E16" s="181"/>
      <c r="F16" s="181"/>
      <c r="G16" s="181"/>
      <c r="H16" s="181"/>
      <c r="I16" s="181"/>
      <c r="J16" s="181"/>
      <c r="K16" s="181"/>
      <c r="L16" s="232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</row>
    <row r="17" spans="1:31" s="233" customFormat="1" ht="12" customHeight="1">
      <c r="A17" s="181"/>
      <c r="B17" s="231"/>
      <c r="C17" s="181"/>
      <c r="D17" s="230" t="s">
        <v>28</v>
      </c>
      <c r="E17" s="181"/>
      <c r="F17" s="181"/>
      <c r="G17" s="181"/>
      <c r="H17" s="181"/>
      <c r="I17" s="230" t="s">
        <v>23</v>
      </c>
      <c r="J17" s="234" t="s">
        <v>1</v>
      </c>
      <c r="K17" s="181"/>
      <c r="L17" s="232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</row>
    <row r="18" spans="1:31" s="233" customFormat="1" ht="18" customHeight="1">
      <c r="A18" s="181"/>
      <c r="B18" s="231"/>
      <c r="C18" s="181"/>
      <c r="D18" s="181"/>
      <c r="E18" s="234" t="s">
        <v>29</v>
      </c>
      <c r="F18" s="181"/>
      <c r="G18" s="181"/>
      <c r="H18" s="181"/>
      <c r="I18" s="230" t="s">
        <v>26</v>
      </c>
      <c r="J18" s="234" t="s">
        <v>1</v>
      </c>
      <c r="K18" s="181"/>
      <c r="L18" s="232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</row>
    <row r="19" spans="1:31" s="233" customFormat="1" ht="6.95" customHeight="1">
      <c r="A19" s="181"/>
      <c r="B19" s="231"/>
      <c r="C19" s="181"/>
      <c r="D19" s="181"/>
      <c r="E19" s="181"/>
      <c r="F19" s="181"/>
      <c r="G19" s="181"/>
      <c r="H19" s="181"/>
      <c r="I19" s="181"/>
      <c r="J19" s="181"/>
      <c r="K19" s="181"/>
      <c r="L19" s="232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</row>
    <row r="20" spans="1:31" s="233" customFormat="1" ht="12" customHeight="1">
      <c r="A20" s="181"/>
      <c r="B20" s="231"/>
      <c r="C20" s="181"/>
      <c r="D20" s="230" t="s">
        <v>30</v>
      </c>
      <c r="E20" s="181"/>
      <c r="F20" s="181"/>
      <c r="G20" s="181"/>
      <c r="H20" s="181"/>
      <c r="I20" s="230" t="s">
        <v>23</v>
      </c>
      <c r="J20" s="234" t="str">
        <f>IF('Rekapitulace stavby'!AN16="","",'Rekapitulace stavby'!AN16)</f>
        <v/>
      </c>
      <c r="K20" s="181"/>
      <c r="L20" s="232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</row>
    <row r="21" spans="1:31" s="233" customFormat="1" ht="18" customHeight="1">
      <c r="A21" s="181"/>
      <c r="B21" s="231"/>
      <c r="C21" s="181"/>
      <c r="D21" s="181"/>
      <c r="E21" s="234" t="str">
        <f>IF('Rekapitulace stavby'!E17="","",'Rekapitulace stavby'!E17)</f>
        <v xml:space="preserve"> </v>
      </c>
      <c r="F21" s="181"/>
      <c r="G21" s="181"/>
      <c r="H21" s="181"/>
      <c r="I21" s="230" t="s">
        <v>26</v>
      </c>
      <c r="J21" s="234" t="str">
        <f>IF('Rekapitulace stavby'!AN17="","",'Rekapitulace stavby'!AN17)</f>
        <v/>
      </c>
      <c r="K21" s="181"/>
      <c r="L21" s="232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</row>
    <row r="22" spans="1:31" s="233" customFormat="1" ht="6.95" customHeight="1">
      <c r="A22" s="181"/>
      <c r="B22" s="231"/>
      <c r="C22" s="181"/>
      <c r="D22" s="181"/>
      <c r="E22" s="181"/>
      <c r="F22" s="181"/>
      <c r="G22" s="181"/>
      <c r="H22" s="181"/>
      <c r="I22" s="181"/>
      <c r="J22" s="181"/>
      <c r="K22" s="181"/>
      <c r="L22" s="232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</row>
    <row r="23" spans="1:31" s="233" customFormat="1" ht="12" customHeight="1">
      <c r="A23" s="181"/>
      <c r="B23" s="231"/>
      <c r="C23" s="181"/>
      <c r="D23" s="230" t="s">
        <v>32</v>
      </c>
      <c r="E23" s="181"/>
      <c r="F23" s="181"/>
      <c r="G23" s="181"/>
      <c r="H23" s="181"/>
      <c r="I23" s="230" t="s">
        <v>23</v>
      </c>
      <c r="J23" s="234" t="s">
        <v>1</v>
      </c>
      <c r="K23" s="181"/>
      <c r="L23" s="232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</row>
    <row r="24" spans="1:31" s="233" customFormat="1" ht="18" customHeight="1">
      <c r="A24" s="181"/>
      <c r="B24" s="231"/>
      <c r="C24" s="181"/>
      <c r="D24" s="181"/>
      <c r="E24" s="234"/>
      <c r="F24" s="181"/>
      <c r="G24" s="181"/>
      <c r="H24" s="181"/>
      <c r="I24" s="230" t="s">
        <v>26</v>
      </c>
      <c r="J24" s="234" t="s">
        <v>1</v>
      </c>
      <c r="K24" s="181"/>
      <c r="L24" s="232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</row>
    <row r="25" spans="1:31" s="233" customFormat="1" ht="6.95" customHeight="1">
      <c r="A25" s="181"/>
      <c r="B25" s="231"/>
      <c r="C25" s="181"/>
      <c r="D25" s="181"/>
      <c r="E25" s="181"/>
      <c r="F25" s="181"/>
      <c r="G25" s="181"/>
      <c r="H25" s="181"/>
      <c r="I25" s="181"/>
      <c r="J25" s="181"/>
      <c r="K25" s="181"/>
      <c r="L25" s="232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</row>
    <row r="26" spans="1:31" s="233" customFormat="1" ht="12" customHeight="1">
      <c r="A26" s="181"/>
      <c r="B26" s="231"/>
      <c r="C26" s="181"/>
      <c r="D26" s="230" t="s">
        <v>33</v>
      </c>
      <c r="E26" s="181"/>
      <c r="F26" s="181"/>
      <c r="G26" s="181"/>
      <c r="H26" s="181"/>
      <c r="I26" s="181"/>
      <c r="J26" s="181"/>
      <c r="K26" s="181"/>
      <c r="L26" s="232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</row>
    <row r="27" spans="1:31" s="239" customFormat="1" ht="16.5" customHeight="1">
      <c r="A27" s="236"/>
      <c r="B27" s="237"/>
      <c r="C27" s="236"/>
      <c r="D27" s="236"/>
      <c r="E27" s="359" t="s">
        <v>1</v>
      </c>
      <c r="F27" s="359"/>
      <c r="G27" s="359"/>
      <c r="H27" s="359"/>
      <c r="I27" s="236"/>
      <c r="J27" s="236"/>
      <c r="K27" s="236"/>
      <c r="L27" s="238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</row>
    <row r="28" spans="1:31" s="233" customFormat="1" ht="6.95" customHeight="1">
      <c r="A28" s="181"/>
      <c r="B28" s="231"/>
      <c r="C28" s="181"/>
      <c r="D28" s="181"/>
      <c r="E28" s="181"/>
      <c r="F28" s="181"/>
      <c r="G28" s="181"/>
      <c r="H28" s="181"/>
      <c r="I28" s="181"/>
      <c r="J28" s="181"/>
      <c r="K28" s="181"/>
      <c r="L28" s="232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</row>
    <row r="29" spans="1:31" s="233" customFormat="1" ht="6.95" customHeight="1">
      <c r="A29" s="181"/>
      <c r="B29" s="231"/>
      <c r="C29" s="181"/>
      <c r="D29" s="240"/>
      <c r="E29" s="240"/>
      <c r="F29" s="240"/>
      <c r="G29" s="240"/>
      <c r="H29" s="240"/>
      <c r="I29" s="240"/>
      <c r="J29" s="240"/>
      <c r="K29" s="240"/>
      <c r="L29" s="232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</row>
    <row r="30" spans="1:31" s="233" customFormat="1" ht="25.35" customHeight="1">
      <c r="A30" s="181"/>
      <c r="B30" s="231"/>
      <c r="C30" s="181"/>
      <c r="D30" s="241" t="s">
        <v>36</v>
      </c>
      <c r="E30" s="181"/>
      <c r="F30" s="181"/>
      <c r="G30" s="181"/>
      <c r="H30" s="181"/>
      <c r="I30" s="181"/>
      <c r="J30" s="242">
        <f>ROUND(J118,2)</f>
        <v>0</v>
      </c>
      <c r="K30" s="181"/>
      <c r="L30" s="232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</row>
    <row r="31" spans="1:31" s="233" customFormat="1" ht="6.95" customHeight="1">
      <c r="A31" s="181"/>
      <c r="B31" s="231"/>
      <c r="C31" s="181"/>
      <c r="D31" s="240"/>
      <c r="E31" s="240"/>
      <c r="F31" s="240"/>
      <c r="G31" s="240"/>
      <c r="H31" s="240"/>
      <c r="I31" s="240"/>
      <c r="J31" s="240"/>
      <c r="K31" s="240"/>
      <c r="L31" s="232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</row>
    <row r="32" spans="1:31" s="233" customFormat="1" ht="14.45" customHeight="1">
      <c r="A32" s="181"/>
      <c r="B32" s="231"/>
      <c r="C32" s="181"/>
      <c r="D32" s="181"/>
      <c r="E32" s="181"/>
      <c r="F32" s="243" t="s">
        <v>38</v>
      </c>
      <c r="G32" s="181"/>
      <c r="H32" s="181"/>
      <c r="I32" s="243" t="s">
        <v>37</v>
      </c>
      <c r="J32" s="243" t="s">
        <v>39</v>
      </c>
      <c r="K32" s="181"/>
      <c r="L32" s="232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</row>
    <row r="33" spans="1:31" s="233" customFormat="1" ht="14.45" customHeight="1">
      <c r="A33" s="181"/>
      <c r="B33" s="231"/>
      <c r="C33" s="181"/>
      <c r="D33" s="244" t="s">
        <v>40</v>
      </c>
      <c r="E33" s="230" t="s">
        <v>41</v>
      </c>
      <c r="F33" s="245">
        <f>ROUND((SUM(BE118:BE121)),2)</f>
        <v>0</v>
      </c>
      <c r="G33" s="181"/>
      <c r="H33" s="181"/>
      <c r="I33" s="246">
        <v>0.21</v>
      </c>
      <c r="J33" s="245">
        <f>ROUND(((SUM(BE118:BE121))*I33),2)</f>
        <v>0</v>
      </c>
      <c r="K33" s="181"/>
      <c r="L33" s="232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</row>
    <row r="34" spans="1:31" s="233" customFormat="1" ht="14.45" customHeight="1">
      <c r="A34" s="181"/>
      <c r="B34" s="231"/>
      <c r="C34" s="181"/>
      <c r="D34" s="181"/>
      <c r="E34" s="230" t="s">
        <v>42</v>
      </c>
      <c r="F34" s="245">
        <f>ROUND((SUM(BF118:BF121)),2)</f>
        <v>0</v>
      </c>
      <c r="G34" s="181"/>
      <c r="H34" s="181"/>
      <c r="I34" s="246">
        <v>0.15</v>
      </c>
      <c r="J34" s="245">
        <f>ROUND(((SUM(BF118:BF121))*I34),2)</f>
        <v>0</v>
      </c>
      <c r="K34" s="181"/>
      <c r="L34" s="232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</row>
    <row r="35" spans="1:31" s="233" customFormat="1" ht="14.45" customHeight="1" hidden="1">
      <c r="A35" s="181"/>
      <c r="B35" s="231"/>
      <c r="C35" s="181"/>
      <c r="D35" s="181"/>
      <c r="E35" s="230" t="s">
        <v>43</v>
      </c>
      <c r="F35" s="245">
        <f>ROUND((SUM(BG118:BG121)),2)</f>
        <v>0</v>
      </c>
      <c r="G35" s="181"/>
      <c r="H35" s="181"/>
      <c r="I35" s="246">
        <v>0.21</v>
      </c>
      <c r="J35" s="245">
        <f>0</f>
        <v>0</v>
      </c>
      <c r="K35" s="181"/>
      <c r="L35" s="232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</row>
    <row r="36" spans="1:31" s="233" customFormat="1" ht="14.45" customHeight="1" hidden="1">
      <c r="A36" s="181"/>
      <c r="B36" s="231"/>
      <c r="C36" s="181"/>
      <c r="D36" s="181"/>
      <c r="E36" s="230" t="s">
        <v>44</v>
      </c>
      <c r="F36" s="245">
        <f>ROUND((SUM(BH118:BH121)),2)</f>
        <v>0</v>
      </c>
      <c r="G36" s="181"/>
      <c r="H36" s="181"/>
      <c r="I36" s="246">
        <v>0.15</v>
      </c>
      <c r="J36" s="245">
        <f>0</f>
        <v>0</v>
      </c>
      <c r="K36" s="181"/>
      <c r="L36" s="232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</row>
    <row r="37" spans="1:31" s="233" customFormat="1" ht="14.45" customHeight="1" hidden="1">
      <c r="A37" s="181"/>
      <c r="B37" s="231"/>
      <c r="C37" s="181"/>
      <c r="D37" s="181"/>
      <c r="E37" s="230" t="s">
        <v>45</v>
      </c>
      <c r="F37" s="245">
        <f>ROUND((SUM(BI118:BI121)),2)</f>
        <v>0</v>
      </c>
      <c r="G37" s="181"/>
      <c r="H37" s="181"/>
      <c r="I37" s="246">
        <v>0</v>
      </c>
      <c r="J37" s="245">
        <f>0</f>
        <v>0</v>
      </c>
      <c r="K37" s="181"/>
      <c r="L37" s="232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</row>
    <row r="38" spans="1:31" s="233" customFormat="1" ht="6.95" customHeight="1">
      <c r="A38" s="181"/>
      <c r="B38" s="231"/>
      <c r="C38" s="181"/>
      <c r="D38" s="181"/>
      <c r="E38" s="181"/>
      <c r="F38" s="181"/>
      <c r="G38" s="181"/>
      <c r="H38" s="181"/>
      <c r="I38" s="181"/>
      <c r="J38" s="181"/>
      <c r="K38" s="181"/>
      <c r="L38" s="232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</row>
    <row r="39" spans="1:31" s="233" customFormat="1" ht="25.35" customHeight="1">
      <c r="A39" s="181"/>
      <c r="B39" s="231"/>
      <c r="C39" s="247"/>
      <c r="D39" s="248" t="s">
        <v>46</v>
      </c>
      <c r="E39" s="249"/>
      <c r="F39" s="249"/>
      <c r="G39" s="250" t="s">
        <v>47</v>
      </c>
      <c r="H39" s="251" t="s">
        <v>48</v>
      </c>
      <c r="I39" s="249"/>
      <c r="J39" s="252">
        <f>SUM(J30:J37)</f>
        <v>0</v>
      </c>
      <c r="K39" s="253"/>
      <c r="L39" s="232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</row>
    <row r="40" spans="1:31" s="233" customFormat="1" ht="14.45" customHeight="1">
      <c r="A40" s="181"/>
      <c r="B40" s="231"/>
      <c r="C40" s="181"/>
      <c r="D40" s="181"/>
      <c r="E40" s="181"/>
      <c r="F40" s="181"/>
      <c r="G40" s="181"/>
      <c r="H40" s="181"/>
      <c r="I40" s="181"/>
      <c r="J40" s="181"/>
      <c r="K40" s="181"/>
      <c r="L40" s="232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</row>
    <row r="41" spans="2:12" ht="14.45" customHeight="1">
      <c r="B41" s="227"/>
      <c r="L41" s="227"/>
    </row>
    <row r="42" spans="2:12" ht="14.45" customHeight="1">
      <c r="B42" s="227"/>
      <c r="L42" s="227"/>
    </row>
    <row r="43" spans="2:12" ht="14.45" customHeight="1">
      <c r="B43" s="227"/>
      <c r="L43" s="227"/>
    </row>
    <row r="44" spans="2:12" ht="14.45" customHeight="1">
      <c r="B44" s="227"/>
      <c r="L44" s="227"/>
    </row>
    <row r="45" spans="2:12" ht="14.45" customHeight="1">
      <c r="B45" s="227"/>
      <c r="L45" s="227"/>
    </row>
    <row r="46" spans="2:12" ht="14.45" customHeight="1">
      <c r="B46" s="227"/>
      <c r="L46" s="227"/>
    </row>
    <row r="47" spans="2:12" ht="14.45" customHeight="1">
      <c r="B47" s="227"/>
      <c r="L47" s="227"/>
    </row>
    <row r="48" spans="2:12" ht="14.45" customHeight="1">
      <c r="B48" s="227"/>
      <c r="L48" s="227"/>
    </row>
    <row r="49" spans="2:12" ht="14.45" customHeight="1">
      <c r="B49" s="227"/>
      <c r="L49" s="227"/>
    </row>
    <row r="50" spans="2:12" s="233" customFormat="1" ht="14.45" customHeight="1">
      <c r="B50" s="232"/>
      <c r="D50" s="254" t="s">
        <v>49</v>
      </c>
      <c r="E50" s="255"/>
      <c r="F50" s="255"/>
      <c r="G50" s="254" t="s">
        <v>50</v>
      </c>
      <c r="H50" s="255"/>
      <c r="I50" s="255"/>
      <c r="J50" s="255"/>
      <c r="K50" s="255"/>
      <c r="L50" s="232"/>
    </row>
    <row r="51" spans="2:12" ht="12">
      <c r="B51" s="227"/>
      <c r="L51" s="227"/>
    </row>
    <row r="52" spans="2:12" ht="12">
      <c r="B52" s="227"/>
      <c r="L52" s="227"/>
    </row>
    <row r="53" spans="2:12" ht="12">
      <c r="B53" s="227"/>
      <c r="L53" s="227"/>
    </row>
    <row r="54" spans="2:12" ht="12">
      <c r="B54" s="227"/>
      <c r="L54" s="227"/>
    </row>
    <row r="55" spans="2:12" ht="12">
      <c r="B55" s="227"/>
      <c r="L55" s="227"/>
    </row>
    <row r="56" spans="2:12" ht="12">
      <c r="B56" s="227"/>
      <c r="L56" s="227"/>
    </row>
    <row r="57" spans="2:12" ht="12">
      <c r="B57" s="227"/>
      <c r="L57" s="227"/>
    </row>
    <row r="58" spans="2:12" ht="12">
      <c r="B58" s="227"/>
      <c r="L58" s="227"/>
    </row>
    <row r="59" spans="2:12" ht="12">
      <c r="B59" s="227"/>
      <c r="L59" s="227"/>
    </row>
    <row r="60" spans="2:12" ht="12">
      <c r="B60" s="227"/>
      <c r="L60" s="227"/>
    </row>
    <row r="61" spans="1:31" s="233" customFormat="1" ht="12.75">
      <c r="A61" s="181"/>
      <c r="B61" s="231"/>
      <c r="C61" s="181"/>
      <c r="D61" s="256" t="s">
        <v>51</v>
      </c>
      <c r="E61" s="257"/>
      <c r="F61" s="258" t="s">
        <v>52</v>
      </c>
      <c r="G61" s="256" t="s">
        <v>51</v>
      </c>
      <c r="H61" s="257"/>
      <c r="I61" s="257"/>
      <c r="J61" s="259" t="s">
        <v>52</v>
      </c>
      <c r="K61" s="257"/>
      <c r="L61" s="232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</row>
    <row r="62" spans="2:12" ht="12">
      <c r="B62" s="227"/>
      <c r="L62" s="227"/>
    </row>
    <row r="63" spans="2:12" ht="12">
      <c r="B63" s="227"/>
      <c r="L63" s="227"/>
    </row>
    <row r="64" spans="2:12" ht="12">
      <c r="B64" s="227"/>
      <c r="L64" s="227"/>
    </row>
    <row r="65" spans="1:31" s="233" customFormat="1" ht="12.75">
      <c r="A65" s="181"/>
      <c r="B65" s="231"/>
      <c r="C65" s="181"/>
      <c r="D65" s="254" t="s">
        <v>53</v>
      </c>
      <c r="E65" s="260"/>
      <c r="F65" s="260"/>
      <c r="G65" s="254" t="s">
        <v>54</v>
      </c>
      <c r="H65" s="260"/>
      <c r="I65" s="260"/>
      <c r="J65" s="260"/>
      <c r="K65" s="260"/>
      <c r="L65" s="232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</row>
    <row r="66" spans="2:12" ht="12">
      <c r="B66" s="227"/>
      <c r="L66" s="227"/>
    </row>
    <row r="67" spans="2:12" ht="12">
      <c r="B67" s="227"/>
      <c r="L67" s="227"/>
    </row>
    <row r="68" spans="2:12" ht="12">
      <c r="B68" s="227"/>
      <c r="L68" s="227"/>
    </row>
    <row r="69" spans="2:12" ht="12">
      <c r="B69" s="227"/>
      <c r="L69" s="227"/>
    </row>
    <row r="70" spans="2:12" ht="12">
      <c r="B70" s="227"/>
      <c r="L70" s="227"/>
    </row>
    <row r="71" spans="2:12" ht="12">
      <c r="B71" s="227"/>
      <c r="L71" s="227"/>
    </row>
    <row r="72" spans="2:12" ht="12">
      <c r="B72" s="227"/>
      <c r="L72" s="227"/>
    </row>
    <row r="73" spans="2:12" ht="12">
      <c r="B73" s="227"/>
      <c r="L73" s="227"/>
    </row>
    <row r="74" spans="2:12" ht="12">
      <c r="B74" s="227"/>
      <c r="L74" s="227"/>
    </row>
    <row r="75" spans="2:12" ht="12">
      <c r="B75" s="227"/>
      <c r="L75" s="227"/>
    </row>
    <row r="76" spans="1:31" s="233" customFormat="1" ht="12.75">
      <c r="A76" s="181"/>
      <c r="B76" s="231"/>
      <c r="C76" s="181"/>
      <c r="D76" s="256" t="s">
        <v>51</v>
      </c>
      <c r="E76" s="257"/>
      <c r="F76" s="258" t="s">
        <v>52</v>
      </c>
      <c r="G76" s="256" t="s">
        <v>51</v>
      </c>
      <c r="H76" s="257"/>
      <c r="I76" s="257"/>
      <c r="J76" s="259" t="s">
        <v>52</v>
      </c>
      <c r="K76" s="257"/>
      <c r="L76" s="232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</row>
    <row r="77" spans="1:31" s="233" customFormat="1" ht="14.45" customHeight="1">
      <c r="A77" s="181"/>
      <c r="B77" s="261"/>
      <c r="C77" s="262"/>
      <c r="D77" s="262"/>
      <c r="E77" s="262"/>
      <c r="F77" s="262"/>
      <c r="G77" s="262"/>
      <c r="H77" s="262"/>
      <c r="I77" s="262"/>
      <c r="J77" s="262"/>
      <c r="K77" s="262"/>
      <c r="L77" s="232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</row>
    <row r="81" spans="1:31" s="233" customFormat="1" ht="6.95" customHeight="1">
      <c r="A81" s="181"/>
      <c r="B81" s="263"/>
      <c r="C81" s="264"/>
      <c r="D81" s="264"/>
      <c r="E81" s="264"/>
      <c r="F81" s="264"/>
      <c r="G81" s="264"/>
      <c r="H81" s="264"/>
      <c r="I81" s="264"/>
      <c r="J81" s="264"/>
      <c r="K81" s="264"/>
      <c r="L81" s="232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</row>
    <row r="82" spans="1:31" s="233" customFormat="1" ht="24.95" customHeight="1">
      <c r="A82" s="181"/>
      <c r="B82" s="231"/>
      <c r="C82" s="228" t="s">
        <v>102</v>
      </c>
      <c r="D82" s="181"/>
      <c r="E82" s="181"/>
      <c r="F82" s="181"/>
      <c r="G82" s="181"/>
      <c r="H82" s="181"/>
      <c r="I82" s="181"/>
      <c r="J82" s="181"/>
      <c r="K82" s="181"/>
      <c r="L82" s="232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</row>
    <row r="83" spans="1:31" s="233" customFormat="1" ht="6.95" customHeight="1">
      <c r="A83" s="181"/>
      <c r="B83" s="231"/>
      <c r="C83" s="181"/>
      <c r="D83" s="181"/>
      <c r="E83" s="181"/>
      <c r="F83" s="181"/>
      <c r="G83" s="181"/>
      <c r="H83" s="181"/>
      <c r="I83" s="181"/>
      <c r="J83" s="181"/>
      <c r="K83" s="181"/>
      <c r="L83" s="232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</row>
    <row r="84" spans="1:31" s="233" customFormat="1" ht="12" customHeight="1">
      <c r="A84" s="181"/>
      <c r="B84" s="231"/>
      <c r="C84" s="230" t="s">
        <v>14</v>
      </c>
      <c r="D84" s="181"/>
      <c r="E84" s="181"/>
      <c r="F84" s="181"/>
      <c r="G84" s="181"/>
      <c r="H84" s="181"/>
      <c r="I84" s="181"/>
      <c r="J84" s="181"/>
      <c r="K84" s="181"/>
      <c r="L84" s="232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</row>
    <row r="85" spans="1:31" s="233" customFormat="1" ht="16.5" customHeight="1">
      <c r="A85" s="181"/>
      <c r="B85" s="231"/>
      <c r="C85" s="181"/>
      <c r="D85" s="181"/>
      <c r="E85" s="353" t="str">
        <f>E7</f>
        <v>OBJEKT VIKS - Aula  -  ADAPTACE VÝUKOVÝCH PROSTOR</v>
      </c>
      <c r="F85" s="354"/>
      <c r="G85" s="354"/>
      <c r="H85" s="354"/>
      <c r="I85" s="181"/>
      <c r="J85" s="181"/>
      <c r="K85" s="181"/>
      <c r="L85" s="232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</row>
    <row r="86" spans="1:31" s="233" customFormat="1" ht="12" customHeight="1">
      <c r="A86" s="181"/>
      <c r="B86" s="231"/>
      <c r="C86" s="230" t="s">
        <v>100</v>
      </c>
      <c r="D86" s="181"/>
      <c r="E86" s="181"/>
      <c r="F86" s="181"/>
      <c r="G86" s="181"/>
      <c r="H86" s="181"/>
      <c r="I86" s="181"/>
      <c r="J86" s="181"/>
      <c r="K86" s="181"/>
      <c r="L86" s="232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</row>
    <row r="87" spans="1:31" s="233" customFormat="1" ht="16.5" customHeight="1">
      <c r="A87" s="181"/>
      <c r="B87" s="231"/>
      <c r="C87" s="181"/>
      <c r="D87" s="181"/>
      <c r="E87" s="355" t="str">
        <f>E9</f>
        <v>1-1 - Elektroinstalace</v>
      </c>
      <c r="F87" s="356"/>
      <c r="G87" s="356"/>
      <c r="H87" s="356"/>
      <c r="I87" s="181"/>
      <c r="J87" s="181"/>
      <c r="K87" s="181"/>
      <c r="L87" s="232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</row>
    <row r="88" spans="1:31" s="233" customFormat="1" ht="6.95" customHeight="1">
      <c r="A88" s="181"/>
      <c r="B88" s="231"/>
      <c r="C88" s="181"/>
      <c r="D88" s="181"/>
      <c r="E88" s="181"/>
      <c r="F88" s="181"/>
      <c r="G88" s="181"/>
      <c r="H88" s="181"/>
      <c r="I88" s="181"/>
      <c r="J88" s="181"/>
      <c r="K88" s="181"/>
      <c r="L88" s="232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</row>
    <row r="89" spans="1:31" s="233" customFormat="1" ht="12" customHeight="1">
      <c r="A89" s="181"/>
      <c r="B89" s="231"/>
      <c r="C89" s="230" t="s">
        <v>18</v>
      </c>
      <c r="D89" s="181"/>
      <c r="E89" s="181"/>
      <c r="F89" s="234" t="str">
        <f>F12</f>
        <v>Ústí nad Labem</v>
      </c>
      <c r="G89" s="181"/>
      <c r="H89" s="181"/>
      <c r="I89" s="230" t="s">
        <v>20</v>
      </c>
      <c r="J89" s="235" t="str">
        <f>IF(J12="","",J12)</f>
        <v>11. 3. 2020</v>
      </c>
      <c r="K89" s="181"/>
      <c r="L89" s="232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</row>
    <row r="90" spans="1:31" s="233" customFormat="1" ht="6.95" customHeight="1">
      <c r="A90" s="181"/>
      <c r="B90" s="231"/>
      <c r="C90" s="181"/>
      <c r="D90" s="181"/>
      <c r="E90" s="181"/>
      <c r="F90" s="181"/>
      <c r="G90" s="181"/>
      <c r="H90" s="181"/>
      <c r="I90" s="181"/>
      <c r="J90" s="181"/>
      <c r="K90" s="181"/>
      <c r="L90" s="232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</row>
    <row r="91" spans="1:31" s="233" customFormat="1" ht="15.2" customHeight="1">
      <c r="A91" s="181"/>
      <c r="B91" s="231"/>
      <c r="C91" s="230" t="s">
        <v>22</v>
      </c>
      <c r="D91" s="181"/>
      <c r="E91" s="181"/>
      <c r="F91" s="234" t="str">
        <f>E15</f>
        <v>Univerzita J. E. Purkyně v Ústí nad Labem</v>
      </c>
      <c r="G91" s="181"/>
      <c r="H91" s="181"/>
      <c r="I91" s="230" t="s">
        <v>30</v>
      </c>
      <c r="J91" s="265" t="str">
        <f>E21</f>
        <v xml:space="preserve"> </v>
      </c>
      <c r="K91" s="181"/>
      <c r="L91" s="232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</row>
    <row r="92" spans="1:31" s="233" customFormat="1" ht="15.2" customHeight="1">
      <c r="A92" s="181"/>
      <c r="B92" s="231"/>
      <c r="C92" s="230" t="s">
        <v>28</v>
      </c>
      <c r="D92" s="181"/>
      <c r="E92" s="181"/>
      <c r="F92" s="234" t="str">
        <f>IF(E18="","",E18)</f>
        <v xml:space="preserve"> </v>
      </c>
      <c r="G92" s="181"/>
      <c r="H92" s="181"/>
      <c r="I92" s="230" t="s">
        <v>32</v>
      </c>
      <c r="J92" s="265">
        <f>E24</f>
        <v>0</v>
      </c>
      <c r="K92" s="181"/>
      <c r="L92" s="232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</row>
    <row r="93" spans="1:31" s="233" customFormat="1" ht="10.35" customHeight="1">
      <c r="A93" s="181"/>
      <c r="B93" s="231"/>
      <c r="C93" s="181"/>
      <c r="D93" s="181"/>
      <c r="E93" s="181"/>
      <c r="F93" s="181"/>
      <c r="G93" s="181"/>
      <c r="H93" s="181"/>
      <c r="I93" s="181"/>
      <c r="J93" s="181"/>
      <c r="K93" s="181"/>
      <c r="L93" s="232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</row>
    <row r="94" spans="1:31" s="233" customFormat="1" ht="29.25" customHeight="1">
      <c r="A94" s="181"/>
      <c r="B94" s="231"/>
      <c r="C94" s="266" t="s">
        <v>103</v>
      </c>
      <c r="D94" s="247"/>
      <c r="E94" s="247"/>
      <c r="F94" s="247"/>
      <c r="G94" s="247"/>
      <c r="H94" s="247"/>
      <c r="I94" s="247"/>
      <c r="J94" s="267" t="s">
        <v>104</v>
      </c>
      <c r="K94" s="247"/>
      <c r="L94" s="232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</row>
    <row r="95" spans="1:31" s="233" customFormat="1" ht="10.35" customHeight="1">
      <c r="A95" s="181"/>
      <c r="B95" s="231"/>
      <c r="C95" s="181"/>
      <c r="D95" s="181"/>
      <c r="E95" s="181"/>
      <c r="F95" s="181"/>
      <c r="G95" s="181"/>
      <c r="H95" s="181"/>
      <c r="I95" s="181"/>
      <c r="J95" s="181"/>
      <c r="K95" s="181"/>
      <c r="L95" s="232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</row>
    <row r="96" spans="1:47" s="233" customFormat="1" ht="22.9" customHeight="1">
      <c r="A96" s="181"/>
      <c r="B96" s="231"/>
      <c r="C96" s="268" t="s">
        <v>105</v>
      </c>
      <c r="D96" s="181"/>
      <c r="E96" s="181"/>
      <c r="F96" s="181"/>
      <c r="G96" s="181"/>
      <c r="H96" s="181"/>
      <c r="I96" s="181"/>
      <c r="J96" s="242">
        <f>J118</f>
        <v>0</v>
      </c>
      <c r="K96" s="181"/>
      <c r="L96" s="232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U96" s="224" t="s">
        <v>106</v>
      </c>
    </row>
    <row r="97" spans="2:12" s="269" customFormat="1" ht="24.95" customHeight="1">
      <c r="B97" s="270"/>
      <c r="D97" s="271" t="s">
        <v>1042</v>
      </c>
      <c r="E97" s="272"/>
      <c r="F97" s="272"/>
      <c r="G97" s="272"/>
      <c r="H97" s="272"/>
      <c r="I97" s="272"/>
      <c r="J97" s="273">
        <f>J119</f>
        <v>0</v>
      </c>
      <c r="L97" s="270"/>
    </row>
    <row r="98" spans="2:12" s="274" customFormat="1" ht="19.9" customHeight="1">
      <c r="B98" s="275"/>
      <c r="D98" s="276" t="s">
        <v>1043</v>
      </c>
      <c r="E98" s="277"/>
      <c r="F98" s="277"/>
      <c r="G98" s="277"/>
      <c r="H98" s="277"/>
      <c r="I98" s="277"/>
      <c r="J98" s="278">
        <f>J120</f>
        <v>0</v>
      </c>
      <c r="L98" s="275"/>
    </row>
    <row r="99" spans="1:31" s="233" customFormat="1" ht="21.75" customHeight="1">
      <c r="A99" s="181"/>
      <c r="B99" s="231"/>
      <c r="C99" s="181"/>
      <c r="D99" s="181"/>
      <c r="E99" s="181"/>
      <c r="F99" s="181"/>
      <c r="G99" s="181"/>
      <c r="H99" s="181"/>
      <c r="I99" s="181"/>
      <c r="J99" s="181"/>
      <c r="K99" s="181"/>
      <c r="L99" s="232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</row>
    <row r="100" spans="1:31" s="233" customFormat="1" ht="6.95" customHeight="1">
      <c r="A100" s="181"/>
      <c r="B100" s="261"/>
      <c r="C100" s="262"/>
      <c r="D100" s="262"/>
      <c r="E100" s="262"/>
      <c r="F100" s="262"/>
      <c r="G100" s="262"/>
      <c r="H100" s="262"/>
      <c r="I100" s="262"/>
      <c r="J100" s="262"/>
      <c r="K100" s="262"/>
      <c r="L100" s="232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</row>
    <row r="104" spans="1:31" s="233" customFormat="1" ht="6.95" customHeight="1">
      <c r="A104" s="181"/>
      <c r="B104" s="263"/>
      <c r="C104" s="264"/>
      <c r="D104" s="264"/>
      <c r="E104" s="264"/>
      <c r="F104" s="264"/>
      <c r="G104" s="264"/>
      <c r="H104" s="264"/>
      <c r="I104" s="264"/>
      <c r="J104" s="264"/>
      <c r="K104" s="264"/>
      <c r="L104" s="232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</row>
    <row r="105" spans="1:31" s="233" customFormat="1" ht="24.95" customHeight="1">
      <c r="A105" s="181"/>
      <c r="B105" s="231"/>
      <c r="C105" s="228" t="s">
        <v>128</v>
      </c>
      <c r="D105" s="181"/>
      <c r="E105" s="181"/>
      <c r="F105" s="181"/>
      <c r="G105" s="181"/>
      <c r="H105" s="181"/>
      <c r="I105" s="181"/>
      <c r="J105" s="181"/>
      <c r="K105" s="181"/>
      <c r="L105" s="232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</row>
    <row r="106" spans="1:31" s="233" customFormat="1" ht="6.95" customHeight="1">
      <c r="A106" s="181"/>
      <c r="B106" s="231"/>
      <c r="C106" s="181"/>
      <c r="D106" s="181"/>
      <c r="E106" s="181"/>
      <c r="F106" s="181"/>
      <c r="G106" s="181"/>
      <c r="H106" s="181"/>
      <c r="I106" s="181"/>
      <c r="J106" s="181"/>
      <c r="K106" s="181"/>
      <c r="L106" s="232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</row>
    <row r="107" spans="1:31" s="233" customFormat="1" ht="12" customHeight="1">
      <c r="A107" s="181"/>
      <c r="B107" s="231"/>
      <c r="C107" s="230" t="s">
        <v>14</v>
      </c>
      <c r="D107" s="181"/>
      <c r="E107" s="181"/>
      <c r="F107" s="181"/>
      <c r="G107" s="181"/>
      <c r="H107" s="181"/>
      <c r="I107" s="181"/>
      <c r="J107" s="181"/>
      <c r="K107" s="181"/>
      <c r="L107" s="232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</row>
    <row r="108" spans="1:31" s="233" customFormat="1" ht="16.5" customHeight="1">
      <c r="A108" s="181"/>
      <c r="B108" s="231"/>
      <c r="C108" s="181"/>
      <c r="D108" s="181"/>
      <c r="E108" s="353" t="str">
        <f>E7</f>
        <v>OBJEKT VIKS - Aula  -  ADAPTACE VÝUKOVÝCH PROSTOR</v>
      </c>
      <c r="F108" s="354"/>
      <c r="G108" s="354"/>
      <c r="H108" s="354"/>
      <c r="I108" s="181"/>
      <c r="J108" s="181"/>
      <c r="K108" s="181"/>
      <c r="L108" s="232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</row>
    <row r="109" spans="1:31" s="233" customFormat="1" ht="12" customHeight="1">
      <c r="A109" s="181"/>
      <c r="B109" s="231"/>
      <c r="C109" s="230" t="s">
        <v>100</v>
      </c>
      <c r="D109" s="181"/>
      <c r="E109" s="181"/>
      <c r="F109" s="181"/>
      <c r="G109" s="181"/>
      <c r="H109" s="181"/>
      <c r="I109" s="181"/>
      <c r="J109" s="181"/>
      <c r="K109" s="181"/>
      <c r="L109" s="232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</row>
    <row r="110" spans="1:31" s="233" customFormat="1" ht="16.5" customHeight="1">
      <c r="A110" s="181"/>
      <c r="B110" s="231"/>
      <c r="C110" s="181"/>
      <c r="D110" s="181"/>
      <c r="E110" s="355" t="str">
        <f>E9</f>
        <v>1-1 - Elektroinstalace</v>
      </c>
      <c r="F110" s="356"/>
      <c r="G110" s="356"/>
      <c r="H110" s="356"/>
      <c r="I110" s="181"/>
      <c r="J110" s="181"/>
      <c r="K110" s="181"/>
      <c r="L110" s="232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</row>
    <row r="111" spans="1:31" s="233" customFormat="1" ht="6.95" customHeight="1">
      <c r="A111" s="181"/>
      <c r="B111" s="231"/>
      <c r="C111" s="181"/>
      <c r="D111" s="181"/>
      <c r="E111" s="181"/>
      <c r="F111" s="181"/>
      <c r="G111" s="181"/>
      <c r="H111" s="181"/>
      <c r="I111" s="181"/>
      <c r="J111" s="181"/>
      <c r="K111" s="181"/>
      <c r="L111" s="232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</row>
    <row r="112" spans="1:31" s="233" customFormat="1" ht="12" customHeight="1">
      <c r="A112" s="181"/>
      <c r="B112" s="231"/>
      <c r="C112" s="230" t="s">
        <v>18</v>
      </c>
      <c r="D112" s="181"/>
      <c r="E112" s="181"/>
      <c r="F112" s="234" t="str">
        <f>F12</f>
        <v>Ústí nad Labem</v>
      </c>
      <c r="G112" s="181"/>
      <c r="H112" s="181"/>
      <c r="I112" s="230" t="s">
        <v>20</v>
      </c>
      <c r="J112" s="235" t="str">
        <f>IF(J12="","",J12)</f>
        <v>11. 3. 2020</v>
      </c>
      <c r="K112" s="181"/>
      <c r="L112" s="232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</row>
    <row r="113" spans="1:31" s="233" customFormat="1" ht="6.95" customHeight="1">
      <c r="A113" s="181"/>
      <c r="B113" s="231"/>
      <c r="C113" s="181"/>
      <c r="D113" s="181"/>
      <c r="E113" s="181"/>
      <c r="F113" s="181"/>
      <c r="G113" s="181"/>
      <c r="H113" s="181"/>
      <c r="I113" s="181"/>
      <c r="J113" s="181"/>
      <c r="K113" s="181"/>
      <c r="L113" s="232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</row>
    <row r="114" spans="1:31" s="233" customFormat="1" ht="15.2" customHeight="1">
      <c r="A114" s="181"/>
      <c r="B114" s="231"/>
      <c r="C114" s="230" t="s">
        <v>22</v>
      </c>
      <c r="D114" s="181"/>
      <c r="E114" s="181"/>
      <c r="F114" s="234" t="str">
        <f>E15</f>
        <v>Univerzita J. E. Purkyně v Ústí nad Labem</v>
      </c>
      <c r="G114" s="181"/>
      <c r="H114" s="181"/>
      <c r="I114" s="230" t="s">
        <v>30</v>
      </c>
      <c r="J114" s="265" t="str">
        <f>E21</f>
        <v xml:space="preserve"> </v>
      </c>
      <c r="K114" s="181"/>
      <c r="L114" s="232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</row>
    <row r="115" spans="1:31" s="233" customFormat="1" ht="15.2" customHeight="1">
      <c r="A115" s="181"/>
      <c r="B115" s="231"/>
      <c r="C115" s="230" t="s">
        <v>28</v>
      </c>
      <c r="D115" s="181"/>
      <c r="E115" s="181"/>
      <c r="F115" s="234" t="str">
        <f>IF(E18="","",E18)</f>
        <v xml:space="preserve"> </v>
      </c>
      <c r="G115" s="181"/>
      <c r="H115" s="181"/>
      <c r="I115" s="230" t="s">
        <v>32</v>
      </c>
      <c r="J115" s="265">
        <f>E24</f>
        <v>0</v>
      </c>
      <c r="K115" s="181"/>
      <c r="L115" s="232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</row>
    <row r="116" spans="1:31" s="233" customFormat="1" ht="10.35" customHeight="1">
      <c r="A116" s="181"/>
      <c r="B116" s="231"/>
      <c r="C116" s="181"/>
      <c r="D116" s="181"/>
      <c r="E116" s="181"/>
      <c r="F116" s="181"/>
      <c r="G116" s="181"/>
      <c r="H116" s="181"/>
      <c r="I116" s="181"/>
      <c r="J116" s="181"/>
      <c r="K116" s="181"/>
      <c r="L116" s="232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</row>
    <row r="117" spans="1:31" s="286" customFormat="1" ht="29.25" customHeight="1">
      <c r="A117" s="279"/>
      <c r="B117" s="280"/>
      <c r="C117" s="281" t="s">
        <v>129</v>
      </c>
      <c r="D117" s="178" t="s">
        <v>61</v>
      </c>
      <c r="E117" s="178" t="s">
        <v>57</v>
      </c>
      <c r="F117" s="178" t="s">
        <v>58</v>
      </c>
      <c r="G117" s="178" t="s">
        <v>130</v>
      </c>
      <c r="H117" s="178" t="s">
        <v>131</v>
      </c>
      <c r="I117" s="178" t="s">
        <v>132</v>
      </c>
      <c r="J117" s="178" t="s">
        <v>104</v>
      </c>
      <c r="K117" s="179" t="s">
        <v>133</v>
      </c>
      <c r="L117" s="282"/>
      <c r="M117" s="283" t="s">
        <v>1</v>
      </c>
      <c r="N117" s="284" t="s">
        <v>40</v>
      </c>
      <c r="O117" s="284" t="s">
        <v>134</v>
      </c>
      <c r="P117" s="284" t="s">
        <v>135</v>
      </c>
      <c r="Q117" s="284" t="s">
        <v>136</v>
      </c>
      <c r="R117" s="284" t="s">
        <v>137</v>
      </c>
      <c r="S117" s="284" t="s">
        <v>138</v>
      </c>
      <c r="T117" s="285" t="s">
        <v>139</v>
      </c>
      <c r="U117" s="279"/>
      <c r="V117" s="279"/>
      <c r="W117" s="279"/>
      <c r="X117" s="279"/>
      <c r="Y117" s="279"/>
      <c r="Z117" s="279"/>
      <c r="AA117" s="279"/>
      <c r="AB117" s="279"/>
      <c r="AC117" s="279"/>
      <c r="AD117" s="279"/>
      <c r="AE117" s="279"/>
    </row>
    <row r="118" spans="1:63" s="233" customFormat="1" ht="22.9" customHeight="1">
      <c r="A118" s="181"/>
      <c r="B118" s="231"/>
      <c r="C118" s="287" t="s">
        <v>140</v>
      </c>
      <c r="D118" s="181"/>
      <c r="E118" s="181"/>
      <c r="F118" s="181"/>
      <c r="G118" s="181"/>
      <c r="H118" s="181"/>
      <c r="I118" s="181"/>
      <c r="J118" s="182">
        <f>BK118</f>
        <v>0</v>
      </c>
      <c r="K118" s="181"/>
      <c r="L118" s="231"/>
      <c r="M118" s="288"/>
      <c r="N118" s="289"/>
      <c r="O118" s="240"/>
      <c r="P118" s="290">
        <f>P119</f>
        <v>0</v>
      </c>
      <c r="Q118" s="240"/>
      <c r="R118" s="290">
        <f>R119</f>
        <v>0</v>
      </c>
      <c r="S118" s="240"/>
      <c r="T118" s="291">
        <f>T119</f>
        <v>0</v>
      </c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T118" s="224" t="s">
        <v>75</v>
      </c>
      <c r="AU118" s="224" t="s">
        <v>106</v>
      </c>
      <c r="BK118" s="292">
        <f>BK119</f>
        <v>0</v>
      </c>
    </row>
    <row r="119" spans="2:63" s="186" customFormat="1" ht="25.9" customHeight="1">
      <c r="B119" s="293"/>
      <c r="D119" s="184" t="s">
        <v>75</v>
      </c>
      <c r="E119" s="185" t="s">
        <v>1044</v>
      </c>
      <c r="F119" s="185" t="s">
        <v>1045</v>
      </c>
      <c r="J119" s="187">
        <f>BK119</f>
        <v>0</v>
      </c>
      <c r="L119" s="293"/>
      <c r="M119" s="294"/>
      <c r="N119" s="295"/>
      <c r="O119" s="295"/>
      <c r="P119" s="296">
        <f>P120</f>
        <v>0</v>
      </c>
      <c r="Q119" s="295"/>
      <c r="R119" s="296">
        <f>R120</f>
        <v>0</v>
      </c>
      <c r="S119" s="295"/>
      <c r="T119" s="297">
        <f>T120</f>
        <v>0</v>
      </c>
      <c r="AR119" s="184" t="s">
        <v>151</v>
      </c>
      <c r="AT119" s="298" t="s">
        <v>75</v>
      </c>
      <c r="AU119" s="298" t="s">
        <v>76</v>
      </c>
      <c r="AY119" s="184" t="s">
        <v>143</v>
      </c>
      <c r="BK119" s="299">
        <f>BK120</f>
        <v>0</v>
      </c>
    </row>
    <row r="120" spans="2:63" s="186" customFormat="1" ht="22.9" customHeight="1">
      <c r="B120" s="293"/>
      <c r="D120" s="184" t="s">
        <v>75</v>
      </c>
      <c r="E120" s="188" t="s">
        <v>1046</v>
      </c>
      <c r="F120" s="188" t="s">
        <v>1047</v>
      </c>
      <c r="J120" s="189">
        <f>BK120</f>
        <v>0</v>
      </c>
      <c r="L120" s="293"/>
      <c r="M120" s="294"/>
      <c r="N120" s="295"/>
      <c r="O120" s="295"/>
      <c r="P120" s="296">
        <f>P121</f>
        <v>0</v>
      </c>
      <c r="Q120" s="295"/>
      <c r="R120" s="296">
        <f>R121</f>
        <v>0</v>
      </c>
      <c r="S120" s="295"/>
      <c r="T120" s="297">
        <f>T121</f>
        <v>0</v>
      </c>
      <c r="AR120" s="184" t="s">
        <v>151</v>
      </c>
      <c r="AT120" s="298" t="s">
        <v>75</v>
      </c>
      <c r="AU120" s="298" t="s">
        <v>81</v>
      </c>
      <c r="AY120" s="184" t="s">
        <v>143</v>
      </c>
      <c r="BK120" s="299">
        <f>BK121</f>
        <v>0</v>
      </c>
    </row>
    <row r="121" spans="1:65" s="233" customFormat="1" ht="16.5" customHeight="1">
      <c r="A121" s="181"/>
      <c r="B121" s="231"/>
      <c r="C121" s="191" t="s">
        <v>81</v>
      </c>
      <c r="D121" s="191" t="s">
        <v>146</v>
      </c>
      <c r="E121" s="192" t="s">
        <v>1048</v>
      </c>
      <c r="F121" s="193" t="s">
        <v>1049</v>
      </c>
      <c r="G121" s="194" t="s">
        <v>1050</v>
      </c>
      <c r="H121" s="195">
        <v>1</v>
      </c>
      <c r="I121" s="221">
        <v>0</v>
      </c>
      <c r="J121" s="196">
        <f>ROUND(I121*H121,2)</f>
        <v>0</v>
      </c>
      <c r="K121" s="193" t="s">
        <v>1</v>
      </c>
      <c r="L121" s="231"/>
      <c r="M121" s="300" t="s">
        <v>1</v>
      </c>
      <c r="N121" s="301" t="s">
        <v>41</v>
      </c>
      <c r="O121" s="302">
        <v>0</v>
      </c>
      <c r="P121" s="302">
        <f>O121*H121</f>
        <v>0</v>
      </c>
      <c r="Q121" s="302">
        <v>0</v>
      </c>
      <c r="R121" s="302">
        <f>Q121*H121</f>
        <v>0</v>
      </c>
      <c r="S121" s="302">
        <v>0</v>
      </c>
      <c r="T121" s="303">
        <f>S121*H121</f>
        <v>0</v>
      </c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R121" s="304" t="s">
        <v>1051</v>
      </c>
      <c r="AT121" s="304" t="s">
        <v>146</v>
      </c>
      <c r="AU121" s="304" t="s">
        <v>85</v>
      </c>
      <c r="AY121" s="224" t="s">
        <v>143</v>
      </c>
      <c r="BE121" s="305">
        <f>IF(N121="základní",J121,0)</f>
        <v>0</v>
      </c>
      <c r="BF121" s="305">
        <f>IF(N121="snížená",J121,0)</f>
        <v>0</v>
      </c>
      <c r="BG121" s="305">
        <f>IF(N121="zákl. přenesená",J121,0)</f>
        <v>0</v>
      </c>
      <c r="BH121" s="305">
        <f>IF(N121="sníž. přenesená",J121,0)</f>
        <v>0</v>
      </c>
      <c r="BI121" s="305">
        <f>IF(N121="nulová",J121,0)</f>
        <v>0</v>
      </c>
      <c r="BJ121" s="224" t="s">
        <v>81</v>
      </c>
      <c r="BK121" s="305">
        <f>ROUND(I121*H121,2)</f>
        <v>0</v>
      </c>
      <c r="BL121" s="224" t="s">
        <v>1051</v>
      </c>
      <c r="BM121" s="304" t="s">
        <v>1052</v>
      </c>
    </row>
    <row r="122" spans="1:31" s="233" customFormat="1" ht="6.95" customHeight="1">
      <c r="A122" s="181"/>
      <c r="B122" s="261"/>
      <c r="C122" s="262"/>
      <c r="D122" s="262"/>
      <c r="E122" s="262"/>
      <c r="F122" s="262"/>
      <c r="G122" s="262"/>
      <c r="H122" s="262"/>
      <c r="I122" s="262"/>
      <c r="J122" s="262"/>
      <c r="K122" s="262"/>
      <c r="L122" s="231"/>
      <c r="M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</row>
  </sheetData>
  <autoFilter ref="C117:K121"/>
  <mergeCells count="8">
    <mergeCell ref="E108:H108"/>
    <mergeCell ref="E110:H110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3"/>
  <sheetViews>
    <sheetView showGridLines="0" workbookViewId="0" topLeftCell="A98">
      <selection activeCell="F187" sqref="F187"/>
    </sheetView>
  </sheetViews>
  <sheetFormatPr defaultColWidth="9.140625" defaultRowHeight="12"/>
  <cols>
    <col min="1" max="1" width="8.28125" style="94" customWidth="1"/>
    <col min="2" max="2" width="1.7109375" style="94" customWidth="1"/>
    <col min="3" max="3" width="4.140625" style="94" customWidth="1"/>
    <col min="4" max="4" width="4.28125" style="94" customWidth="1"/>
    <col min="5" max="5" width="17.140625" style="94" customWidth="1"/>
    <col min="6" max="6" width="100.8515625" style="94" customWidth="1"/>
    <col min="7" max="7" width="7.00390625" style="94" customWidth="1"/>
    <col min="8" max="8" width="11.421875" style="94" customWidth="1"/>
    <col min="9" max="11" width="20.140625" style="94" customWidth="1"/>
    <col min="12" max="12" width="9.28125" style="94" customWidth="1"/>
    <col min="13" max="13" width="10.8515625" style="94" hidden="1" customWidth="1"/>
    <col min="14" max="14" width="9.28125" style="94" hidden="1" customWidth="1"/>
    <col min="15" max="20" width="14.140625" style="94" hidden="1" customWidth="1"/>
    <col min="21" max="21" width="16.28125" style="94" hidden="1" customWidth="1"/>
    <col min="22" max="22" width="12.28125" style="94" customWidth="1"/>
    <col min="23" max="23" width="16.28125" style="94" customWidth="1"/>
    <col min="24" max="24" width="12.28125" style="94" customWidth="1"/>
    <col min="25" max="25" width="15.00390625" style="94" customWidth="1"/>
    <col min="26" max="26" width="11.00390625" style="94" customWidth="1"/>
    <col min="27" max="27" width="15.00390625" style="94" customWidth="1"/>
    <col min="28" max="28" width="16.28125" style="94" customWidth="1"/>
    <col min="29" max="29" width="11.00390625" style="94" customWidth="1"/>
    <col min="30" max="30" width="15.00390625" style="94" customWidth="1"/>
    <col min="31" max="31" width="16.28125" style="94" customWidth="1"/>
    <col min="32" max="43" width="9.28125" style="94" customWidth="1"/>
    <col min="44" max="65" width="9.28125" style="94" hidden="1" customWidth="1"/>
    <col min="66" max="16384" width="9.28125" style="94" customWidth="1"/>
  </cols>
  <sheetData>
    <row r="1" ht="12"/>
    <row r="2" spans="12:46" ht="36.95" customHeight="1">
      <c r="L2" s="357" t="s">
        <v>5</v>
      </c>
      <c r="M2" s="358"/>
      <c r="N2" s="358"/>
      <c r="O2" s="358"/>
      <c r="P2" s="358"/>
      <c r="Q2" s="358"/>
      <c r="R2" s="358"/>
      <c r="S2" s="358"/>
      <c r="T2" s="358"/>
      <c r="U2" s="358"/>
      <c r="V2" s="358"/>
      <c r="AT2" s="224" t="s">
        <v>91</v>
      </c>
    </row>
    <row r="3" spans="2:46" ht="6.95" customHeight="1">
      <c r="B3" s="225"/>
      <c r="C3" s="226"/>
      <c r="D3" s="226"/>
      <c r="E3" s="226"/>
      <c r="F3" s="226"/>
      <c r="G3" s="226"/>
      <c r="H3" s="226"/>
      <c r="I3" s="226"/>
      <c r="J3" s="226"/>
      <c r="K3" s="226"/>
      <c r="L3" s="227"/>
      <c r="AT3" s="224" t="s">
        <v>85</v>
      </c>
    </row>
    <row r="4" spans="2:46" ht="24.95" customHeight="1">
      <c r="B4" s="227"/>
      <c r="D4" s="228" t="s">
        <v>99</v>
      </c>
      <c r="L4" s="227"/>
      <c r="M4" s="229" t="s">
        <v>10</v>
      </c>
      <c r="AT4" s="224" t="s">
        <v>3</v>
      </c>
    </row>
    <row r="5" spans="2:12" ht="6.95" customHeight="1">
      <c r="B5" s="227"/>
      <c r="L5" s="227"/>
    </row>
    <row r="6" spans="2:12" ht="12" customHeight="1">
      <c r="B6" s="227"/>
      <c r="D6" s="230" t="s">
        <v>14</v>
      </c>
      <c r="L6" s="227"/>
    </row>
    <row r="7" spans="2:12" ht="16.5" customHeight="1">
      <c r="B7" s="227"/>
      <c r="E7" s="353" t="str">
        <f>'Rekapitulace stavby'!K6</f>
        <v>OBJEKT VIKS - Aula  -  ADAPTACE VÝUKOVÝCH PROSTOR</v>
      </c>
      <c r="F7" s="354"/>
      <c r="G7" s="354"/>
      <c r="H7" s="354"/>
      <c r="L7" s="227"/>
    </row>
    <row r="8" spans="1:31" s="233" customFormat="1" ht="12" customHeight="1">
      <c r="A8" s="181"/>
      <c r="B8" s="231"/>
      <c r="C8" s="181"/>
      <c r="D8" s="230" t="s">
        <v>100</v>
      </c>
      <c r="E8" s="181"/>
      <c r="F8" s="181"/>
      <c r="G8" s="181"/>
      <c r="H8" s="181"/>
      <c r="I8" s="181"/>
      <c r="J8" s="181"/>
      <c r="K8" s="181"/>
      <c r="L8" s="232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</row>
    <row r="9" spans="1:31" s="233" customFormat="1" ht="16.5" customHeight="1">
      <c r="A9" s="181"/>
      <c r="B9" s="231"/>
      <c r="C9" s="181"/>
      <c r="D9" s="181"/>
      <c r="E9" s="355" t="s">
        <v>1053</v>
      </c>
      <c r="F9" s="356"/>
      <c r="G9" s="356"/>
      <c r="H9" s="356"/>
      <c r="I9" s="181"/>
      <c r="J9" s="181"/>
      <c r="K9" s="181"/>
      <c r="L9" s="232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</row>
    <row r="10" spans="1:31" s="233" customFormat="1" ht="12">
      <c r="A10" s="181"/>
      <c r="B10" s="231"/>
      <c r="C10" s="181"/>
      <c r="D10" s="181"/>
      <c r="E10" s="181"/>
      <c r="F10" s="181"/>
      <c r="G10" s="181"/>
      <c r="H10" s="181"/>
      <c r="I10" s="181"/>
      <c r="J10" s="181"/>
      <c r="K10" s="181"/>
      <c r="L10" s="232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</row>
    <row r="11" spans="1:31" s="233" customFormat="1" ht="12" customHeight="1">
      <c r="A11" s="181"/>
      <c r="B11" s="231"/>
      <c r="C11" s="181"/>
      <c r="D11" s="230" t="s">
        <v>16</v>
      </c>
      <c r="E11" s="181"/>
      <c r="F11" s="234" t="s">
        <v>1</v>
      </c>
      <c r="G11" s="181"/>
      <c r="H11" s="181"/>
      <c r="I11" s="230" t="s">
        <v>17</v>
      </c>
      <c r="J11" s="234" t="s">
        <v>1</v>
      </c>
      <c r="K11" s="181"/>
      <c r="L11" s="232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</row>
    <row r="12" spans="1:31" s="233" customFormat="1" ht="12" customHeight="1">
      <c r="A12" s="181"/>
      <c r="B12" s="231"/>
      <c r="C12" s="181"/>
      <c r="D12" s="230" t="s">
        <v>18</v>
      </c>
      <c r="E12" s="181"/>
      <c r="F12" s="234" t="s">
        <v>19</v>
      </c>
      <c r="G12" s="181"/>
      <c r="H12" s="181"/>
      <c r="I12" s="230" t="s">
        <v>20</v>
      </c>
      <c r="J12" s="235" t="str">
        <f>'Rekapitulace stavby'!AN8</f>
        <v>11. 3. 2020</v>
      </c>
      <c r="K12" s="181"/>
      <c r="L12" s="232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</row>
    <row r="13" spans="1:31" s="233" customFormat="1" ht="10.9" customHeight="1">
      <c r="A13" s="181"/>
      <c r="B13" s="231"/>
      <c r="C13" s="181"/>
      <c r="D13" s="181"/>
      <c r="E13" s="181"/>
      <c r="F13" s="181"/>
      <c r="G13" s="181"/>
      <c r="H13" s="181"/>
      <c r="I13" s="181"/>
      <c r="J13" s="181"/>
      <c r="K13" s="181"/>
      <c r="L13" s="232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</row>
    <row r="14" spans="1:31" s="233" customFormat="1" ht="12" customHeight="1">
      <c r="A14" s="181"/>
      <c r="B14" s="231"/>
      <c r="C14" s="181"/>
      <c r="D14" s="230" t="s">
        <v>22</v>
      </c>
      <c r="E14" s="181"/>
      <c r="F14" s="181"/>
      <c r="G14" s="181"/>
      <c r="H14" s="181"/>
      <c r="I14" s="230" t="s">
        <v>23</v>
      </c>
      <c r="J14" s="234" t="s">
        <v>24</v>
      </c>
      <c r="K14" s="181"/>
      <c r="L14" s="232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</row>
    <row r="15" spans="1:31" s="233" customFormat="1" ht="18" customHeight="1">
      <c r="A15" s="181"/>
      <c r="B15" s="231"/>
      <c r="C15" s="181"/>
      <c r="D15" s="181"/>
      <c r="E15" s="234" t="s">
        <v>25</v>
      </c>
      <c r="F15" s="181"/>
      <c r="G15" s="181"/>
      <c r="H15" s="181"/>
      <c r="I15" s="230" t="s">
        <v>26</v>
      </c>
      <c r="J15" s="234" t="s">
        <v>27</v>
      </c>
      <c r="K15" s="181"/>
      <c r="L15" s="232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</row>
    <row r="16" spans="1:31" s="233" customFormat="1" ht="6.95" customHeight="1">
      <c r="A16" s="181"/>
      <c r="B16" s="231"/>
      <c r="C16" s="181"/>
      <c r="D16" s="181"/>
      <c r="E16" s="181"/>
      <c r="F16" s="181"/>
      <c r="G16" s="181"/>
      <c r="H16" s="181"/>
      <c r="I16" s="181"/>
      <c r="J16" s="181"/>
      <c r="K16" s="181"/>
      <c r="L16" s="232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</row>
    <row r="17" spans="1:31" s="233" customFormat="1" ht="12" customHeight="1">
      <c r="A17" s="181"/>
      <c r="B17" s="231"/>
      <c r="C17" s="181"/>
      <c r="D17" s="230" t="s">
        <v>28</v>
      </c>
      <c r="E17" s="181"/>
      <c r="F17" s="181"/>
      <c r="G17" s="181"/>
      <c r="H17" s="181"/>
      <c r="I17" s="230" t="s">
        <v>23</v>
      </c>
      <c r="J17" s="234" t="s">
        <v>1</v>
      </c>
      <c r="K17" s="181"/>
      <c r="L17" s="232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</row>
    <row r="18" spans="1:31" s="233" customFormat="1" ht="18" customHeight="1">
      <c r="A18" s="181"/>
      <c r="B18" s="231"/>
      <c r="C18" s="181"/>
      <c r="D18" s="181"/>
      <c r="E18" s="234" t="s">
        <v>29</v>
      </c>
      <c r="F18" s="181"/>
      <c r="G18" s="181"/>
      <c r="H18" s="181"/>
      <c r="I18" s="230" t="s">
        <v>26</v>
      </c>
      <c r="J18" s="234" t="s">
        <v>1</v>
      </c>
      <c r="K18" s="181"/>
      <c r="L18" s="232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</row>
    <row r="19" spans="1:31" s="233" customFormat="1" ht="6.95" customHeight="1">
      <c r="A19" s="181"/>
      <c r="B19" s="231"/>
      <c r="C19" s="181"/>
      <c r="D19" s="181"/>
      <c r="E19" s="181"/>
      <c r="F19" s="181"/>
      <c r="G19" s="181"/>
      <c r="H19" s="181"/>
      <c r="I19" s="181"/>
      <c r="J19" s="181"/>
      <c r="K19" s="181"/>
      <c r="L19" s="232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</row>
    <row r="20" spans="1:31" s="233" customFormat="1" ht="12" customHeight="1">
      <c r="A20" s="181"/>
      <c r="B20" s="231"/>
      <c r="C20" s="181"/>
      <c r="D20" s="230" t="s">
        <v>30</v>
      </c>
      <c r="E20" s="181"/>
      <c r="F20" s="181"/>
      <c r="G20" s="181"/>
      <c r="H20" s="181"/>
      <c r="I20" s="230" t="s">
        <v>23</v>
      </c>
      <c r="J20" s="234" t="str">
        <f>IF('Rekapitulace stavby'!AN16="","",'Rekapitulace stavby'!AN16)</f>
        <v/>
      </c>
      <c r="K20" s="181"/>
      <c r="L20" s="232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</row>
    <row r="21" spans="1:31" s="233" customFormat="1" ht="18" customHeight="1">
      <c r="A21" s="181"/>
      <c r="B21" s="231"/>
      <c r="C21" s="181"/>
      <c r="D21" s="181"/>
      <c r="E21" s="234" t="str">
        <f>IF('Rekapitulace stavby'!E17="","",'Rekapitulace stavby'!E17)</f>
        <v xml:space="preserve"> </v>
      </c>
      <c r="F21" s="181"/>
      <c r="G21" s="181"/>
      <c r="H21" s="181"/>
      <c r="I21" s="230" t="s">
        <v>26</v>
      </c>
      <c r="J21" s="234" t="str">
        <f>IF('Rekapitulace stavby'!AN17="","",'Rekapitulace stavby'!AN17)</f>
        <v/>
      </c>
      <c r="K21" s="181"/>
      <c r="L21" s="232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</row>
    <row r="22" spans="1:31" s="233" customFormat="1" ht="6.95" customHeight="1">
      <c r="A22" s="181"/>
      <c r="B22" s="231"/>
      <c r="C22" s="181"/>
      <c r="D22" s="181"/>
      <c r="E22" s="181"/>
      <c r="F22" s="181"/>
      <c r="G22" s="181"/>
      <c r="H22" s="181"/>
      <c r="I22" s="181"/>
      <c r="J22" s="181"/>
      <c r="K22" s="181"/>
      <c r="L22" s="232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</row>
    <row r="23" spans="1:31" s="233" customFormat="1" ht="12" customHeight="1">
      <c r="A23" s="181"/>
      <c r="B23" s="231"/>
      <c r="C23" s="181"/>
      <c r="D23" s="230" t="s">
        <v>32</v>
      </c>
      <c r="E23" s="181"/>
      <c r="F23" s="181"/>
      <c r="G23" s="181"/>
      <c r="H23" s="181"/>
      <c r="I23" s="230" t="s">
        <v>23</v>
      </c>
      <c r="J23" s="234" t="s">
        <v>1</v>
      </c>
      <c r="K23" s="181"/>
      <c r="L23" s="232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</row>
    <row r="24" spans="1:31" s="233" customFormat="1" ht="18" customHeight="1">
      <c r="A24" s="181"/>
      <c r="B24" s="231"/>
      <c r="C24" s="181"/>
      <c r="D24" s="181"/>
      <c r="E24" s="234"/>
      <c r="F24" s="181"/>
      <c r="G24" s="181"/>
      <c r="H24" s="181"/>
      <c r="I24" s="230" t="s">
        <v>26</v>
      </c>
      <c r="J24" s="234" t="s">
        <v>1</v>
      </c>
      <c r="K24" s="181"/>
      <c r="L24" s="232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</row>
    <row r="25" spans="1:31" s="233" customFormat="1" ht="6.95" customHeight="1">
      <c r="A25" s="181"/>
      <c r="B25" s="231"/>
      <c r="C25" s="181"/>
      <c r="D25" s="181"/>
      <c r="E25" s="181"/>
      <c r="F25" s="181"/>
      <c r="G25" s="181"/>
      <c r="H25" s="181"/>
      <c r="I25" s="181"/>
      <c r="J25" s="181"/>
      <c r="K25" s="181"/>
      <c r="L25" s="232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</row>
    <row r="26" spans="1:31" s="233" customFormat="1" ht="12" customHeight="1">
      <c r="A26" s="181"/>
      <c r="B26" s="231"/>
      <c r="C26" s="181"/>
      <c r="D26" s="230" t="s">
        <v>33</v>
      </c>
      <c r="E26" s="181"/>
      <c r="F26" s="181"/>
      <c r="G26" s="181"/>
      <c r="H26" s="181"/>
      <c r="I26" s="181"/>
      <c r="J26" s="181"/>
      <c r="K26" s="181"/>
      <c r="L26" s="232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</row>
    <row r="27" spans="1:31" s="239" customFormat="1" ht="16.5" customHeight="1">
      <c r="A27" s="236"/>
      <c r="B27" s="237"/>
      <c r="C27" s="236"/>
      <c r="D27" s="236"/>
      <c r="E27" s="359" t="s">
        <v>1</v>
      </c>
      <c r="F27" s="359"/>
      <c r="G27" s="359"/>
      <c r="H27" s="359"/>
      <c r="I27" s="236"/>
      <c r="J27" s="236"/>
      <c r="K27" s="236"/>
      <c r="L27" s="238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</row>
    <row r="28" spans="1:31" s="233" customFormat="1" ht="6.95" customHeight="1">
      <c r="A28" s="181"/>
      <c r="B28" s="231"/>
      <c r="C28" s="181"/>
      <c r="D28" s="181"/>
      <c r="E28" s="181"/>
      <c r="F28" s="181"/>
      <c r="G28" s="181"/>
      <c r="H28" s="181"/>
      <c r="I28" s="181"/>
      <c r="J28" s="181"/>
      <c r="K28" s="181"/>
      <c r="L28" s="232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</row>
    <row r="29" spans="1:31" s="233" customFormat="1" ht="6.95" customHeight="1">
      <c r="A29" s="181"/>
      <c r="B29" s="231"/>
      <c r="C29" s="181"/>
      <c r="D29" s="240"/>
      <c r="E29" s="240"/>
      <c r="F29" s="240"/>
      <c r="G29" s="240"/>
      <c r="H29" s="240"/>
      <c r="I29" s="240"/>
      <c r="J29" s="240"/>
      <c r="K29" s="240"/>
      <c r="L29" s="232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</row>
    <row r="30" spans="1:31" s="233" customFormat="1" ht="25.35" customHeight="1">
      <c r="A30" s="181"/>
      <c r="B30" s="231"/>
      <c r="C30" s="181"/>
      <c r="D30" s="241" t="s">
        <v>36</v>
      </c>
      <c r="E30" s="181"/>
      <c r="F30" s="181"/>
      <c r="G30" s="181"/>
      <c r="H30" s="181"/>
      <c r="I30" s="181"/>
      <c r="J30" s="242">
        <f>ROUND(J118,2)</f>
        <v>0</v>
      </c>
      <c r="K30" s="181"/>
      <c r="L30" s="232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</row>
    <row r="31" spans="1:31" s="233" customFormat="1" ht="6.95" customHeight="1">
      <c r="A31" s="181"/>
      <c r="B31" s="231"/>
      <c r="C31" s="181"/>
      <c r="D31" s="240"/>
      <c r="E31" s="240"/>
      <c r="F31" s="240"/>
      <c r="G31" s="240"/>
      <c r="H31" s="240"/>
      <c r="I31" s="240"/>
      <c r="J31" s="240"/>
      <c r="K31" s="240"/>
      <c r="L31" s="232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</row>
    <row r="32" spans="1:31" s="233" customFormat="1" ht="14.45" customHeight="1">
      <c r="A32" s="181"/>
      <c r="B32" s="231"/>
      <c r="C32" s="181"/>
      <c r="D32" s="181"/>
      <c r="E32" s="181"/>
      <c r="F32" s="243" t="s">
        <v>38</v>
      </c>
      <c r="G32" s="181"/>
      <c r="H32" s="181"/>
      <c r="I32" s="243" t="s">
        <v>37</v>
      </c>
      <c r="J32" s="243" t="s">
        <v>39</v>
      </c>
      <c r="K32" s="181"/>
      <c r="L32" s="232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</row>
    <row r="33" spans="1:31" s="233" customFormat="1" ht="14.45" customHeight="1">
      <c r="A33" s="181"/>
      <c r="B33" s="231"/>
      <c r="C33" s="181"/>
      <c r="D33" s="244" t="s">
        <v>40</v>
      </c>
      <c r="E33" s="230" t="s">
        <v>41</v>
      </c>
      <c r="F33" s="245">
        <f>ROUND((SUM(BE118:BE132)),2)</f>
        <v>0</v>
      </c>
      <c r="G33" s="181"/>
      <c r="H33" s="181"/>
      <c r="I33" s="246">
        <v>0.21</v>
      </c>
      <c r="J33" s="245">
        <f>ROUND(((SUM(BE118:BE132))*I33),2)</f>
        <v>0</v>
      </c>
      <c r="K33" s="181"/>
      <c r="L33" s="232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</row>
    <row r="34" spans="1:31" s="233" customFormat="1" ht="14.45" customHeight="1">
      <c r="A34" s="181"/>
      <c r="B34" s="231"/>
      <c r="C34" s="181"/>
      <c r="D34" s="181"/>
      <c r="E34" s="230" t="s">
        <v>42</v>
      </c>
      <c r="F34" s="245">
        <f>ROUND((SUM(BF118:BF132)),2)</f>
        <v>0</v>
      </c>
      <c r="G34" s="181"/>
      <c r="H34" s="181"/>
      <c r="I34" s="246">
        <v>0.15</v>
      </c>
      <c r="J34" s="245">
        <f>ROUND(((SUM(BF118:BF132))*I34),2)</f>
        <v>0</v>
      </c>
      <c r="K34" s="181"/>
      <c r="L34" s="232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</row>
    <row r="35" spans="1:31" s="233" customFormat="1" ht="14.45" customHeight="1" hidden="1">
      <c r="A35" s="181"/>
      <c r="B35" s="231"/>
      <c r="C35" s="181"/>
      <c r="D35" s="181"/>
      <c r="E35" s="230" t="s">
        <v>43</v>
      </c>
      <c r="F35" s="245">
        <f>ROUND((SUM(BG118:BG132)),2)</f>
        <v>0</v>
      </c>
      <c r="G35" s="181"/>
      <c r="H35" s="181"/>
      <c r="I35" s="246">
        <v>0.21</v>
      </c>
      <c r="J35" s="245">
        <f>0</f>
        <v>0</v>
      </c>
      <c r="K35" s="181"/>
      <c r="L35" s="232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</row>
    <row r="36" spans="1:31" s="233" customFormat="1" ht="14.45" customHeight="1" hidden="1">
      <c r="A36" s="181"/>
      <c r="B36" s="231"/>
      <c r="C36" s="181"/>
      <c r="D36" s="181"/>
      <c r="E36" s="230" t="s">
        <v>44</v>
      </c>
      <c r="F36" s="245">
        <f>ROUND((SUM(BH118:BH132)),2)</f>
        <v>0</v>
      </c>
      <c r="G36" s="181"/>
      <c r="H36" s="181"/>
      <c r="I36" s="246">
        <v>0.15</v>
      </c>
      <c r="J36" s="245">
        <f>0</f>
        <v>0</v>
      </c>
      <c r="K36" s="181"/>
      <c r="L36" s="232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</row>
    <row r="37" spans="1:31" s="233" customFormat="1" ht="14.45" customHeight="1" hidden="1">
      <c r="A37" s="181"/>
      <c r="B37" s="231"/>
      <c r="C37" s="181"/>
      <c r="D37" s="181"/>
      <c r="E37" s="230" t="s">
        <v>45</v>
      </c>
      <c r="F37" s="245">
        <f>ROUND((SUM(BI118:BI132)),2)</f>
        <v>0</v>
      </c>
      <c r="G37" s="181"/>
      <c r="H37" s="181"/>
      <c r="I37" s="246">
        <v>0</v>
      </c>
      <c r="J37" s="245">
        <f>0</f>
        <v>0</v>
      </c>
      <c r="K37" s="181"/>
      <c r="L37" s="232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</row>
    <row r="38" spans="1:31" s="233" customFormat="1" ht="6.95" customHeight="1">
      <c r="A38" s="181"/>
      <c r="B38" s="231"/>
      <c r="C38" s="181"/>
      <c r="D38" s="181"/>
      <c r="E38" s="181"/>
      <c r="F38" s="181"/>
      <c r="G38" s="181"/>
      <c r="H38" s="181"/>
      <c r="I38" s="181"/>
      <c r="J38" s="181"/>
      <c r="K38" s="181"/>
      <c r="L38" s="232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</row>
    <row r="39" spans="1:31" s="233" customFormat="1" ht="25.35" customHeight="1">
      <c r="A39" s="181"/>
      <c r="B39" s="231"/>
      <c r="C39" s="247"/>
      <c r="D39" s="248" t="s">
        <v>46</v>
      </c>
      <c r="E39" s="249"/>
      <c r="F39" s="249"/>
      <c r="G39" s="250" t="s">
        <v>47</v>
      </c>
      <c r="H39" s="251" t="s">
        <v>48</v>
      </c>
      <c r="I39" s="249"/>
      <c r="J39" s="252">
        <f>SUM(J30:J37)</f>
        <v>0</v>
      </c>
      <c r="K39" s="253"/>
      <c r="L39" s="232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</row>
    <row r="40" spans="1:31" s="233" customFormat="1" ht="14.45" customHeight="1">
      <c r="A40" s="181"/>
      <c r="B40" s="231"/>
      <c r="C40" s="181"/>
      <c r="D40" s="181"/>
      <c r="E40" s="181"/>
      <c r="F40" s="181"/>
      <c r="G40" s="181"/>
      <c r="H40" s="181"/>
      <c r="I40" s="181"/>
      <c r="J40" s="181"/>
      <c r="K40" s="181"/>
      <c r="L40" s="232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</row>
    <row r="41" spans="2:12" ht="14.45" customHeight="1">
      <c r="B41" s="227"/>
      <c r="L41" s="227"/>
    </row>
    <row r="42" spans="2:12" ht="14.45" customHeight="1">
      <c r="B42" s="227"/>
      <c r="L42" s="227"/>
    </row>
    <row r="43" spans="2:12" ht="14.45" customHeight="1">
      <c r="B43" s="227"/>
      <c r="L43" s="227"/>
    </row>
    <row r="44" spans="2:12" ht="14.45" customHeight="1">
      <c r="B44" s="227"/>
      <c r="L44" s="227"/>
    </row>
    <row r="45" spans="2:12" ht="14.45" customHeight="1">
      <c r="B45" s="227"/>
      <c r="L45" s="227"/>
    </row>
    <row r="46" spans="2:12" ht="14.45" customHeight="1">
      <c r="B46" s="227"/>
      <c r="L46" s="227"/>
    </row>
    <row r="47" spans="2:12" ht="14.45" customHeight="1">
      <c r="B47" s="227"/>
      <c r="L47" s="227"/>
    </row>
    <row r="48" spans="2:12" ht="14.45" customHeight="1">
      <c r="B48" s="227"/>
      <c r="L48" s="227"/>
    </row>
    <row r="49" spans="2:12" ht="14.45" customHeight="1">
      <c r="B49" s="227"/>
      <c r="L49" s="227"/>
    </row>
    <row r="50" spans="2:12" s="233" customFormat="1" ht="14.45" customHeight="1">
      <c r="B50" s="232"/>
      <c r="D50" s="254" t="s">
        <v>49</v>
      </c>
      <c r="E50" s="255"/>
      <c r="F50" s="255"/>
      <c r="G50" s="254" t="s">
        <v>50</v>
      </c>
      <c r="H50" s="255"/>
      <c r="I50" s="255"/>
      <c r="J50" s="255"/>
      <c r="K50" s="255"/>
      <c r="L50" s="232"/>
    </row>
    <row r="51" spans="2:12" ht="12">
      <c r="B51" s="227"/>
      <c r="L51" s="227"/>
    </row>
    <row r="52" spans="2:12" ht="12">
      <c r="B52" s="227"/>
      <c r="L52" s="227"/>
    </row>
    <row r="53" spans="2:12" ht="12">
      <c r="B53" s="227"/>
      <c r="L53" s="227"/>
    </row>
    <row r="54" spans="2:12" ht="12">
      <c r="B54" s="227"/>
      <c r="L54" s="227"/>
    </row>
    <row r="55" spans="2:12" ht="12">
      <c r="B55" s="227"/>
      <c r="L55" s="227"/>
    </row>
    <row r="56" spans="2:12" ht="12">
      <c r="B56" s="227"/>
      <c r="L56" s="227"/>
    </row>
    <row r="57" spans="2:12" ht="12">
      <c r="B57" s="227"/>
      <c r="L57" s="227"/>
    </row>
    <row r="58" spans="2:12" ht="12">
      <c r="B58" s="227"/>
      <c r="L58" s="227"/>
    </row>
    <row r="59" spans="2:12" ht="12">
      <c r="B59" s="227"/>
      <c r="L59" s="227"/>
    </row>
    <row r="60" spans="2:12" ht="12">
      <c r="B60" s="227"/>
      <c r="L60" s="227"/>
    </row>
    <row r="61" spans="1:31" s="233" customFormat="1" ht="12.75">
      <c r="A61" s="181"/>
      <c r="B61" s="231"/>
      <c r="C61" s="181"/>
      <c r="D61" s="256" t="s">
        <v>51</v>
      </c>
      <c r="E61" s="257"/>
      <c r="F61" s="258" t="s">
        <v>52</v>
      </c>
      <c r="G61" s="256" t="s">
        <v>51</v>
      </c>
      <c r="H61" s="257"/>
      <c r="I61" s="257"/>
      <c r="J61" s="259" t="s">
        <v>52</v>
      </c>
      <c r="K61" s="257"/>
      <c r="L61" s="232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</row>
    <row r="62" spans="2:12" ht="12">
      <c r="B62" s="227"/>
      <c r="L62" s="227"/>
    </row>
    <row r="63" spans="2:12" ht="12">
      <c r="B63" s="227"/>
      <c r="L63" s="227"/>
    </row>
    <row r="64" spans="2:12" ht="12">
      <c r="B64" s="227"/>
      <c r="L64" s="227"/>
    </row>
    <row r="65" spans="1:31" s="233" customFormat="1" ht="12.75">
      <c r="A65" s="181"/>
      <c r="B65" s="231"/>
      <c r="C65" s="181"/>
      <c r="D65" s="254" t="s">
        <v>53</v>
      </c>
      <c r="E65" s="260"/>
      <c r="F65" s="260"/>
      <c r="G65" s="254" t="s">
        <v>54</v>
      </c>
      <c r="H65" s="260"/>
      <c r="I65" s="260"/>
      <c r="J65" s="260"/>
      <c r="K65" s="260"/>
      <c r="L65" s="232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</row>
    <row r="66" spans="2:12" ht="12">
      <c r="B66" s="227"/>
      <c r="L66" s="227"/>
    </row>
    <row r="67" spans="2:12" ht="12">
      <c r="B67" s="227"/>
      <c r="L67" s="227"/>
    </row>
    <row r="68" spans="2:12" ht="12">
      <c r="B68" s="227"/>
      <c r="L68" s="227"/>
    </row>
    <row r="69" spans="2:12" ht="12">
      <c r="B69" s="227"/>
      <c r="L69" s="227"/>
    </row>
    <row r="70" spans="2:12" ht="12">
      <c r="B70" s="227"/>
      <c r="L70" s="227"/>
    </row>
    <row r="71" spans="2:12" ht="12">
      <c r="B71" s="227"/>
      <c r="L71" s="227"/>
    </row>
    <row r="72" spans="2:12" ht="12">
      <c r="B72" s="227"/>
      <c r="L72" s="227"/>
    </row>
    <row r="73" spans="2:12" ht="12">
      <c r="B73" s="227"/>
      <c r="L73" s="227"/>
    </row>
    <row r="74" spans="2:12" ht="12">
      <c r="B74" s="227"/>
      <c r="L74" s="227"/>
    </row>
    <row r="75" spans="2:12" ht="12">
      <c r="B75" s="227"/>
      <c r="L75" s="227"/>
    </row>
    <row r="76" spans="1:31" s="233" customFormat="1" ht="12.75">
      <c r="A76" s="181"/>
      <c r="B76" s="231"/>
      <c r="C76" s="181"/>
      <c r="D76" s="256" t="s">
        <v>51</v>
      </c>
      <c r="E76" s="257"/>
      <c r="F76" s="258" t="s">
        <v>52</v>
      </c>
      <c r="G76" s="256" t="s">
        <v>51</v>
      </c>
      <c r="H76" s="257"/>
      <c r="I76" s="257"/>
      <c r="J76" s="259" t="s">
        <v>52</v>
      </c>
      <c r="K76" s="257"/>
      <c r="L76" s="232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</row>
    <row r="77" spans="1:31" s="233" customFormat="1" ht="14.45" customHeight="1">
      <c r="A77" s="181"/>
      <c r="B77" s="261"/>
      <c r="C77" s="262"/>
      <c r="D77" s="262"/>
      <c r="E77" s="262"/>
      <c r="F77" s="262"/>
      <c r="G77" s="262"/>
      <c r="H77" s="262"/>
      <c r="I77" s="262"/>
      <c r="J77" s="262"/>
      <c r="K77" s="262"/>
      <c r="L77" s="232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</row>
    <row r="81" spans="1:31" s="233" customFormat="1" ht="6.95" customHeight="1">
      <c r="A81" s="181"/>
      <c r="B81" s="263"/>
      <c r="C81" s="264"/>
      <c r="D81" s="264"/>
      <c r="E81" s="264"/>
      <c r="F81" s="264"/>
      <c r="G81" s="264"/>
      <c r="H81" s="264"/>
      <c r="I81" s="264"/>
      <c r="J81" s="264"/>
      <c r="K81" s="264"/>
      <c r="L81" s="232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</row>
    <row r="82" spans="1:31" s="233" customFormat="1" ht="24.95" customHeight="1">
      <c r="A82" s="181"/>
      <c r="B82" s="231"/>
      <c r="C82" s="228" t="s">
        <v>102</v>
      </c>
      <c r="D82" s="181"/>
      <c r="E82" s="181"/>
      <c r="F82" s="181"/>
      <c r="G82" s="181"/>
      <c r="H82" s="181"/>
      <c r="I82" s="181"/>
      <c r="J82" s="181"/>
      <c r="K82" s="181"/>
      <c r="L82" s="232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</row>
    <row r="83" spans="1:31" s="233" customFormat="1" ht="6.95" customHeight="1">
      <c r="A83" s="181"/>
      <c r="B83" s="231"/>
      <c r="C83" s="181"/>
      <c r="D83" s="181"/>
      <c r="E83" s="181"/>
      <c r="F83" s="181"/>
      <c r="G83" s="181"/>
      <c r="H83" s="181"/>
      <c r="I83" s="181"/>
      <c r="J83" s="181"/>
      <c r="K83" s="181"/>
      <c r="L83" s="232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</row>
    <row r="84" spans="1:31" s="233" customFormat="1" ht="12" customHeight="1">
      <c r="A84" s="181"/>
      <c r="B84" s="231"/>
      <c r="C84" s="230" t="s">
        <v>14</v>
      </c>
      <c r="D84" s="181"/>
      <c r="E84" s="181"/>
      <c r="F84" s="181"/>
      <c r="G84" s="181"/>
      <c r="H84" s="181"/>
      <c r="I84" s="181"/>
      <c r="J84" s="181"/>
      <c r="K84" s="181"/>
      <c r="L84" s="232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</row>
    <row r="85" spans="1:31" s="233" customFormat="1" ht="16.5" customHeight="1">
      <c r="A85" s="181"/>
      <c r="B85" s="231"/>
      <c r="C85" s="181"/>
      <c r="D85" s="181"/>
      <c r="E85" s="353" t="str">
        <f>E7</f>
        <v>OBJEKT VIKS - Aula  -  ADAPTACE VÝUKOVÝCH PROSTOR</v>
      </c>
      <c r="F85" s="354"/>
      <c r="G85" s="354"/>
      <c r="H85" s="354"/>
      <c r="I85" s="181"/>
      <c r="J85" s="181"/>
      <c r="K85" s="181"/>
      <c r="L85" s="232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</row>
    <row r="86" spans="1:31" s="233" customFormat="1" ht="12" customHeight="1">
      <c r="A86" s="181"/>
      <c r="B86" s="231"/>
      <c r="C86" s="230" t="s">
        <v>100</v>
      </c>
      <c r="D86" s="181"/>
      <c r="E86" s="181"/>
      <c r="F86" s="181"/>
      <c r="G86" s="181"/>
      <c r="H86" s="181"/>
      <c r="I86" s="181"/>
      <c r="J86" s="181"/>
      <c r="K86" s="181"/>
      <c r="L86" s="232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</row>
    <row r="87" spans="1:31" s="233" customFormat="1" ht="16.5" customHeight="1">
      <c r="A87" s="181"/>
      <c r="B87" s="231"/>
      <c r="C87" s="181"/>
      <c r="D87" s="181"/>
      <c r="E87" s="355" t="str">
        <f>E9</f>
        <v>1-2 - Mobiliár  -  Vybavení nábytkem</v>
      </c>
      <c r="F87" s="356"/>
      <c r="G87" s="356"/>
      <c r="H87" s="356"/>
      <c r="I87" s="181"/>
      <c r="J87" s="181"/>
      <c r="K87" s="181"/>
      <c r="L87" s="232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</row>
    <row r="88" spans="1:31" s="233" customFormat="1" ht="6.95" customHeight="1">
      <c r="A88" s="181"/>
      <c r="B88" s="231"/>
      <c r="C88" s="181"/>
      <c r="D88" s="181"/>
      <c r="E88" s="181"/>
      <c r="F88" s="181"/>
      <c r="G88" s="181"/>
      <c r="H88" s="181"/>
      <c r="I88" s="181"/>
      <c r="J88" s="181"/>
      <c r="K88" s="181"/>
      <c r="L88" s="232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</row>
    <row r="89" spans="1:31" s="233" customFormat="1" ht="12" customHeight="1">
      <c r="A89" s="181"/>
      <c r="B89" s="231"/>
      <c r="C89" s="230" t="s">
        <v>18</v>
      </c>
      <c r="D89" s="181"/>
      <c r="E89" s="181"/>
      <c r="F89" s="234" t="str">
        <f>F12</f>
        <v>Ústí nad Labem</v>
      </c>
      <c r="G89" s="181"/>
      <c r="H89" s="181"/>
      <c r="I89" s="230" t="s">
        <v>20</v>
      </c>
      <c r="J89" s="235" t="str">
        <f>IF(J12="","",J12)</f>
        <v>11. 3. 2020</v>
      </c>
      <c r="K89" s="181"/>
      <c r="L89" s="232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</row>
    <row r="90" spans="1:31" s="233" customFormat="1" ht="6.95" customHeight="1">
      <c r="A90" s="181"/>
      <c r="B90" s="231"/>
      <c r="C90" s="181"/>
      <c r="D90" s="181"/>
      <c r="E90" s="181"/>
      <c r="F90" s="181"/>
      <c r="G90" s="181"/>
      <c r="H90" s="181"/>
      <c r="I90" s="181"/>
      <c r="J90" s="181"/>
      <c r="K90" s="181"/>
      <c r="L90" s="232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</row>
    <row r="91" spans="1:31" s="233" customFormat="1" ht="15.2" customHeight="1">
      <c r="A91" s="181"/>
      <c r="B91" s="231"/>
      <c r="C91" s="230" t="s">
        <v>22</v>
      </c>
      <c r="D91" s="181"/>
      <c r="E91" s="181"/>
      <c r="F91" s="234" t="str">
        <f>E15</f>
        <v>Univerzita J. E. Purkyně v Ústí nad Labem</v>
      </c>
      <c r="G91" s="181"/>
      <c r="H91" s="181"/>
      <c r="I91" s="230" t="s">
        <v>30</v>
      </c>
      <c r="J91" s="265" t="str">
        <f>E21</f>
        <v xml:space="preserve"> </v>
      </c>
      <c r="K91" s="181"/>
      <c r="L91" s="232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</row>
    <row r="92" spans="1:31" s="233" customFormat="1" ht="15.2" customHeight="1">
      <c r="A92" s="181"/>
      <c r="B92" s="231"/>
      <c r="C92" s="230" t="s">
        <v>28</v>
      </c>
      <c r="D92" s="181"/>
      <c r="E92" s="181"/>
      <c r="F92" s="234" t="str">
        <f>IF(E18="","",E18)</f>
        <v xml:space="preserve"> </v>
      </c>
      <c r="G92" s="181"/>
      <c r="H92" s="181"/>
      <c r="I92" s="230" t="s">
        <v>32</v>
      </c>
      <c r="J92" s="265">
        <f>E24</f>
        <v>0</v>
      </c>
      <c r="K92" s="181"/>
      <c r="L92" s="232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</row>
    <row r="93" spans="1:31" s="233" customFormat="1" ht="10.35" customHeight="1">
      <c r="A93" s="181"/>
      <c r="B93" s="231"/>
      <c r="C93" s="181"/>
      <c r="D93" s="181"/>
      <c r="E93" s="181"/>
      <c r="F93" s="181"/>
      <c r="G93" s="181"/>
      <c r="H93" s="181"/>
      <c r="I93" s="181"/>
      <c r="J93" s="181"/>
      <c r="K93" s="181"/>
      <c r="L93" s="232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</row>
    <row r="94" spans="1:31" s="233" customFormat="1" ht="29.25" customHeight="1">
      <c r="A94" s="181"/>
      <c r="B94" s="231"/>
      <c r="C94" s="266" t="s">
        <v>103</v>
      </c>
      <c r="D94" s="247"/>
      <c r="E94" s="247"/>
      <c r="F94" s="247"/>
      <c r="G94" s="247"/>
      <c r="H94" s="247"/>
      <c r="I94" s="247"/>
      <c r="J94" s="267" t="s">
        <v>104</v>
      </c>
      <c r="K94" s="247"/>
      <c r="L94" s="232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</row>
    <row r="95" spans="1:31" s="233" customFormat="1" ht="10.35" customHeight="1">
      <c r="A95" s="181"/>
      <c r="B95" s="231"/>
      <c r="C95" s="181"/>
      <c r="D95" s="181"/>
      <c r="E95" s="181"/>
      <c r="F95" s="181"/>
      <c r="G95" s="181"/>
      <c r="H95" s="181"/>
      <c r="I95" s="181"/>
      <c r="J95" s="181"/>
      <c r="K95" s="181"/>
      <c r="L95" s="232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</row>
    <row r="96" spans="1:47" s="233" customFormat="1" ht="22.9" customHeight="1">
      <c r="A96" s="181"/>
      <c r="B96" s="231"/>
      <c r="C96" s="268" t="s">
        <v>105</v>
      </c>
      <c r="D96" s="181"/>
      <c r="E96" s="181"/>
      <c r="F96" s="181"/>
      <c r="G96" s="181"/>
      <c r="H96" s="181"/>
      <c r="I96" s="181"/>
      <c r="J96" s="242">
        <f>J118</f>
        <v>0</v>
      </c>
      <c r="K96" s="181"/>
      <c r="L96" s="232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U96" s="224" t="s">
        <v>106</v>
      </c>
    </row>
    <row r="97" spans="2:12" s="269" customFormat="1" ht="24.95" customHeight="1">
      <c r="B97" s="270"/>
      <c r="D97" s="271" t="s">
        <v>114</v>
      </c>
      <c r="E97" s="272"/>
      <c r="F97" s="272"/>
      <c r="G97" s="272"/>
      <c r="H97" s="272"/>
      <c r="I97" s="272"/>
      <c r="J97" s="273">
        <f>J119</f>
        <v>0</v>
      </c>
      <c r="L97" s="270"/>
    </row>
    <row r="98" spans="2:12" s="274" customFormat="1" ht="19.9" customHeight="1">
      <c r="B98" s="275"/>
      <c r="D98" s="276" t="s">
        <v>1054</v>
      </c>
      <c r="E98" s="277"/>
      <c r="F98" s="277"/>
      <c r="G98" s="277"/>
      <c r="H98" s="277"/>
      <c r="I98" s="277"/>
      <c r="J98" s="278">
        <f>J120</f>
        <v>0</v>
      </c>
      <c r="L98" s="275"/>
    </row>
    <row r="99" spans="1:31" s="233" customFormat="1" ht="21.75" customHeight="1">
      <c r="A99" s="181"/>
      <c r="B99" s="231"/>
      <c r="C99" s="181"/>
      <c r="D99" s="181"/>
      <c r="E99" s="181"/>
      <c r="F99" s="181"/>
      <c r="G99" s="181"/>
      <c r="H99" s="181"/>
      <c r="I99" s="181"/>
      <c r="J99" s="181"/>
      <c r="K99" s="181"/>
      <c r="L99" s="232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</row>
    <row r="100" spans="1:31" s="233" customFormat="1" ht="6.95" customHeight="1">
      <c r="A100" s="181"/>
      <c r="B100" s="261"/>
      <c r="C100" s="262"/>
      <c r="D100" s="262"/>
      <c r="E100" s="262"/>
      <c r="F100" s="262"/>
      <c r="G100" s="262"/>
      <c r="H100" s="262"/>
      <c r="I100" s="262"/>
      <c r="J100" s="262"/>
      <c r="K100" s="262"/>
      <c r="L100" s="232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</row>
    <row r="104" spans="1:31" s="233" customFormat="1" ht="6.95" customHeight="1">
      <c r="A104" s="181"/>
      <c r="B104" s="263"/>
      <c r="C104" s="264"/>
      <c r="D104" s="264"/>
      <c r="E104" s="264"/>
      <c r="F104" s="264"/>
      <c r="G104" s="264"/>
      <c r="H104" s="264"/>
      <c r="I104" s="264"/>
      <c r="J104" s="264"/>
      <c r="K104" s="264"/>
      <c r="L104" s="232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</row>
    <row r="105" spans="1:31" s="233" customFormat="1" ht="24.95" customHeight="1">
      <c r="A105" s="181"/>
      <c r="B105" s="231"/>
      <c r="C105" s="228" t="s">
        <v>128</v>
      </c>
      <c r="D105" s="181"/>
      <c r="E105" s="181"/>
      <c r="F105" s="181"/>
      <c r="G105" s="181"/>
      <c r="H105" s="181"/>
      <c r="I105" s="181"/>
      <c r="J105" s="181"/>
      <c r="K105" s="181"/>
      <c r="L105" s="232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</row>
    <row r="106" spans="1:31" s="233" customFormat="1" ht="6.95" customHeight="1">
      <c r="A106" s="181"/>
      <c r="B106" s="231"/>
      <c r="C106" s="181"/>
      <c r="D106" s="181"/>
      <c r="E106" s="181"/>
      <c r="F106" s="181"/>
      <c r="G106" s="181"/>
      <c r="H106" s="181"/>
      <c r="I106" s="181"/>
      <c r="J106" s="181"/>
      <c r="K106" s="181"/>
      <c r="L106" s="232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</row>
    <row r="107" spans="1:31" s="233" customFormat="1" ht="12" customHeight="1">
      <c r="A107" s="181"/>
      <c r="B107" s="231"/>
      <c r="C107" s="230" t="s">
        <v>14</v>
      </c>
      <c r="D107" s="181"/>
      <c r="E107" s="181"/>
      <c r="F107" s="181"/>
      <c r="G107" s="181"/>
      <c r="H107" s="181"/>
      <c r="I107" s="181"/>
      <c r="J107" s="181"/>
      <c r="K107" s="181"/>
      <c r="L107" s="232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</row>
    <row r="108" spans="1:31" s="233" customFormat="1" ht="16.5" customHeight="1">
      <c r="A108" s="181"/>
      <c r="B108" s="231"/>
      <c r="C108" s="181"/>
      <c r="D108" s="181"/>
      <c r="E108" s="353" t="str">
        <f>E7</f>
        <v>OBJEKT VIKS - Aula  -  ADAPTACE VÝUKOVÝCH PROSTOR</v>
      </c>
      <c r="F108" s="354"/>
      <c r="G108" s="354"/>
      <c r="H108" s="354"/>
      <c r="I108" s="181"/>
      <c r="J108" s="181"/>
      <c r="K108" s="181"/>
      <c r="L108" s="232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</row>
    <row r="109" spans="1:31" s="233" customFormat="1" ht="12" customHeight="1">
      <c r="A109" s="181"/>
      <c r="B109" s="231"/>
      <c r="C109" s="230" t="s">
        <v>100</v>
      </c>
      <c r="D109" s="181"/>
      <c r="E109" s="181"/>
      <c r="F109" s="181"/>
      <c r="G109" s="181"/>
      <c r="H109" s="181"/>
      <c r="I109" s="181"/>
      <c r="J109" s="181"/>
      <c r="K109" s="181"/>
      <c r="L109" s="232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</row>
    <row r="110" spans="1:31" s="233" customFormat="1" ht="16.5" customHeight="1">
      <c r="A110" s="181"/>
      <c r="B110" s="231"/>
      <c r="C110" s="181"/>
      <c r="D110" s="181"/>
      <c r="E110" s="355" t="str">
        <f>E9</f>
        <v>1-2 - Mobiliár  -  Vybavení nábytkem</v>
      </c>
      <c r="F110" s="356"/>
      <c r="G110" s="356"/>
      <c r="H110" s="356"/>
      <c r="I110" s="181"/>
      <c r="J110" s="181"/>
      <c r="K110" s="181"/>
      <c r="L110" s="232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</row>
    <row r="111" spans="1:31" s="233" customFormat="1" ht="6.95" customHeight="1">
      <c r="A111" s="181"/>
      <c r="B111" s="231"/>
      <c r="C111" s="181"/>
      <c r="D111" s="181"/>
      <c r="E111" s="181"/>
      <c r="F111" s="181"/>
      <c r="G111" s="181"/>
      <c r="H111" s="181"/>
      <c r="I111" s="181"/>
      <c r="J111" s="181"/>
      <c r="K111" s="181"/>
      <c r="L111" s="232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</row>
    <row r="112" spans="1:31" s="233" customFormat="1" ht="12" customHeight="1">
      <c r="A112" s="181"/>
      <c r="B112" s="231"/>
      <c r="C112" s="230" t="s">
        <v>18</v>
      </c>
      <c r="D112" s="181"/>
      <c r="E112" s="181"/>
      <c r="F112" s="234" t="str">
        <f>F12</f>
        <v>Ústí nad Labem</v>
      </c>
      <c r="G112" s="181"/>
      <c r="H112" s="181"/>
      <c r="I112" s="230" t="s">
        <v>20</v>
      </c>
      <c r="J112" s="235" t="str">
        <f>IF(J12="","",J12)</f>
        <v>11. 3. 2020</v>
      </c>
      <c r="K112" s="181"/>
      <c r="L112" s="232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</row>
    <row r="113" spans="1:31" s="233" customFormat="1" ht="6.95" customHeight="1">
      <c r="A113" s="181"/>
      <c r="B113" s="231"/>
      <c r="C113" s="181"/>
      <c r="D113" s="181"/>
      <c r="E113" s="181"/>
      <c r="F113" s="181"/>
      <c r="G113" s="181"/>
      <c r="H113" s="181"/>
      <c r="I113" s="181"/>
      <c r="J113" s="181"/>
      <c r="K113" s="181"/>
      <c r="L113" s="232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</row>
    <row r="114" spans="1:31" s="233" customFormat="1" ht="15.2" customHeight="1">
      <c r="A114" s="181"/>
      <c r="B114" s="231"/>
      <c r="C114" s="230" t="s">
        <v>22</v>
      </c>
      <c r="D114" s="181"/>
      <c r="E114" s="181"/>
      <c r="F114" s="234" t="str">
        <f>E15</f>
        <v>Univerzita J. E. Purkyně v Ústí nad Labem</v>
      </c>
      <c r="G114" s="181"/>
      <c r="H114" s="181"/>
      <c r="I114" s="230" t="s">
        <v>30</v>
      </c>
      <c r="J114" s="265" t="str">
        <f>E21</f>
        <v xml:space="preserve"> </v>
      </c>
      <c r="K114" s="181"/>
      <c r="L114" s="232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</row>
    <row r="115" spans="1:31" s="233" customFormat="1" ht="15.2" customHeight="1">
      <c r="A115" s="181"/>
      <c r="B115" s="231"/>
      <c r="C115" s="230" t="s">
        <v>28</v>
      </c>
      <c r="D115" s="181"/>
      <c r="E115" s="181"/>
      <c r="F115" s="234" t="str">
        <f>IF(E18="","",E18)</f>
        <v xml:space="preserve"> </v>
      </c>
      <c r="G115" s="181"/>
      <c r="H115" s="181"/>
      <c r="I115" s="230" t="s">
        <v>32</v>
      </c>
      <c r="J115" s="265">
        <f>E24</f>
        <v>0</v>
      </c>
      <c r="K115" s="181"/>
      <c r="L115" s="232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</row>
    <row r="116" spans="1:31" s="233" customFormat="1" ht="10.35" customHeight="1">
      <c r="A116" s="181"/>
      <c r="B116" s="231"/>
      <c r="C116" s="181"/>
      <c r="D116" s="181"/>
      <c r="E116" s="181"/>
      <c r="F116" s="181"/>
      <c r="G116" s="181"/>
      <c r="H116" s="181"/>
      <c r="I116" s="181"/>
      <c r="J116" s="181"/>
      <c r="K116" s="181"/>
      <c r="L116" s="232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</row>
    <row r="117" spans="1:31" s="286" customFormat="1" ht="29.25" customHeight="1">
      <c r="A117" s="279"/>
      <c r="B117" s="280"/>
      <c r="C117" s="281" t="s">
        <v>129</v>
      </c>
      <c r="D117" s="178" t="s">
        <v>61</v>
      </c>
      <c r="E117" s="178" t="s">
        <v>57</v>
      </c>
      <c r="F117" s="178" t="s">
        <v>58</v>
      </c>
      <c r="G117" s="178" t="s">
        <v>130</v>
      </c>
      <c r="H117" s="178" t="s">
        <v>131</v>
      </c>
      <c r="I117" s="178" t="s">
        <v>132</v>
      </c>
      <c r="J117" s="178" t="s">
        <v>104</v>
      </c>
      <c r="K117" s="179" t="s">
        <v>133</v>
      </c>
      <c r="L117" s="282"/>
      <c r="M117" s="283" t="s">
        <v>1</v>
      </c>
      <c r="N117" s="284" t="s">
        <v>40</v>
      </c>
      <c r="O117" s="284" t="s">
        <v>134</v>
      </c>
      <c r="P117" s="284" t="s">
        <v>135</v>
      </c>
      <c r="Q117" s="284" t="s">
        <v>136</v>
      </c>
      <c r="R117" s="284" t="s">
        <v>137</v>
      </c>
      <c r="S117" s="284" t="s">
        <v>138</v>
      </c>
      <c r="T117" s="285" t="s">
        <v>139</v>
      </c>
      <c r="U117" s="279"/>
      <c r="V117" s="279"/>
      <c r="W117" s="279"/>
      <c r="X117" s="279"/>
      <c r="Y117" s="279"/>
      <c r="Z117" s="279"/>
      <c r="AA117" s="279"/>
      <c r="AB117" s="279"/>
      <c r="AC117" s="279"/>
      <c r="AD117" s="279"/>
      <c r="AE117" s="279"/>
    </row>
    <row r="118" spans="1:63" s="233" customFormat="1" ht="22.9" customHeight="1">
      <c r="A118" s="181"/>
      <c r="B118" s="231"/>
      <c r="C118" s="287" t="s">
        <v>140</v>
      </c>
      <c r="D118" s="181"/>
      <c r="E118" s="181"/>
      <c r="F118" s="181"/>
      <c r="G118" s="181"/>
      <c r="H118" s="181"/>
      <c r="I118" s="181"/>
      <c r="J118" s="182">
        <f>BK118</f>
        <v>0</v>
      </c>
      <c r="K118" s="181"/>
      <c r="L118" s="231"/>
      <c r="M118" s="288"/>
      <c r="N118" s="289"/>
      <c r="O118" s="240"/>
      <c r="P118" s="290">
        <f>P119</f>
        <v>15.72</v>
      </c>
      <c r="Q118" s="240"/>
      <c r="R118" s="290">
        <f>R119</f>
        <v>0</v>
      </c>
      <c r="S118" s="240"/>
      <c r="T118" s="291">
        <f>T119</f>
        <v>0</v>
      </c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T118" s="224" t="s">
        <v>75</v>
      </c>
      <c r="AU118" s="224" t="s">
        <v>106</v>
      </c>
      <c r="BK118" s="292">
        <f>BK119</f>
        <v>0</v>
      </c>
    </row>
    <row r="119" spans="2:63" s="186" customFormat="1" ht="25.9" customHeight="1">
      <c r="B119" s="293"/>
      <c r="D119" s="184" t="s">
        <v>75</v>
      </c>
      <c r="E119" s="185" t="s">
        <v>376</v>
      </c>
      <c r="F119" s="185" t="s">
        <v>377</v>
      </c>
      <c r="J119" s="187">
        <f>BK119</f>
        <v>0</v>
      </c>
      <c r="L119" s="293"/>
      <c r="M119" s="294"/>
      <c r="N119" s="295"/>
      <c r="O119" s="295"/>
      <c r="P119" s="296">
        <f>P120</f>
        <v>15.72</v>
      </c>
      <c r="Q119" s="295"/>
      <c r="R119" s="296">
        <f>R120</f>
        <v>0</v>
      </c>
      <c r="S119" s="295"/>
      <c r="T119" s="297">
        <f>T120</f>
        <v>0</v>
      </c>
      <c r="AR119" s="184" t="s">
        <v>85</v>
      </c>
      <c r="AT119" s="298" t="s">
        <v>75</v>
      </c>
      <c r="AU119" s="298" t="s">
        <v>76</v>
      </c>
      <c r="AY119" s="184" t="s">
        <v>143</v>
      </c>
      <c r="BK119" s="299">
        <f>BK120</f>
        <v>0</v>
      </c>
    </row>
    <row r="120" spans="2:63" s="186" customFormat="1" ht="22.9" customHeight="1">
      <c r="B120" s="293"/>
      <c r="D120" s="184" t="s">
        <v>75</v>
      </c>
      <c r="E120" s="188" t="s">
        <v>590</v>
      </c>
      <c r="F120" s="188" t="s">
        <v>1055</v>
      </c>
      <c r="J120" s="189">
        <f>BK120</f>
        <v>0</v>
      </c>
      <c r="L120" s="293"/>
      <c r="M120" s="294"/>
      <c r="N120" s="295"/>
      <c r="O120" s="295"/>
      <c r="P120" s="296">
        <f>SUM(P121:P132)</f>
        <v>15.72</v>
      </c>
      <c r="Q120" s="295"/>
      <c r="R120" s="296">
        <f>SUM(R121:R132)</f>
        <v>0</v>
      </c>
      <c r="S120" s="295"/>
      <c r="T120" s="297">
        <f>SUM(T121:T132)</f>
        <v>0</v>
      </c>
      <c r="AR120" s="184" t="s">
        <v>85</v>
      </c>
      <c r="AT120" s="298" t="s">
        <v>75</v>
      </c>
      <c r="AU120" s="298" t="s">
        <v>81</v>
      </c>
      <c r="AY120" s="184" t="s">
        <v>143</v>
      </c>
      <c r="BK120" s="299">
        <f>SUM(BK121:BK132)</f>
        <v>0</v>
      </c>
    </row>
    <row r="121" spans="1:65" s="233" customFormat="1" ht="16.5" customHeight="1">
      <c r="A121" s="181"/>
      <c r="B121" s="231"/>
      <c r="C121" s="191" t="s">
        <v>81</v>
      </c>
      <c r="D121" s="191" t="s">
        <v>146</v>
      </c>
      <c r="E121" s="192" t="s">
        <v>1056</v>
      </c>
      <c r="F121" s="193" t="s">
        <v>1057</v>
      </c>
      <c r="G121" s="194" t="s">
        <v>1058</v>
      </c>
      <c r="H121" s="195">
        <v>15</v>
      </c>
      <c r="I121" s="221">
        <v>0</v>
      </c>
      <c r="J121" s="196">
        <f aca="true" t="shared" si="0" ref="J121:J132">ROUND(I121*H121,2)</f>
        <v>0</v>
      </c>
      <c r="K121" s="193" t="s">
        <v>1</v>
      </c>
      <c r="L121" s="231"/>
      <c r="M121" s="306" t="s">
        <v>1</v>
      </c>
      <c r="N121" s="307" t="s">
        <v>41</v>
      </c>
      <c r="O121" s="308">
        <v>1.048</v>
      </c>
      <c r="P121" s="308">
        <f aca="true" t="shared" si="1" ref="P121:P132">O121*H121</f>
        <v>15.72</v>
      </c>
      <c r="Q121" s="308">
        <v>0</v>
      </c>
      <c r="R121" s="308">
        <f aca="true" t="shared" si="2" ref="R121:R132">Q121*H121</f>
        <v>0</v>
      </c>
      <c r="S121" s="308">
        <v>0</v>
      </c>
      <c r="T121" s="309">
        <f aca="true" t="shared" si="3" ref="T121:T132">S121*H121</f>
        <v>0</v>
      </c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R121" s="304" t="s">
        <v>220</v>
      </c>
      <c r="AT121" s="304" t="s">
        <v>146</v>
      </c>
      <c r="AU121" s="304" t="s">
        <v>85</v>
      </c>
      <c r="AY121" s="224" t="s">
        <v>143</v>
      </c>
      <c r="BE121" s="305">
        <f aca="true" t="shared" si="4" ref="BE121:BE132">IF(N121="základní",J121,0)</f>
        <v>0</v>
      </c>
      <c r="BF121" s="305">
        <f aca="true" t="shared" si="5" ref="BF121:BF132">IF(N121="snížená",J121,0)</f>
        <v>0</v>
      </c>
      <c r="BG121" s="305">
        <f aca="true" t="shared" si="6" ref="BG121:BG132">IF(N121="zákl. přenesená",J121,0)</f>
        <v>0</v>
      </c>
      <c r="BH121" s="305">
        <f aca="true" t="shared" si="7" ref="BH121:BH132">IF(N121="sníž. přenesená",J121,0)</f>
        <v>0</v>
      </c>
      <c r="BI121" s="305">
        <f aca="true" t="shared" si="8" ref="BI121:BI132">IF(N121="nulová",J121,0)</f>
        <v>0</v>
      </c>
      <c r="BJ121" s="224" t="s">
        <v>81</v>
      </c>
      <c r="BK121" s="305">
        <f aca="true" t="shared" si="9" ref="BK121:BK132">ROUND(I121*H121,2)</f>
        <v>0</v>
      </c>
      <c r="BL121" s="224" t="s">
        <v>220</v>
      </c>
      <c r="BM121" s="304" t="s">
        <v>1059</v>
      </c>
    </row>
    <row r="122" spans="1:65" s="233" customFormat="1" ht="16.5" customHeight="1">
      <c r="A122" s="181"/>
      <c r="B122" s="231"/>
      <c r="C122" s="215" t="s">
        <v>85</v>
      </c>
      <c r="D122" s="215" t="s">
        <v>573</v>
      </c>
      <c r="E122" s="216" t="s">
        <v>1060</v>
      </c>
      <c r="F122" s="217" t="s">
        <v>1061</v>
      </c>
      <c r="G122" s="218" t="s">
        <v>188</v>
      </c>
      <c r="H122" s="219">
        <v>1</v>
      </c>
      <c r="I122" s="223">
        <v>0</v>
      </c>
      <c r="J122" s="220">
        <f t="shared" si="0"/>
        <v>0</v>
      </c>
      <c r="K122" s="217" t="s">
        <v>1</v>
      </c>
      <c r="L122" s="310"/>
      <c r="M122" s="311" t="s">
        <v>1</v>
      </c>
      <c r="N122" s="312" t="s">
        <v>41</v>
      </c>
      <c r="O122" s="308">
        <v>0</v>
      </c>
      <c r="P122" s="308">
        <f t="shared" si="1"/>
        <v>0</v>
      </c>
      <c r="Q122" s="308">
        <v>0</v>
      </c>
      <c r="R122" s="308">
        <f t="shared" si="2"/>
        <v>0</v>
      </c>
      <c r="S122" s="308">
        <v>0</v>
      </c>
      <c r="T122" s="309">
        <f t="shared" si="3"/>
        <v>0</v>
      </c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R122" s="304" t="s">
        <v>320</v>
      </c>
      <c r="AT122" s="304" t="s">
        <v>573</v>
      </c>
      <c r="AU122" s="304" t="s">
        <v>85</v>
      </c>
      <c r="AY122" s="224" t="s">
        <v>143</v>
      </c>
      <c r="BE122" s="305">
        <f t="shared" si="4"/>
        <v>0</v>
      </c>
      <c r="BF122" s="305">
        <f t="shared" si="5"/>
        <v>0</v>
      </c>
      <c r="BG122" s="305">
        <f t="shared" si="6"/>
        <v>0</v>
      </c>
      <c r="BH122" s="305">
        <f t="shared" si="7"/>
        <v>0</v>
      </c>
      <c r="BI122" s="305">
        <f t="shared" si="8"/>
        <v>0</v>
      </c>
      <c r="BJ122" s="224" t="s">
        <v>81</v>
      </c>
      <c r="BK122" s="305">
        <f t="shared" si="9"/>
        <v>0</v>
      </c>
      <c r="BL122" s="224" t="s">
        <v>220</v>
      </c>
      <c r="BM122" s="304" t="s">
        <v>1062</v>
      </c>
    </row>
    <row r="123" spans="1:65" s="233" customFormat="1" ht="16.5" customHeight="1">
      <c r="A123" s="181"/>
      <c r="B123" s="231"/>
      <c r="C123" s="215" t="s">
        <v>144</v>
      </c>
      <c r="D123" s="215" t="s">
        <v>573</v>
      </c>
      <c r="E123" s="216" t="s">
        <v>1063</v>
      </c>
      <c r="F123" s="217" t="s">
        <v>1064</v>
      </c>
      <c r="G123" s="218" t="s">
        <v>188</v>
      </c>
      <c r="H123" s="219">
        <v>235</v>
      </c>
      <c r="I123" s="223">
        <v>0</v>
      </c>
      <c r="J123" s="220">
        <f t="shared" si="0"/>
        <v>0</v>
      </c>
      <c r="K123" s="217" t="s">
        <v>1</v>
      </c>
      <c r="L123" s="310"/>
      <c r="M123" s="311" t="s">
        <v>1</v>
      </c>
      <c r="N123" s="312" t="s">
        <v>41</v>
      </c>
      <c r="O123" s="308">
        <v>0</v>
      </c>
      <c r="P123" s="308">
        <f t="shared" si="1"/>
        <v>0</v>
      </c>
      <c r="Q123" s="308">
        <v>0</v>
      </c>
      <c r="R123" s="308">
        <f t="shared" si="2"/>
        <v>0</v>
      </c>
      <c r="S123" s="308">
        <v>0</v>
      </c>
      <c r="T123" s="309">
        <f t="shared" si="3"/>
        <v>0</v>
      </c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R123" s="304" t="s">
        <v>320</v>
      </c>
      <c r="AT123" s="304" t="s">
        <v>573</v>
      </c>
      <c r="AU123" s="304" t="s">
        <v>85</v>
      </c>
      <c r="AY123" s="224" t="s">
        <v>143</v>
      </c>
      <c r="BE123" s="305">
        <f t="shared" si="4"/>
        <v>0</v>
      </c>
      <c r="BF123" s="305">
        <f t="shared" si="5"/>
        <v>0</v>
      </c>
      <c r="BG123" s="305">
        <f t="shared" si="6"/>
        <v>0</v>
      </c>
      <c r="BH123" s="305">
        <f t="shared" si="7"/>
        <v>0</v>
      </c>
      <c r="BI123" s="305">
        <f t="shared" si="8"/>
        <v>0</v>
      </c>
      <c r="BJ123" s="224" t="s">
        <v>81</v>
      </c>
      <c r="BK123" s="305">
        <f t="shared" si="9"/>
        <v>0</v>
      </c>
      <c r="BL123" s="224" t="s">
        <v>220</v>
      </c>
      <c r="BM123" s="304" t="s">
        <v>1065</v>
      </c>
    </row>
    <row r="124" spans="1:65" s="233" customFormat="1" ht="16.5" customHeight="1">
      <c r="A124" s="181"/>
      <c r="B124" s="231"/>
      <c r="C124" s="215" t="s">
        <v>151</v>
      </c>
      <c r="D124" s="215" t="s">
        <v>573</v>
      </c>
      <c r="E124" s="216" t="s">
        <v>1066</v>
      </c>
      <c r="F124" s="217" t="s">
        <v>1067</v>
      </c>
      <c r="G124" s="218" t="s">
        <v>188</v>
      </c>
      <c r="H124" s="219">
        <v>20</v>
      </c>
      <c r="I124" s="223">
        <v>0</v>
      </c>
      <c r="J124" s="220">
        <f t="shared" si="0"/>
        <v>0</v>
      </c>
      <c r="K124" s="217" t="s">
        <v>1</v>
      </c>
      <c r="L124" s="310"/>
      <c r="M124" s="311" t="s">
        <v>1</v>
      </c>
      <c r="N124" s="312" t="s">
        <v>41</v>
      </c>
      <c r="O124" s="308">
        <v>0</v>
      </c>
      <c r="P124" s="308">
        <f t="shared" si="1"/>
        <v>0</v>
      </c>
      <c r="Q124" s="308">
        <v>0</v>
      </c>
      <c r="R124" s="308">
        <f t="shared" si="2"/>
        <v>0</v>
      </c>
      <c r="S124" s="308">
        <v>0</v>
      </c>
      <c r="T124" s="309">
        <f t="shared" si="3"/>
        <v>0</v>
      </c>
      <c r="U124" s="181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R124" s="304" t="s">
        <v>320</v>
      </c>
      <c r="AT124" s="304" t="s">
        <v>573</v>
      </c>
      <c r="AU124" s="304" t="s">
        <v>85</v>
      </c>
      <c r="AY124" s="224" t="s">
        <v>143</v>
      </c>
      <c r="BE124" s="305">
        <f t="shared" si="4"/>
        <v>0</v>
      </c>
      <c r="BF124" s="305">
        <f t="shared" si="5"/>
        <v>0</v>
      </c>
      <c r="BG124" s="305">
        <f t="shared" si="6"/>
        <v>0</v>
      </c>
      <c r="BH124" s="305">
        <f t="shared" si="7"/>
        <v>0</v>
      </c>
      <c r="BI124" s="305">
        <f t="shared" si="8"/>
        <v>0</v>
      </c>
      <c r="BJ124" s="224" t="s">
        <v>81</v>
      </c>
      <c r="BK124" s="305">
        <f t="shared" si="9"/>
        <v>0</v>
      </c>
      <c r="BL124" s="224" t="s">
        <v>220</v>
      </c>
      <c r="BM124" s="304" t="s">
        <v>1068</v>
      </c>
    </row>
    <row r="125" spans="1:65" s="233" customFormat="1" ht="16.5" customHeight="1">
      <c r="A125" s="181"/>
      <c r="B125" s="231"/>
      <c r="C125" s="215" t="s">
        <v>170</v>
      </c>
      <c r="D125" s="215" t="s">
        <v>573</v>
      </c>
      <c r="E125" s="216" t="s">
        <v>1069</v>
      </c>
      <c r="F125" s="217" t="s">
        <v>1070</v>
      </c>
      <c r="G125" s="218" t="s">
        <v>188</v>
      </c>
      <c r="H125" s="219">
        <v>1</v>
      </c>
      <c r="I125" s="223">
        <v>0</v>
      </c>
      <c r="J125" s="220">
        <f t="shared" si="0"/>
        <v>0</v>
      </c>
      <c r="K125" s="217" t="s">
        <v>1</v>
      </c>
      <c r="L125" s="310"/>
      <c r="M125" s="311" t="s">
        <v>1</v>
      </c>
      <c r="N125" s="312" t="s">
        <v>41</v>
      </c>
      <c r="O125" s="308">
        <v>0</v>
      </c>
      <c r="P125" s="308">
        <f t="shared" si="1"/>
        <v>0</v>
      </c>
      <c r="Q125" s="308">
        <v>0</v>
      </c>
      <c r="R125" s="308">
        <f t="shared" si="2"/>
        <v>0</v>
      </c>
      <c r="S125" s="308">
        <v>0</v>
      </c>
      <c r="T125" s="309">
        <f t="shared" si="3"/>
        <v>0</v>
      </c>
      <c r="U125" s="181"/>
      <c r="V125" s="181"/>
      <c r="W125" s="181"/>
      <c r="X125" s="181"/>
      <c r="Y125" s="181"/>
      <c r="Z125" s="181"/>
      <c r="AA125" s="181"/>
      <c r="AB125" s="181"/>
      <c r="AC125" s="181"/>
      <c r="AD125" s="181"/>
      <c r="AE125" s="181"/>
      <c r="AR125" s="304" t="s">
        <v>320</v>
      </c>
      <c r="AT125" s="304" t="s">
        <v>573</v>
      </c>
      <c r="AU125" s="304" t="s">
        <v>85</v>
      </c>
      <c r="AY125" s="224" t="s">
        <v>143</v>
      </c>
      <c r="BE125" s="305">
        <f t="shared" si="4"/>
        <v>0</v>
      </c>
      <c r="BF125" s="305">
        <f t="shared" si="5"/>
        <v>0</v>
      </c>
      <c r="BG125" s="305">
        <f t="shared" si="6"/>
        <v>0</v>
      </c>
      <c r="BH125" s="305">
        <f t="shared" si="7"/>
        <v>0</v>
      </c>
      <c r="BI125" s="305">
        <f t="shared" si="8"/>
        <v>0</v>
      </c>
      <c r="BJ125" s="224" t="s">
        <v>81</v>
      </c>
      <c r="BK125" s="305">
        <f t="shared" si="9"/>
        <v>0</v>
      </c>
      <c r="BL125" s="224" t="s">
        <v>220</v>
      </c>
      <c r="BM125" s="304" t="s">
        <v>1071</v>
      </c>
    </row>
    <row r="126" spans="1:65" s="233" customFormat="1" ht="16.5" customHeight="1">
      <c r="A126" s="181"/>
      <c r="B126" s="231"/>
      <c r="C126" s="215" t="s">
        <v>176</v>
      </c>
      <c r="D126" s="215" t="s">
        <v>573</v>
      </c>
      <c r="E126" s="216" t="s">
        <v>1072</v>
      </c>
      <c r="F126" s="217" t="s">
        <v>1073</v>
      </c>
      <c r="G126" s="218" t="s">
        <v>188</v>
      </c>
      <c r="H126" s="219">
        <v>2</v>
      </c>
      <c r="I126" s="223">
        <v>0</v>
      </c>
      <c r="J126" s="220">
        <f t="shared" si="0"/>
        <v>0</v>
      </c>
      <c r="K126" s="217" t="s">
        <v>1</v>
      </c>
      <c r="L126" s="310"/>
      <c r="M126" s="311" t="s">
        <v>1</v>
      </c>
      <c r="N126" s="312" t="s">
        <v>41</v>
      </c>
      <c r="O126" s="308">
        <v>0</v>
      </c>
      <c r="P126" s="308">
        <f t="shared" si="1"/>
        <v>0</v>
      </c>
      <c r="Q126" s="308">
        <v>0</v>
      </c>
      <c r="R126" s="308">
        <f t="shared" si="2"/>
        <v>0</v>
      </c>
      <c r="S126" s="308">
        <v>0</v>
      </c>
      <c r="T126" s="309">
        <f t="shared" si="3"/>
        <v>0</v>
      </c>
      <c r="U126" s="181"/>
      <c r="V126" s="181"/>
      <c r="W126" s="181"/>
      <c r="X126" s="181"/>
      <c r="Y126" s="181"/>
      <c r="Z126" s="181"/>
      <c r="AA126" s="181"/>
      <c r="AB126" s="181"/>
      <c r="AC126" s="181"/>
      <c r="AD126" s="181"/>
      <c r="AE126" s="181"/>
      <c r="AR126" s="304" t="s">
        <v>320</v>
      </c>
      <c r="AT126" s="304" t="s">
        <v>573</v>
      </c>
      <c r="AU126" s="304" t="s">
        <v>85</v>
      </c>
      <c r="AY126" s="224" t="s">
        <v>143</v>
      </c>
      <c r="BE126" s="305">
        <f t="shared" si="4"/>
        <v>0</v>
      </c>
      <c r="BF126" s="305">
        <f t="shared" si="5"/>
        <v>0</v>
      </c>
      <c r="BG126" s="305">
        <f t="shared" si="6"/>
        <v>0</v>
      </c>
      <c r="BH126" s="305">
        <f t="shared" si="7"/>
        <v>0</v>
      </c>
      <c r="BI126" s="305">
        <f t="shared" si="8"/>
        <v>0</v>
      </c>
      <c r="BJ126" s="224" t="s">
        <v>81</v>
      </c>
      <c r="BK126" s="305">
        <f t="shared" si="9"/>
        <v>0</v>
      </c>
      <c r="BL126" s="224" t="s">
        <v>220</v>
      </c>
      <c r="BM126" s="304" t="s">
        <v>1074</v>
      </c>
    </row>
    <row r="127" spans="1:65" s="233" customFormat="1" ht="16.5" customHeight="1">
      <c r="A127" s="181"/>
      <c r="B127" s="231"/>
      <c r="C127" s="215" t="s">
        <v>181</v>
      </c>
      <c r="D127" s="215" t="s">
        <v>573</v>
      </c>
      <c r="E127" s="216" t="s">
        <v>1075</v>
      </c>
      <c r="F127" s="217" t="s">
        <v>1076</v>
      </c>
      <c r="G127" s="218" t="s">
        <v>188</v>
      </c>
      <c r="H127" s="219">
        <v>1</v>
      </c>
      <c r="I127" s="223">
        <v>0</v>
      </c>
      <c r="J127" s="220">
        <f t="shared" si="0"/>
        <v>0</v>
      </c>
      <c r="K127" s="217" t="s">
        <v>1</v>
      </c>
      <c r="L127" s="310"/>
      <c r="M127" s="311" t="s">
        <v>1</v>
      </c>
      <c r="N127" s="312" t="s">
        <v>41</v>
      </c>
      <c r="O127" s="308">
        <v>0</v>
      </c>
      <c r="P127" s="308">
        <f t="shared" si="1"/>
        <v>0</v>
      </c>
      <c r="Q127" s="308">
        <v>0</v>
      </c>
      <c r="R127" s="308">
        <f t="shared" si="2"/>
        <v>0</v>
      </c>
      <c r="S127" s="308">
        <v>0</v>
      </c>
      <c r="T127" s="309">
        <f t="shared" si="3"/>
        <v>0</v>
      </c>
      <c r="U127" s="181"/>
      <c r="V127" s="181"/>
      <c r="W127" s="181"/>
      <c r="X127" s="181"/>
      <c r="Y127" s="181"/>
      <c r="Z127" s="181"/>
      <c r="AA127" s="181"/>
      <c r="AB127" s="181"/>
      <c r="AC127" s="181"/>
      <c r="AD127" s="181"/>
      <c r="AE127" s="181"/>
      <c r="AR127" s="304" t="s">
        <v>320</v>
      </c>
      <c r="AT127" s="304" t="s">
        <v>573</v>
      </c>
      <c r="AU127" s="304" t="s">
        <v>85</v>
      </c>
      <c r="AY127" s="224" t="s">
        <v>143</v>
      </c>
      <c r="BE127" s="305">
        <f t="shared" si="4"/>
        <v>0</v>
      </c>
      <c r="BF127" s="305">
        <f t="shared" si="5"/>
        <v>0</v>
      </c>
      <c r="BG127" s="305">
        <f t="shared" si="6"/>
        <v>0</v>
      </c>
      <c r="BH127" s="305">
        <f t="shared" si="7"/>
        <v>0</v>
      </c>
      <c r="BI127" s="305">
        <f t="shared" si="8"/>
        <v>0</v>
      </c>
      <c r="BJ127" s="224" t="s">
        <v>81</v>
      </c>
      <c r="BK127" s="305">
        <f t="shared" si="9"/>
        <v>0</v>
      </c>
      <c r="BL127" s="224" t="s">
        <v>220</v>
      </c>
      <c r="BM127" s="304" t="s">
        <v>1077</v>
      </c>
    </row>
    <row r="128" spans="1:65" s="233" customFormat="1" ht="16.5" customHeight="1">
      <c r="A128" s="181"/>
      <c r="B128" s="231"/>
      <c r="C128" s="215" t="s">
        <v>192</v>
      </c>
      <c r="D128" s="215" t="s">
        <v>573</v>
      </c>
      <c r="E128" s="216" t="s">
        <v>1078</v>
      </c>
      <c r="F128" s="217" t="s">
        <v>1400</v>
      </c>
      <c r="G128" s="218" t="s">
        <v>188</v>
      </c>
      <c r="H128" s="219">
        <v>2</v>
      </c>
      <c r="I128" s="223">
        <v>0</v>
      </c>
      <c r="J128" s="220">
        <f t="shared" si="0"/>
        <v>0</v>
      </c>
      <c r="K128" s="217" t="s">
        <v>1</v>
      </c>
      <c r="L128" s="310"/>
      <c r="M128" s="311" t="s">
        <v>1</v>
      </c>
      <c r="N128" s="312" t="s">
        <v>41</v>
      </c>
      <c r="O128" s="308">
        <v>0</v>
      </c>
      <c r="P128" s="308">
        <f t="shared" si="1"/>
        <v>0</v>
      </c>
      <c r="Q128" s="308">
        <v>0</v>
      </c>
      <c r="R128" s="308">
        <f t="shared" si="2"/>
        <v>0</v>
      </c>
      <c r="S128" s="308">
        <v>0</v>
      </c>
      <c r="T128" s="309">
        <f t="shared" si="3"/>
        <v>0</v>
      </c>
      <c r="U128" s="181"/>
      <c r="V128" s="181"/>
      <c r="W128" s="181"/>
      <c r="X128" s="181"/>
      <c r="Y128" s="181"/>
      <c r="Z128" s="181"/>
      <c r="AA128" s="181"/>
      <c r="AB128" s="181"/>
      <c r="AC128" s="181"/>
      <c r="AD128" s="181"/>
      <c r="AE128" s="181"/>
      <c r="AR128" s="304" t="s">
        <v>320</v>
      </c>
      <c r="AT128" s="304" t="s">
        <v>573</v>
      </c>
      <c r="AU128" s="304" t="s">
        <v>85</v>
      </c>
      <c r="AY128" s="224" t="s">
        <v>143</v>
      </c>
      <c r="BE128" s="305">
        <f t="shared" si="4"/>
        <v>0</v>
      </c>
      <c r="BF128" s="305">
        <f t="shared" si="5"/>
        <v>0</v>
      </c>
      <c r="BG128" s="305">
        <f t="shared" si="6"/>
        <v>0</v>
      </c>
      <c r="BH128" s="305">
        <f t="shared" si="7"/>
        <v>0</v>
      </c>
      <c r="BI128" s="305">
        <f t="shared" si="8"/>
        <v>0</v>
      </c>
      <c r="BJ128" s="224" t="s">
        <v>81</v>
      </c>
      <c r="BK128" s="305">
        <f t="shared" si="9"/>
        <v>0</v>
      </c>
      <c r="BL128" s="224" t="s">
        <v>220</v>
      </c>
      <c r="BM128" s="304" t="s">
        <v>1079</v>
      </c>
    </row>
    <row r="129" spans="1:65" s="233" customFormat="1" ht="16.5" customHeight="1">
      <c r="A129" s="181"/>
      <c r="B129" s="231"/>
      <c r="C129" s="215" t="s">
        <v>198</v>
      </c>
      <c r="D129" s="215" t="s">
        <v>573</v>
      </c>
      <c r="E129" s="216" t="s">
        <v>1080</v>
      </c>
      <c r="F129" s="217" t="s">
        <v>1399</v>
      </c>
      <c r="G129" s="218" t="s">
        <v>188</v>
      </c>
      <c r="H129" s="219">
        <v>2</v>
      </c>
      <c r="I129" s="223">
        <v>0</v>
      </c>
      <c r="J129" s="220">
        <f t="shared" si="0"/>
        <v>0</v>
      </c>
      <c r="K129" s="217" t="s">
        <v>1</v>
      </c>
      <c r="L129" s="310"/>
      <c r="M129" s="311" t="s">
        <v>1</v>
      </c>
      <c r="N129" s="312" t="s">
        <v>41</v>
      </c>
      <c r="O129" s="308">
        <v>0</v>
      </c>
      <c r="P129" s="308">
        <f t="shared" si="1"/>
        <v>0</v>
      </c>
      <c r="Q129" s="308">
        <v>0</v>
      </c>
      <c r="R129" s="308">
        <f t="shared" si="2"/>
        <v>0</v>
      </c>
      <c r="S129" s="308">
        <v>0</v>
      </c>
      <c r="T129" s="309">
        <f t="shared" si="3"/>
        <v>0</v>
      </c>
      <c r="U129" s="181"/>
      <c r="V129" s="181"/>
      <c r="W129" s="181"/>
      <c r="X129" s="181"/>
      <c r="Y129" s="181"/>
      <c r="Z129" s="181"/>
      <c r="AA129" s="181"/>
      <c r="AB129" s="181"/>
      <c r="AC129" s="181"/>
      <c r="AD129" s="181"/>
      <c r="AE129" s="181"/>
      <c r="AR129" s="304" t="s">
        <v>320</v>
      </c>
      <c r="AT129" s="304" t="s">
        <v>573</v>
      </c>
      <c r="AU129" s="304" t="s">
        <v>85</v>
      </c>
      <c r="AY129" s="224" t="s">
        <v>143</v>
      </c>
      <c r="BE129" s="305">
        <f t="shared" si="4"/>
        <v>0</v>
      </c>
      <c r="BF129" s="305">
        <f t="shared" si="5"/>
        <v>0</v>
      </c>
      <c r="BG129" s="305">
        <f t="shared" si="6"/>
        <v>0</v>
      </c>
      <c r="BH129" s="305">
        <f t="shared" si="7"/>
        <v>0</v>
      </c>
      <c r="BI129" s="305">
        <f t="shared" si="8"/>
        <v>0</v>
      </c>
      <c r="BJ129" s="224" t="s">
        <v>81</v>
      </c>
      <c r="BK129" s="305">
        <f t="shared" si="9"/>
        <v>0</v>
      </c>
      <c r="BL129" s="224" t="s">
        <v>220</v>
      </c>
      <c r="BM129" s="304" t="s">
        <v>1081</v>
      </c>
    </row>
    <row r="130" spans="1:65" s="233" customFormat="1" ht="16.5" customHeight="1">
      <c r="A130" s="181"/>
      <c r="B130" s="231"/>
      <c r="C130" s="215" t="s">
        <v>13</v>
      </c>
      <c r="D130" s="215" t="s">
        <v>573</v>
      </c>
      <c r="E130" s="216" t="s">
        <v>1082</v>
      </c>
      <c r="F130" s="217" t="s">
        <v>1393</v>
      </c>
      <c r="G130" s="218" t="s">
        <v>188</v>
      </c>
      <c r="H130" s="219">
        <v>60</v>
      </c>
      <c r="I130" s="223">
        <v>0</v>
      </c>
      <c r="J130" s="220">
        <f t="shared" si="0"/>
        <v>0</v>
      </c>
      <c r="K130" s="217" t="s">
        <v>1</v>
      </c>
      <c r="L130" s="310"/>
      <c r="M130" s="311" t="s">
        <v>1</v>
      </c>
      <c r="N130" s="312" t="s">
        <v>41</v>
      </c>
      <c r="O130" s="308">
        <v>0</v>
      </c>
      <c r="P130" s="308">
        <f t="shared" si="1"/>
        <v>0</v>
      </c>
      <c r="Q130" s="308">
        <v>0</v>
      </c>
      <c r="R130" s="308">
        <f t="shared" si="2"/>
        <v>0</v>
      </c>
      <c r="S130" s="308">
        <v>0</v>
      </c>
      <c r="T130" s="309">
        <f t="shared" si="3"/>
        <v>0</v>
      </c>
      <c r="U130" s="181"/>
      <c r="V130" s="181"/>
      <c r="W130" s="181"/>
      <c r="X130" s="181"/>
      <c r="Y130" s="181"/>
      <c r="Z130" s="181"/>
      <c r="AA130" s="181"/>
      <c r="AB130" s="181"/>
      <c r="AC130" s="181"/>
      <c r="AD130" s="181"/>
      <c r="AE130" s="181"/>
      <c r="AR130" s="304" t="s">
        <v>320</v>
      </c>
      <c r="AT130" s="304" t="s">
        <v>573</v>
      </c>
      <c r="AU130" s="304" t="s">
        <v>85</v>
      </c>
      <c r="AY130" s="224" t="s">
        <v>143</v>
      </c>
      <c r="BE130" s="305">
        <f t="shared" si="4"/>
        <v>0</v>
      </c>
      <c r="BF130" s="305">
        <f t="shared" si="5"/>
        <v>0</v>
      </c>
      <c r="BG130" s="305">
        <f t="shared" si="6"/>
        <v>0</v>
      </c>
      <c r="BH130" s="305">
        <f t="shared" si="7"/>
        <v>0</v>
      </c>
      <c r="BI130" s="305">
        <f t="shared" si="8"/>
        <v>0</v>
      </c>
      <c r="BJ130" s="224" t="s">
        <v>81</v>
      </c>
      <c r="BK130" s="305">
        <f t="shared" si="9"/>
        <v>0</v>
      </c>
      <c r="BL130" s="224" t="s">
        <v>220</v>
      </c>
      <c r="BM130" s="304" t="s">
        <v>1083</v>
      </c>
    </row>
    <row r="131" spans="1:65" s="233" customFormat="1" ht="16.5" customHeight="1">
      <c r="A131" s="181"/>
      <c r="B131" s="231"/>
      <c r="C131" s="191" t="s">
        <v>205</v>
      </c>
      <c r="D131" s="191" t="s">
        <v>146</v>
      </c>
      <c r="E131" s="192" t="s">
        <v>1084</v>
      </c>
      <c r="F131" s="193" t="s">
        <v>1085</v>
      </c>
      <c r="G131" s="194" t="s">
        <v>1058</v>
      </c>
      <c r="H131" s="195">
        <v>6</v>
      </c>
      <c r="I131" s="221">
        <v>0</v>
      </c>
      <c r="J131" s="196">
        <f t="shared" si="0"/>
        <v>0</v>
      </c>
      <c r="K131" s="193" t="s">
        <v>1</v>
      </c>
      <c r="L131" s="231"/>
      <c r="M131" s="306" t="s">
        <v>1</v>
      </c>
      <c r="N131" s="307" t="s">
        <v>41</v>
      </c>
      <c r="O131" s="308">
        <v>0</v>
      </c>
      <c r="P131" s="308">
        <f t="shared" si="1"/>
        <v>0</v>
      </c>
      <c r="Q131" s="308">
        <v>0</v>
      </c>
      <c r="R131" s="308">
        <f t="shared" si="2"/>
        <v>0</v>
      </c>
      <c r="S131" s="308">
        <v>0</v>
      </c>
      <c r="T131" s="309">
        <f t="shared" si="3"/>
        <v>0</v>
      </c>
      <c r="U131" s="181"/>
      <c r="V131" s="181"/>
      <c r="W131" s="181"/>
      <c r="X131" s="181"/>
      <c r="Y131" s="181"/>
      <c r="Z131" s="181"/>
      <c r="AA131" s="181"/>
      <c r="AB131" s="181"/>
      <c r="AC131" s="181"/>
      <c r="AD131" s="181"/>
      <c r="AE131" s="181"/>
      <c r="AR131" s="304" t="s">
        <v>220</v>
      </c>
      <c r="AT131" s="304" t="s">
        <v>146</v>
      </c>
      <c r="AU131" s="304" t="s">
        <v>85</v>
      </c>
      <c r="AY131" s="224" t="s">
        <v>143</v>
      </c>
      <c r="BE131" s="305">
        <f t="shared" si="4"/>
        <v>0</v>
      </c>
      <c r="BF131" s="305">
        <f t="shared" si="5"/>
        <v>0</v>
      </c>
      <c r="BG131" s="305">
        <f t="shared" si="6"/>
        <v>0</v>
      </c>
      <c r="BH131" s="305">
        <f t="shared" si="7"/>
        <v>0</v>
      </c>
      <c r="BI131" s="305">
        <f t="shared" si="8"/>
        <v>0</v>
      </c>
      <c r="BJ131" s="224" t="s">
        <v>81</v>
      </c>
      <c r="BK131" s="305">
        <f t="shared" si="9"/>
        <v>0</v>
      </c>
      <c r="BL131" s="224" t="s">
        <v>220</v>
      </c>
      <c r="BM131" s="304" t="s">
        <v>1086</v>
      </c>
    </row>
    <row r="132" spans="1:65" s="233" customFormat="1" ht="21.75" customHeight="1">
      <c r="A132" s="181"/>
      <c r="B132" s="231"/>
      <c r="C132" s="191" t="s">
        <v>209</v>
      </c>
      <c r="D132" s="191" t="s">
        <v>146</v>
      </c>
      <c r="E132" s="192" t="s">
        <v>1087</v>
      </c>
      <c r="F132" s="193" t="s">
        <v>1088</v>
      </c>
      <c r="G132" s="194" t="s">
        <v>1058</v>
      </c>
      <c r="H132" s="195">
        <v>1.5</v>
      </c>
      <c r="I132" s="221">
        <v>0</v>
      </c>
      <c r="J132" s="196">
        <f t="shared" si="0"/>
        <v>0</v>
      </c>
      <c r="K132" s="193" t="s">
        <v>1</v>
      </c>
      <c r="L132" s="231"/>
      <c r="M132" s="300" t="s">
        <v>1</v>
      </c>
      <c r="N132" s="301" t="s">
        <v>41</v>
      </c>
      <c r="O132" s="302">
        <v>0</v>
      </c>
      <c r="P132" s="302">
        <f t="shared" si="1"/>
        <v>0</v>
      </c>
      <c r="Q132" s="302">
        <v>0</v>
      </c>
      <c r="R132" s="302">
        <f t="shared" si="2"/>
        <v>0</v>
      </c>
      <c r="S132" s="302">
        <v>0</v>
      </c>
      <c r="T132" s="303">
        <f t="shared" si="3"/>
        <v>0</v>
      </c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R132" s="304" t="s">
        <v>220</v>
      </c>
      <c r="AT132" s="304" t="s">
        <v>146</v>
      </c>
      <c r="AU132" s="304" t="s">
        <v>85</v>
      </c>
      <c r="AY132" s="224" t="s">
        <v>143</v>
      </c>
      <c r="BE132" s="305">
        <f t="shared" si="4"/>
        <v>0</v>
      </c>
      <c r="BF132" s="305">
        <f t="shared" si="5"/>
        <v>0</v>
      </c>
      <c r="BG132" s="305">
        <f t="shared" si="6"/>
        <v>0</v>
      </c>
      <c r="BH132" s="305">
        <f t="shared" si="7"/>
        <v>0</v>
      </c>
      <c r="BI132" s="305">
        <f t="shared" si="8"/>
        <v>0</v>
      </c>
      <c r="BJ132" s="224" t="s">
        <v>81</v>
      </c>
      <c r="BK132" s="305">
        <f t="shared" si="9"/>
        <v>0</v>
      </c>
      <c r="BL132" s="224" t="s">
        <v>220</v>
      </c>
      <c r="BM132" s="304" t="s">
        <v>1089</v>
      </c>
    </row>
    <row r="133" spans="1:31" s="233" customFormat="1" ht="6.95" customHeight="1">
      <c r="A133" s="181"/>
      <c r="B133" s="261"/>
      <c r="C133" s="262"/>
      <c r="D133" s="262"/>
      <c r="E133" s="262"/>
      <c r="F133" s="262"/>
      <c r="G133" s="262"/>
      <c r="H133" s="262"/>
      <c r="I133" s="262"/>
      <c r="J133" s="262"/>
      <c r="K133" s="262"/>
      <c r="L133" s="231"/>
      <c r="M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81"/>
      <c r="Z133" s="181"/>
      <c r="AA133" s="181"/>
      <c r="AB133" s="181"/>
      <c r="AC133" s="181"/>
      <c r="AD133" s="181"/>
      <c r="AE133" s="181"/>
    </row>
  </sheetData>
  <autoFilter ref="C117:K132"/>
  <mergeCells count="8">
    <mergeCell ref="E108:H108"/>
    <mergeCell ref="E110:H110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6"/>
  <sheetViews>
    <sheetView showGridLines="0" workbookViewId="0" topLeftCell="A149">
      <selection activeCell="F187" sqref="F187"/>
    </sheetView>
  </sheetViews>
  <sheetFormatPr defaultColWidth="9.140625" defaultRowHeight="12"/>
  <cols>
    <col min="1" max="1" width="8.28125" style="94" customWidth="1"/>
    <col min="2" max="2" width="1.7109375" style="94" customWidth="1"/>
    <col min="3" max="3" width="4.140625" style="94" customWidth="1"/>
    <col min="4" max="4" width="4.28125" style="94" customWidth="1"/>
    <col min="5" max="5" width="23.8515625" style="94" customWidth="1"/>
    <col min="6" max="6" width="100.8515625" style="94" customWidth="1"/>
    <col min="7" max="7" width="7.00390625" style="94" customWidth="1"/>
    <col min="8" max="8" width="11.421875" style="94" customWidth="1"/>
    <col min="9" max="11" width="20.140625" style="94" customWidth="1"/>
    <col min="12" max="12" width="9.28125" style="94" customWidth="1"/>
    <col min="13" max="13" width="10.8515625" style="94" hidden="1" customWidth="1"/>
    <col min="14" max="14" width="9.28125" style="94" hidden="1" customWidth="1"/>
    <col min="15" max="20" width="14.140625" style="94" hidden="1" customWidth="1"/>
    <col min="21" max="21" width="16.28125" style="94" hidden="1" customWidth="1"/>
    <col min="22" max="22" width="12.28125" style="94" customWidth="1"/>
    <col min="23" max="23" width="16.28125" style="94" customWidth="1"/>
    <col min="24" max="24" width="12.28125" style="94" customWidth="1"/>
    <col min="25" max="25" width="15.00390625" style="94" customWidth="1"/>
    <col min="26" max="26" width="11.00390625" style="94" customWidth="1"/>
    <col min="27" max="27" width="15.00390625" style="94" customWidth="1"/>
    <col min="28" max="28" width="16.28125" style="94" customWidth="1"/>
    <col min="29" max="29" width="11.00390625" style="94" customWidth="1"/>
    <col min="30" max="30" width="15.00390625" style="94" customWidth="1"/>
    <col min="31" max="31" width="16.28125" style="94" customWidth="1"/>
    <col min="32" max="43" width="9.28125" style="94" customWidth="1"/>
    <col min="44" max="65" width="9.28125" style="94" hidden="1" customWidth="1"/>
    <col min="66" max="16384" width="9.28125" style="94" customWidth="1"/>
  </cols>
  <sheetData>
    <row r="1" ht="12"/>
    <row r="2" spans="12:46" ht="36.95" customHeight="1">
      <c r="L2" s="357" t="s">
        <v>5</v>
      </c>
      <c r="M2" s="358"/>
      <c r="N2" s="358"/>
      <c r="O2" s="358"/>
      <c r="P2" s="358"/>
      <c r="Q2" s="358"/>
      <c r="R2" s="358"/>
      <c r="S2" s="358"/>
      <c r="T2" s="358"/>
      <c r="U2" s="358"/>
      <c r="V2" s="358"/>
      <c r="AT2" s="224" t="s">
        <v>94</v>
      </c>
    </row>
    <row r="3" spans="2:46" ht="6.95" customHeight="1">
      <c r="B3" s="225"/>
      <c r="C3" s="226"/>
      <c r="D3" s="226"/>
      <c r="E3" s="226"/>
      <c r="F3" s="226"/>
      <c r="G3" s="226"/>
      <c r="H3" s="226"/>
      <c r="I3" s="226"/>
      <c r="J3" s="226"/>
      <c r="K3" s="226"/>
      <c r="L3" s="227"/>
      <c r="AT3" s="224" t="s">
        <v>85</v>
      </c>
    </row>
    <row r="4" spans="2:46" ht="24.95" customHeight="1">
      <c r="B4" s="227"/>
      <c r="D4" s="228" t="s">
        <v>99</v>
      </c>
      <c r="L4" s="227"/>
      <c r="M4" s="229" t="s">
        <v>10</v>
      </c>
      <c r="AT4" s="224" t="s">
        <v>3</v>
      </c>
    </row>
    <row r="5" spans="2:12" ht="6.95" customHeight="1">
      <c r="B5" s="227"/>
      <c r="L5" s="227"/>
    </row>
    <row r="6" spans="2:12" ht="12" customHeight="1">
      <c r="B6" s="227"/>
      <c r="D6" s="230" t="s">
        <v>14</v>
      </c>
      <c r="L6" s="227"/>
    </row>
    <row r="7" spans="2:12" ht="16.5" customHeight="1">
      <c r="B7" s="227"/>
      <c r="E7" s="353" t="str">
        <f>'Rekapitulace stavby'!K6</f>
        <v>OBJEKT VIKS - Aula  -  ADAPTACE VÝUKOVÝCH PROSTOR</v>
      </c>
      <c r="F7" s="354"/>
      <c r="G7" s="354"/>
      <c r="H7" s="354"/>
      <c r="L7" s="227"/>
    </row>
    <row r="8" spans="1:31" s="233" customFormat="1" ht="12" customHeight="1">
      <c r="A8" s="181"/>
      <c r="B8" s="231"/>
      <c r="C8" s="181"/>
      <c r="D8" s="230" t="s">
        <v>100</v>
      </c>
      <c r="E8" s="181"/>
      <c r="F8" s="181"/>
      <c r="G8" s="181"/>
      <c r="H8" s="181"/>
      <c r="I8" s="181"/>
      <c r="J8" s="181"/>
      <c r="K8" s="181"/>
      <c r="L8" s="232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</row>
    <row r="9" spans="1:31" s="233" customFormat="1" ht="16.5" customHeight="1">
      <c r="A9" s="181"/>
      <c r="B9" s="231"/>
      <c r="C9" s="181"/>
      <c r="D9" s="181"/>
      <c r="E9" s="355" t="s">
        <v>1090</v>
      </c>
      <c r="F9" s="356"/>
      <c r="G9" s="356"/>
      <c r="H9" s="356"/>
      <c r="I9" s="181"/>
      <c r="J9" s="181"/>
      <c r="K9" s="181"/>
      <c r="L9" s="232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</row>
    <row r="10" spans="1:31" s="233" customFormat="1" ht="12">
      <c r="A10" s="181"/>
      <c r="B10" s="231"/>
      <c r="C10" s="181"/>
      <c r="D10" s="181"/>
      <c r="E10" s="181"/>
      <c r="F10" s="181"/>
      <c r="G10" s="181"/>
      <c r="H10" s="181"/>
      <c r="I10" s="181"/>
      <c r="J10" s="181"/>
      <c r="K10" s="181"/>
      <c r="L10" s="232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</row>
    <row r="11" spans="1:31" s="233" customFormat="1" ht="12" customHeight="1">
      <c r="A11" s="181"/>
      <c r="B11" s="231"/>
      <c r="C11" s="181"/>
      <c r="D11" s="230" t="s">
        <v>16</v>
      </c>
      <c r="E11" s="181"/>
      <c r="F11" s="234" t="s">
        <v>1</v>
      </c>
      <c r="G11" s="181"/>
      <c r="H11" s="181"/>
      <c r="I11" s="230" t="s">
        <v>17</v>
      </c>
      <c r="J11" s="234" t="s">
        <v>1</v>
      </c>
      <c r="K11" s="181"/>
      <c r="L11" s="232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</row>
    <row r="12" spans="1:31" s="233" customFormat="1" ht="12" customHeight="1">
      <c r="A12" s="181"/>
      <c r="B12" s="231"/>
      <c r="C12" s="181"/>
      <c r="D12" s="230" t="s">
        <v>18</v>
      </c>
      <c r="E12" s="181"/>
      <c r="F12" s="234" t="s">
        <v>19</v>
      </c>
      <c r="G12" s="181"/>
      <c r="H12" s="181"/>
      <c r="I12" s="230" t="s">
        <v>20</v>
      </c>
      <c r="J12" s="235" t="str">
        <f>'Rekapitulace stavby'!AN8</f>
        <v>11. 3. 2020</v>
      </c>
      <c r="K12" s="181"/>
      <c r="L12" s="232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</row>
    <row r="13" spans="1:31" s="233" customFormat="1" ht="10.9" customHeight="1">
      <c r="A13" s="181"/>
      <c r="B13" s="231"/>
      <c r="C13" s="181"/>
      <c r="D13" s="181"/>
      <c r="E13" s="181"/>
      <c r="F13" s="181"/>
      <c r="G13" s="181"/>
      <c r="H13" s="181"/>
      <c r="I13" s="181"/>
      <c r="J13" s="181"/>
      <c r="K13" s="181"/>
      <c r="L13" s="232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</row>
    <row r="14" spans="1:31" s="233" customFormat="1" ht="12" customHeight="1">
      <c r="A14" s="181"/>
      <c r="B14" s="231"/>
      <c r="C14" s="181"/>
      <c r="D14" s="230" t="s">
        <v>22</v>
      </c>
      <c r="E14" s="181"/>
      <c r="F14" s="181"/>
      <c r="G14" s="181"/>
      <c r="H14" s="181"/>
      <c r="I14" s="230" t="s">
        <v>23</v>
      </c>
      <c r="J14" s="234" t="s">
        <v>24</v>
      </c>
      <c r="K14" s="181"/>
      <c r="L14" s="232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</row>
    <row r="15" spans="1:31" s="233" customFormat="1" ht="18" customHeight="1">
      <c r="A15" s="181"/>
      <c r="B15" s="231"/>
      <c r="C15" s="181"/>
      <c r="D15" s="181"/>
      <c r="E15" s="234" t="s">
        <v>25</v>
      </c>
      <c r="F15" s="181"/>
      <c r="G15" s="181"/>
      <c r="H15" s="181"/>
      <c r="I15" s="230" t="s">
        <v>26</v>
      </c>
      <c r="J15" s="234" t="s">
        <v>27</v>
      </c>
      <c r="K15" s="181"/>
      <c r="L15" s="232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</row>
    <row r="16" spans="1:31" s="233" customFormat="1" ht="6.95" customHeight="1">
      <c r="A16" s="181"/>
      <c r="B16" s="231"/>
      <c r="C16" s="181"/>
      <c r="D16" s="181"/>
      <c r="E16" s="181"/>
      <c r="F16" s="181"/>
      <c r="G16" s="181"/>
      <c r="H16" s="181"/>
      <c r="I16" s="181"/>
      <c r="J16" s="181"/>
      <c r="K16" s="181"/>
      <c r="L16" s="232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</row>
    <row r="17" spans="1:31" s="233" customFormat="1" ht="12" customHeight="1">
      <c r="A17" s="181"/>
      <c r="B17" s="231"/>
      <c r="C17" s="181"/>
      <c r="D17" s="230" t="s">
        <v>28</v>
      </c>
      <c r="E17" s="181"/>
      <c r="F17" s="181"/>
      <c r="G17" s="181"/>
      <c r="H17" s="181"/>
      <c r="I17" s="230" t="s">
        <v>23</v>
      </c>
      <c r="J17" s="234" t="s">
        <v>1</v>
      </c>
      <c r="K17" s="181"/>
      <c r="L17" s="232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</row>
    <row r="18" spans="1:31" s="233" customFormat="1" ht="18" customHeight="1">
      <c r="A18" s="181"/>
      <c r="B18" s="231"/>
      <c r="C18" s="181"/>
      <c r="D18" s="181"/>
      <c r="E18" s="234" t="s">
        <v>29</v>
      </c>
      <c r="F18" s="181"/>
      <c r="G18" s="181"/>
      <c r="H18" s="181"/>
      <c r="I18" s="230" t="s">
        <v>26</v>
      </c>
      <c r="J18" s="234" t="s">
        <v>1</v>
      </c>
      <c r="K18" s="181"/>
      <c r="L18" s="232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</row>
    <row r="19" spans="1:31" s="233" customFormat="1" ht="6.95" customHeight="1">
      <c r="A19" s="181"/>
      <c r="B19" s="231"/>
      <c r="C19" s="181"/>
      <c r="D19" s="181"/>
      <c r="E19" s="181"/>
      <c r="F19" s="181"/>
      <c r="G19" s="181"/>
      <c r="H19" s="181"/>
      <c r="I19" s="181"/>
      <c r="J19" s="181"/>
      <c r="K19" s="181"/>
      <c r="L19" s="232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</row>
    <row r="20" spans="1:31" s="233" customFormat="1" ht="12" customHeight="1">
      <c r="A20" s="181"/>
      <c r="B20" s="231"/>
      <c r="C20" s="181"/>
      <c r="D20" s="230" t="s">
        <v>30</v>
      </c>
      <c r="E20" s="181"/>
      <c r="F20" s="181"/>
      <c r="G20" s="181"/>
      <c r="H20" s="181"/>
      <c r="I20" s="230" t="s">
        <v>23</v>
      </c>
      <c r="J20" s="234" t="str">
        <f>IF('Rekapitulace stavby'!AN16="","",'Rekapitulace stavby'!AN16)</f>
        <v/>
      </c>
      <c r="K20" s="181"/>
      <c r="L20" s="232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</row>
    <row r="21" spans="1:31" s="233" customFormat="1" ht="18" customHeight="1">
      <c r="A21" s="181"/>
      <c r="B21" s="231"/>
      <c r="C21" s="181"/>
      <c r="D21" s="181"/>
      <c r="E21" s="234" t="str">
        <f>IF('Rekapitulace stavby'!E17="","",'Rekapitulace stavby'!E17)</f>
        <v xml:space="preserve"> </v>
      </c>
      <c r="F21" s="181"/>
      <c r="G21" s="181"/>
      <c r="H21" s="181"/>
      <c r="I21" s="230" t="s">
        <v>26</v>
      </c>
      <c r="J21" s="234" t="str">
        <f>IF('Rekapitulace stavby'!AN17="","",'Rekapitulace stavby'!AN17)</f>
        <v/>
      </c>
      <c r="K21" s="181"/>
      <c r="L21" s="232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</row>
    <row r="22" spans="1:31" s="233" customFormat="1" ht="6.95" customHeight="1">
      <c r="A22" s="181"/>
      <c r="B22" s="231"/>
      <c r="C22" s="181"/>
      <c r="D22" s="181"/>
      <c r="E22" s="181"/>
      <c r="F22" s="181"/>
      <c r="G22" s="181"/>
      <c r="H22" s="181"/>
      <c r="I22" s="181"/>
      <c r="J22" s="181"/>
      <c r="K22" s="181"/>
      <c r="L22" s="232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</row>
    <row r="23" spans="1:31" s="233" customFormat="1" ht="12" customHeight="1">
      <c r="A23" s="181"/>
      <c r="B23" s="231"/>
      <c r="C23" s="181"/>
      <c r="D23" s="230" t="s">
        <v>32</v>
      </c>
      <c r="E23" s="181"/>
      <c r="F23" s="181"/>
      <c r="G23" s="181"/>
      <c r="H23" s="181"/>
      <c r="I23" s="230" t="s">
        <v>23</v>
      </c>
      <c r="J23" s="234" t="s">
        <v>1</v>
      </c>
      <c r="K23" s="181"/>
      <c r="L23" s="232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</row>
    <row r="24" spans="1:31" s="233" customFormat="1" ht="18" customHeight="1">
      <c r="A24" s="181"/>
      <c r="B24" s="231"/>
      <c r="C24" s="181"/>
      <c r="D24" s="181"/>
      <c r="E24" s="234"/>
      <c r="F24" s="181"/>
      <c r="G24" s="181"/>
      <c r="H24" s="181"/>
      <c r="I24" s="230" t="s">
        <v>26</v>
      </c>
      <c r="J24" s="234" t="s">
        <v>1</v>
      </c>
      <c r="K24" s="181"/>
      <c r="L24" s="232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</row>
    <row r="25" spans="1:31" s="233" customFormat="1" ht="6.95" customHeight="1">
      <c r="A25" s="181"/>
      <c r="B25" s="231"/>
      <c r="C25" s="181"/>
      <c r="D25" s="181"/>
      <c r="E25" s="181"/>
      <c r="F25" s="181"/>
      <c r="G25" s="181"/>
      <c r="H25" s="181"/>
      <c r="I25" s="181"/>
      <c r="J25" s="181"/>
      <c r="K25" s="181"/>
      <c r="L25" s="232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</row>
    <row r="26" spans="1:31" s="233" customFormat="1" ht="12" customHeight="1">
      <c r="A26" s="181"/>
      <c r="B26" s="231"/>
      <c r="C26" s="181"/>
      <c r="D26" s="230" t="s">
        <v>33</v>
      </c>
      <c r="E26" s="181"/>
      <c r="F26" s="181"/>
      <c r="G26" s="181"/>
      <c r="H26" s="181"/>
      <c r="I26" s="181"/>
      <c r="J26" s="181"/>
      <c r="K26" s="181"/>
      <c r="L26" s="232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</row>
    <row r="27" spans="1:31" s="239" customFormat="1" ht="16.5" customHeight="1">
      <c r="A27" s="236"/>
      <c r="B27" s="237"/>
      <c r="C27" s="236"/>
      <c r="D27" s="236"/>
      <c r="E27" s="359" t="s">
        <v>1</v>
      </c>
      <c r="F27" s="359"/>
      <c r="G27" s="359"/>
      <c r="H27" s="359"/>
      <c r="I27" s="236"/>
      <c r="J27" s="236"/>
      <c r="K27" s="236"/>
      <c r="L27" s="238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</row>
    <row r="28" spans="1:31" s="233" customFormat="1" ht="6.95" customHeight="1">
      <c r="A28" s="181"/>
      <c r="B28" s="231"/>
      <c r="C28" s="181"/>
      <c r="D28" s="181"/>
      <c r="E28" s="181"/>
      <c r="F28" s="181"/>
      <c r="G28" s="181"/>
      <c r="H28" s="181"/>
      <c r="I28" s="181"/>
      <c r="J28" s="181"/>
      <c r="K28" s="181"/>
      <c r="L28" s="232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</row>
    <row r="29" spans="1:31" s="233" customFormat="1" ht="6.95" customHeight="1">
      <c r="A29" s="181"/>
      <c r="B29" s="231"/>
      <c r="C29" s="181"/>
      <c r="D29" s="240"/>
      <c r="E29" s="240"/>
      <c r="F29" s="240"/>
      <c r="G29" s="240"/>
      <c r="H29" s="240"/>
      <c r="I29" s="240"/>
      <c r="J29" s="240"/>
      <c r="K29" s="240"/>
      <c r="L29" s="232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</row>
    <row r="30" spans="1:31" s="233" customFormat="1" ht="25.35" customHeight="1">
      <c r="A30" s="181"/>
      <c r="B30" s="231"/>
      <c r="C30" s="181"/>
      <c r="D30" s="241" t="s">
        <v>36</v>
      </c>
      <c r="E30" s="181"/>
      <c r="F30" s="181"/>
      <c r="G30" s="181"/>
      <c r="H30" s="181"/>
      <c r="I30" s="181"/>
      <c r="J30" s="242">
        <f>ROUND(J125,2)</f>
        <v>0</v>
      </c>
      <c r="K30" s="181"/>
      <c r="L30" s="232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</row>
    <row r="31" spans="1:31" s="233" customFormat="1" ht="6.95" customHeight="1">
      <c r="A31" s="181"/>
      <c r="B31" s="231"/>
      <c r="C31" s="181"/>
      <c r="D31" s="240"/>
      <c r="E31" s="240"/>
      <c r="F31" s="240"/>
      <c r="G31" s="240"/>
      <c r="H31" s="240"/>
      <c r="I31" s="240"/>
      <c r="J31" s="240"/>
      <c r="K31" s="240"/>
      <c r="L31" s="232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</row>
    <row r="32" spans="1:31" s="233" customFormat="1" ht="14.45" customHeight="1">
      <c r="A32" s="181"/>
      <c r="B32" s="231"/>
      <c r="C32" s="181"/>
      <c r="D32" s="181"/>
      <c r="E32" s="181"/>
      <c r="F32" s="243" t="s">
        <v>38</v>
      </c>
      <c r="G32" s="181"/>
      <c r="H32" s="181"/>
      <c r="I32" s="243" t="s">
        <v>37</v>
      </c>
      <c r="J32" s="243" t="s">
        <v>39</v>
      </c>
      <c r="K32" s="181"/>
      <c r="L32" s="232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</row>
    <row r="33" spans="1:31" s="233" customFormat="1" ht="14.45" customHeight="1">
      <c r="A33" s="181"/>
      <c r="B33" s="231"/>
      <c r="C33" s="181"/>
      <c r="D33" s="244" t="s">
        <v>40</v>
      </c>
      <c r="E33" s="230" t="s">
        <v>41</v>
      </c>
      <c r="F33" s="245">
        <f>ROUND((SUM(BE125:BE225)),2)</f>
        <v>0</v>
      </c>
      <c r="G33" s="181"/>
      <c r="H33" s="181"/>
      <c r="I33" s="246">
        <v>0.21</v>
      </c>
      <c r="J33" s="245">
        <f>ROUND(((SUM(BE125:BE225))*I33),2)</f>
        <v>0</v>
      </c>
      <c r="K33" s="181"/>
      <c r="L33" s="232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</row>
    <row r="34" spans="1:31" s="233" customFormat="1" ht="14.45" customHeight="1">
      <c r="A34" s="181"/>
      <c r="B34" s="231"/>
      <c r="C34" s="181"/>
      <c r="D34" s="181"/>
      <c r="E34" s="230" t="s">
        <v>42</v>
      </c>
      <c r="F34" s="245">
        <f>ROUND((SUM(BF125:BF225)),2)</f>
        <v>0</v>
      </c>
      <c r="G34" s="181"/>
      <c r="H34" s="181"/>
      <c r="I34" s="246">
        <v>0.15</v>
      </c>
      <c r="J34" s="245">
        <f>ROUND(((SUM(BF125:BF225))*I34),2)</f>
        <v>0</v>
      </c>
      <c r="K34" s="181"/>
      <c r="L34" s="232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</row>
    <row r="35" spans="1:31" s="233" customFormat="1" ht="14.45" customHeight="1" hidden="1">
      <c r="A35" s="181"/>
      <c r="B35" s="231"/>
      <c r="C35" s="181"/>
      <c r="D35" s="181"/>
      <c r="E35" s="230" t="s">
        <v>43</v>
      </c>
      <c r="F35" s="245">
        <f>ROUND((SUM(BG125:BG225)),2)</f>
        <v>0</v>
      </c>
      <c r="G35" s="181"/>
      <c r="H35" s="181"/>
      <c r="I35" s="246">
        <v>0.21</v>
      </c>
      <c r="J35" s="245">
        <f>0</f>
        <v>0</v>
      </c>
      <c r="K35" s="181"/>
      <c r="L35" s="232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</row>
    <row r="36" spans="1:31" s="233" customFormat="1" ht="14.45" customHeight="1" hidden="1">
      <c r="A36" s="181"/>
      <c r="B36" s="231"/>
      <c r="C36" s="181"/>
      <c r="D36" s="181"/>
      <c r="E36" s="230" t="s">
        <v>44</v>
      </c>
      <c r="F36" s="245">
        <f>ROUND((SUM(BH125:BH225)),2)</f>
        <v>0</v>
      </c>
      <c r="G36" s="181"/>
      <c r="H36" s="181"/>
      <c r="I36" s="246">
        <v>0.15</v>
      </c>
      <c r="J36" s="245">
        <f>0</f>
        <v>0</v>
      </c>
      <c r="K36" s="181"/>
      <c r="L36" s="232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</row>
    <row r="37" spans="1:31" s="233" customFormat="1" ht="14.45" customHeight="1" hidden="1">
      <c r="A37" s="181"/>
      <c r="B37" s="231"/>
      <c r="C37" s="181"/>
      <c r="D37" s="181"/>
      <c r="E37" s="230" t="s">
        <v>45</v>
      </c>
      <c r="F37" s="245">
        <f>ROUND((SUM(BI125:BI225)),2)</f>
        <v>0</v>
      </c>
      <c r="G37" s="181"/>
      <c r="H37" s="181"/>
      <c r="I37" s="246">
        <v>0</v>
      </c>
      <c r="J37" s="245">
        <f>0</f>
        <v>0</v>
      </c>
      <c r="K37" s="181"/>
      <c r="L37" s="232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</row>
    <row r="38" spans="1:31" s="233" customFormat="1" ht="6.95" customHeight="1">
      <c r="A38" s="181"/>
      <c r="B38" s="231"/>
      <c r="C38" s="181"/>
      <c r="D38" s="181"/>
      <c r="E38" s="181"/>
      <c r="F38" s="181"/>
      <c r="G38" s="181"/>
      <c r="H38" s="181"/>
      <c r="I38" s="181"/>
      <c r="J38" s="181"/>
      <c r="K38" s="181"/>
      <c r="L38" s="232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</row>
    <row r="39" spans="1:31" s="233" customFormat="1" ht="25.35" customHeight="1">
      <c r="A39" s="181"/>
      <c r="B39" s="231"/>
      <c r="C39" s="247"/>
      <c r="D39" s="248" t="s">
        <v>46</v>
      </c>
      <c r="E39" s="249"/>
      <c r="F39" s="249"/>
      <c r="G39" s="250" t="s">
        <v>47</v>
      </c>
      <c r="H39" s="251" t="s">
        <v>48</v>
      </c>
      <c r="I39" s="249"/>
      <c r="J39" s="252">
        <f>SUM(J30:J37)</f>
        <v>0</v>
      </c>
      <c r="K39" s="253"/>
      <c r="L39" s="232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</row>
    <row r="40" spans="1:31" s="233" customFormat="1" ht="14.45" customHeight="1">
      <c r="A40" s="181"/>
      <c r="B40" s="231"/>
      <c r="C40" s="181"/>
      <c r="D40" s="181"/>
      <c r="E40" s="181"/>
      <c r="F40" s="181"/>
      <c r="G40" s="181"/>
      <c r="H40" s="181"/>
      <c r="I40" s="181"/>
      <c r="J40" s="181"/>
      <c r="K40" s="181"/>
      <c r="L40" s="232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</row>
    <row r="41" spans="2:12" ht="14.45" customHeight="1">
      <c r="B41" s="227"/>
      <c r="L41" s="227"/>
    </row>
    <row r="42" spans="2:12" ht="14.45" customHeight="1">
      <c r="B42" s="227"/>
      <c r="L42" s="227"/>
    </row>
    <row r="43" spans="2:12" ht="14.45" customHeight="1">
      <c r="B43" s="227"/>
      <c r="L43" s="227"/>
    </row>
    <row r="44" spans="2:12" ht="14.45" customHeight="1">
      <c r="B44" s="227"/>
      <c r="L44" s="227"/>
    </row>
    <row r="45" spans="2:12" ht="14.45" customHeight="1">
      <c r="B45" s="227"/>
      <c r="L45" s="227"/>
    </row>
    <row r="46" spans="2:12" ht="14.45" customHeight="1">
      <c r="B46" s="227"/>
      <c r="L46" s="227"/>
    </row>
    <row r="47" spans="2:12" ht="14.45" customHeight="1">
      <c r="B47" s="227"/>
      <c r="L47" s="227"/>
    </row>
    <row r="48" spans="2:12" ht="14.45" customHeight="1">
      <c r="B48" s="227"/>
      <c r="L48" s="227"/>
    </row>
    <row r="49" spans="2:12" ht="14.45" customHeight="1">
      <c r="B49" s="227"/>
      <c r="L49" s="227"/>
    </row>
    <row r="50" spans="2:12" s="233" customFormat="1" ht="14.45" customHeight="1">
      <c r="B50" s="232"/>
      <c r="D50" s="254" t="s">
        <v>49</v>
      </c>
      <c r="E50" s="255"/>
      <c r="F50" s="255"/>
      <c r="G50" s="254" t="s">
        <v>50</v>
      </c>
      <c r="H50" s="255"/>
      <c r="I50" s="255"/>
      <c r="J50" s="255"/>
      <c r="K50" s="255"/>
      <c r="L50" s="232"/>
    </row>
    <row r="51" spans="2:12" ht="12">
      <c r="B51" s="227"/>
      <c r="L51" s="227"/>
    </row>
    <row r="52" spans="2:12" ht="12">
      <c r="B52" s="227"/>
      <c r="L52" s="227"/>
    </row>
    <row r="53" spans="2:12" ht="12">
      <c r="B53" s="227"/>
      <c r="L53" s="227"/>
    </row>
    <row r="54" spans="2:12" ht="12">
      <c r="B54" s="227"/>
      <c r="L54" s="227"/>
    </row>
    <row r="55" spans="2:12" ht="12">
      <c r="B55" s="227"/>
      <c r="L55" s="227"/>
    </row>
    <row r="56" spans="2:12" ht="12">
      <c r="B56" s="227"/>
      <c r="L56" s="227"/>
    </row>
    <row r="57" spans="2:12" ht="12">
      <c r="B57" s="227"/>
      <c r="L57" s="227"/>
    </row>
    <row r="58" spans="2:12" ht="12">
      <c r="B58" s="227"/>
      <c r="L58" s="227"/>
    </row>
    <row r="59" spans="2:12" ht="12">
      <c r="B59" s="227"/>
      <c r="L59" s="227"/>
    </row>
    <row r="60" spans="2:12" ht="12">
      <c r="B60" s="227"/>
      <c r="L60" s="227"/>
    </row>
    <row r="61" spans="1:31" s="233" customFormat="1" ht="12.75">
      <c r="A61" s="181"/>
      <c r="B61" s="231"/>
      <c r="C61" s="181"/>
      <c r="D61" s="256" t="s">
        <v>51</v>
      </c>
      <c r="E61" s="257"/>
      <c r="F61" s="258" t="s">
        <v>52</v>
      </c>
      <c r="G61" s="256" t="s">
        <v>51</v>
      </c>
      <c r="H61" s="257"/>
      <c r="I61" s="257"/>
      <c r="J61" s="259" t="s">
        <v>52</v>
      </c>
      <c r="K61" s="257"/>
      <c r="L61" s="232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</row>
    <row r="62" spans="2:12" ht="12">
      <c r="B62" s="227"/>
      <c r="L62" s="227"/>
    </row>
    <row r="63" spans="2:12" ht="12">
      <c r="B63" s="227"/>
      <c r="L63" s="227"/>
    </row>
    <row r="64" spans="2:12" ht="12">
      <c r="B64" s="227"/>
      <c r="L64" s="227"/>
    </row>
    <row r="65" spans="1:31" s="233" customFormat="1" ht="12.75">
      <c r="A65" s="181"/>
      <c r="B65" s="231"/>
      <c r="C65" s="181"/>
      <c r="D65" s="254" t="s">
        <v>53</v>
      </c>
      <c r="E65" s="260"/>
      <c r="F65" s="260"/>
      <c r="G65" s="254" t="s">
        <v>54</v>
      </c>
      <c r="H65" s="260"/>
      <c r="I65" s="260"/>
      <c r="J65" s="260"/>
      <c r="K65" s="260"/>
      <c r="L65" s="232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</row>
    <row r="66" spans="2:12" ht="12">
      <c r="B66" s="227"/>
      <c r="L66" s="227"/>
    </row>
    <row r="67" spans="2:12" ht="12">
      <c r="B67" s="227"/>
      <c r="L67" s="227"/>
    </row>
    <row r="68" spans="2:12" ht="12">
      <c r="B68" s="227"/>
      <c r="L68" s="227"/>
    </row>
    <row r="69" spans="2:12" ht="12">
      <c r="B69" s="227"/>
      <c r="L69" s="227"/>
    </row>
    <row r="70" spans="2:12" ht="12">
      <c r="B70" s="227"/>
      <c r="L70" s="227"/>
    </row>
    <row r="71" spans="2:12" ht="12">
      <c r="B71" s="227"/>
      <c r="L71" s="227"/>
    </row>
    <row r="72" spans="2:12" ht="12">
      <c r="B72" s="227"/>
      <c r="L72" s="227"/>
    </row>
    <row r="73" spans="2:12" ht="12">
      <c r="B73" s="227"/>
      <c r="L73" s="227"/>
    </row>
    <row r="74" spans="2:12" ht="12">
      <c r="B74" s="227"/>
      <c r="L74" s="227"/>
    </row>
    <row r="75" spans="2:12" ht="12">
      <c r="B75" s="227"/>
      <c r="L75" s="227"/>
    </row>
    <row r="76" spans="1:31" s="233" customFormat="1" ht="12.75">
      <c r="A76" s="181"/>
      <c r="B76" s="231"/>
      <c r="C76" s="181"/>
      <c r="D76" s="256" t="s">
        <v>51</v>
      </c>
      <c r="E76" s="257"/>
      <c r="F76" s="258" t="s">
        <v>52</v>
      </c>
      <c r="G76" s="256" t="s">
        <v>51</v>
      </c>
      <c r="H76" s="257"/>
      <c r="I76" s="257"/>
      <c r="J76" s="259" t="s">
        <v>52</v>
      </c>
      <c r="K76" s="257"/>
      <c r="L76" s="232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</row>
    <row r="77" spans="1:31" s="233" customFormat="1" ht="14.45" customHeight="1">
      <c r="A77" s="181"/>
      <c r="B77" s="261"/>
      <c r="C77" s="262"/>
      <c r="D77" s="262"/>
      <c r="E77" s="262"/>
      <c r="F77" s="262"/>
      <c r="G77" s="262"/>
      <c r="H77" s="262"/>
      <c r="I77" s="262"/>
      <c r="J77" s="262"/>
      <c r="K77" s="262"/>
      <c r="L77" s="232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</row>
    <row r="81" spans="1:31" s="233" customFormat="1" ht="6.95" customHeight="1">
      <c r="A81" s="181"/>
      <c r="B81" s="263"/>
      <c r="C81" s="264"/>
      <c r="D81" s="264"/>
      <c r="E81" s="264"/>
      <c r="F81" s="264"/>
      <c r="G81" s="264"/>
      <c r="H81" s="264"/>
      <c r="I81" s="264"/>
      <c r="J81" s="264"/>
      <c r="K81" s="264"/>
      <c r="L81" s="232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</row>
    <row r="82" spans="1:31" s="233" customFormat="1" ht="24.95" customHeight="1">
      <c r="A82" s="181"/>
      <c r="B82" s="231"/>
      <c r="C82" s="228" t="s">
        <v>102</v>
      </c>
      <c r="D82" s="181"/>
      <c r="E82" s="181"/>
      <c r="F82" s="181"/>
      <c r="G82" s="181"/>
      <c r="H82" s="181"/>
      <c r="I82" s="181"/>
      <c r="J82" s="181"/>
      <c r="K82" s="181"/>
      <c r="L82" s="232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</row>
    <row r="83" spans="1:31" s="233" customFormat="1" ht="6.95" customHeight="1">
      <c r="A83" s="181"/>
      <c r="B83" s="231"/>
      <c r="C83" s="181"/>
      <c r="D83" s="181"/>
      <c r="E83" s="181"/>
      <c r="F83" s="181"/>
      <c r="G83" s="181"/>
      <c r="H83" s="181"/>
      <c r="I83" s="181"/>
      <c r="J83" s="181"/>
      <c r="K83" s="181"/>
      <c r="L83" s="232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</row>
    <row r="84" spans="1:31" s="233" customFormat="1" ht="12" customHeight="1">
      <c r="A84" s="181"/>
      <c r="B84" s="231"/>
      <c r="C84" s="230" t="s">
        <v>14</v>
      </c>
      <c r="D84" s="181"/>
      <c r="E84" s="181"/>
      <c r="F84" s="181"/>
      <c r="G84" s="181"/>
      <c r="H84" s="181"/>
      <c r="I84" s="181"/>
      <c r="J84" s="181"/>
      <c r="K84" s="181"/>
      <c r="L84" s="232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</row>
    <row r="85" spans="1:31" s="233" customFormat="1" ht="16.5" customHeight="1">
      <c r="A85" s="181"/>
      <c r="B85" s="231"/>
      <c r="C85" s="181"/>
      <c r="D85" s="181"/>
      <c r="E85" s="353" t="str">
        <f>E7</f>
        <v>OBJEKT VIKS - Aula  -  ADAPTACE VÝUKOVÝCH PROSTOR</v>
      </c>
      <c r="F85" s="354"/>
      <c r="G85" s="354"/>
      <c r="H85" s="354"/>
      <c r="I85" s="181"/>
      <c r="J85" s="181"/>
      <c r="K85" s="181"/>
      <c r="L85" s="232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</row>
    <row r="86" spans="1:31" s="233" customFormat="1" ht="12" customHeight="1">
      <c r="A86" s="181"/>
      <c r="B86" s="231"/>
      <c r="C86" s="230" t="s">
        <v>100</v>
      </c>
      <c r="D86" s="181"/>
      <c r="E86" s="181"/>
      <c r="F86" s="181"/>
      <c r="G86" s="181"/>
      <c r="H86" s="181"/>
      <c r="I86" s="181"/>
      <c r="J86" s="181"/>
      <c r="K86" s="181"/>
      <c r="L86" s="232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</row>
    <row r="87" spans="1:31" s="233" customFormat="1" ht="16.5" customHeight="1">
      <c r="A87" s="181"/>
      <c r="B87" s="231"/>
      <c r="C87" s="181"/>
      <c r="D87" s="181"/>
      <c r="E87" s="355" t="str">
        <f>E9</f>
        <v>1-3 - Audiovizuální technika</v>
      </c>
      <c r="F87" s="356"/>
      <c r="G87" s="356"/>
      <c r="H87" s="356"/>
      <c r="I87" s="181"/>
      <c r="J87" s="181"/>
      <c r="K87" s="181"/>
      <c r="L87" s="232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</row>
    <row r="88" spans="1:31" s="233" customFormat="1" ht="6.95" customHeight="1">
      <c r="A88" s="181"/>
      <c r="B88" s="231"/>
      <c r="C88" s="181"/>
      <c r="D88" s="181"/>
      <c r="E88" s="181"/>
      <c r="F88" s="181"/>
      <c r="G88" s="181"/>
      <c r="H88" s="181"/>
      <c r="I88" s="181"/>
      <c r="J88" s="181"/>
      <c r="K88" s="181"/>
      <c r="L88" s="232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</row>
    <row r="89" spans="1:31" s="233" customFormat="1" ht="12" customHeight="1">
      <c r="A89" s="181"/>
      <c r="B89" s="231"/>
      <c r="C89" s="230" t="s">
        <v>18</v>
      </c>
      <c r="D89" s="181"/>
      <c r="E89" s="181"/>
      <c r="F89" s="234" t="str">
        <f>F12</f>
        <v>Ústí nad Labem</v>
      </c>
      <c r="G89" s="181"/>
      <c r="H89" s="181"/>
      <c r="I89" s="230" t="s">
        <v>20</v>
      </c>
      <c r="J89" s="235" t="str">
        <f>IF(J12="","",J12)</f>
        <v>11. 3. 2020</v>
      </c>
      <c r="K89" s="181"/>
      <c r="L89" s="232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</row>
    <row r="90" spans="1:31" s="233" customFormat="1" ht="6.95" customHeight="1">
      <c r="A90" s="181"/>
      <c r="B90" s="231"/>
      <c r="C90" s="181"/>
      <c r="D90" s="181"/>
      <c r="E90" s="181"/>
      <c r="F90" s="181"/>
      <c r="G90" s="181"/>
      <c r="H90" s="181"/>
      <c r="I90" s="181"/>
      <c r="J90" s="181"/>
      <c r="K90" s="181"/>
      <c r="L90" s="232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</row>
    <row r="91" spans="1:31" s="233" customFormat="1" ht="15.2" customHeight="1">
      <c r="A91" s="181"/>
      <c r="B91" s="231"/>
      <c r="C91" s="230" t="s">
        <v>22</v>
      </c>
      <c r="D91" s="181"/>
      <c r="E91" s="181"/>
      <c r="F91" s="234" t="str">
        <f>E15</f>
        <v>Univerzita J. E. Purkyně v Ústí nad Labem</v>
      </c>
      <c r="G91" s="181"/>
      <c r="H91" s="181"/>
      <c r="I91" s="230" t="s">
        <v>30</v>
      </c>
      <c r="J91" s="265" t="str">
        <f>E21</f>
        <v xml:space="preserve"> </v>
      </c>
      <c r="K91" s="181"/>
      <c r="L91" s="232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</row>
    <row r="92" spans="1:31" s="233" customFormat="1" ht="15.2" customHeight="1">
      <c r="A92" s="181"/>
      <c r="B92" s="231"/>
      <c r="C92" s="230" t="s">
        <v>28</v>
      </c>
      <c r="D92" s="181"/>
      <c r="E92" s="181"/>
      <c r="F92" s="234" t="str">
        <f>IF(E18="","",E18)</f>
        <v xml:space="preserve"> </v>
      </c>
      <c r="G92" s="181"/>
      <c r="H92" s="181"/>
      <c r="I92" s="230" t="s">
        <v>32</v>
      </c>
      <c r="J92" s="265">
        <f>E24</f>
        <v>0</v>
      </c>
      <c r="K92" s="181"/>
      <c r="L92" s="232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</row>
    <row r="93" spans="1:31" s="233" customFormat="1" ht="10.35" customHeight="1">
      <c r="A93" s="181"/>
      <c r="B93" s="231"/>
      <c r="C93" s="181"/>
      <c r="D93" s="181"/>
      <c r="E93" s="181"/>
      <c r="F93" s="181"/>
      <c r="G93" s="181"/>
      <c r="H93" s="181"/>
      <c r="I93" s="181"/>
      <c r="J93" s="181"/>
      <c r="K93" s="181"/>
      <c r="L93" s="232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</row>
    <row r="94" spans="1:31" s="233" customFormat="1" ht="29.25" customHeight="1">
      <c r="A94" s="181"/>
      <c r="B94" s="231"/>
      <c r="C94" s="266" t="s">
        <v>103</v>
      </c>
      <c r="D94" s="247"/>
      <c r="E94" s="247"/>
      <c r="F94" s="247"/>
      <c r="G94" s="247"/>
      <c r="H94" s="247"/>
      <c r="I94" s="247"/>
      <c r="J94" s="267" t="s">
        <v>104</v>
      </c>
      <c r="K94" s="247"/>
      <c r="L94" s="232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</row>
    <row r="95" spans="1:31" s="233" customFormat="1" ht="10.35" customHeight="1">
      <c r="A95" s="181"/>
      <c r="B95" s="231"/>
      <c r="C95" s="181"/>
      <c r="D95" s="181"/>
      <c r="E95" s="181"/>
      <c r="F95" s="181"/>
      <c r="G95" s="181"/>
      <c r="H95" s="181"/>
      <c r="I95" s="181"/>
      <c r="J95" s="181"/>
      <c r="K95" s="181"/>
      <c r="L95" s="232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</row>
    <row r="96" spans="1:47" s="233" customFormat="1" ht="22.9" customHeight="1">
      <c r="A96" s="181"/>
      <c r="B96" s="231"/>
      <c r="C96" s="268" t="s">
        <v>105</v>
      </c>
      <c r="D96" s="181"/>
      <c r="E96" s="181"/>
      <c r="F96" s="181"/>
      <c r="G96" s="181"/>
      <c r="H96" s="181"/>
      <c r="I96" s="181"/>
      <c r="J96" s="242">
        <f>J125</f>
        <v>0</v>
      </c>
      <c r="K96" s="181"/>
      <c r="L96" s="232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U96" s="224" t="s">
        <v>106</v>
      </c>
    </row>
    <row r="97" spans="2:12" s="269" customFormat="1" ht="24.95" customHeight="1">
      <c r="B97" s="270"/>
      <c r="D97" s="271" t="s">
        <v>1091</v>
      </c>
      <c r="E97" s="272"/>
      <c r="F97" s="272"/>
      <c r="G97" s="272"/>
      <c r="H97" s="272"/>
      <c r="I97" s="272"/>
      <c r="J97" s="273">
        <f>J126</f>
        <v>0</v>
      </c>
      <c r="L97" s="270"/>
    </row>
    <row r="98" spans="2:12" s="269" customFormat="1" ht="24.95" customHeight="1">
      <c r="B98" s="270"/>
      <c r="D98" s="271" t="s">
        <v>1092</v>
      </c>
      <c r="E98" s="272"/>
      <c r="F98" s="272"/>
      <c r="G98" s="272"/>
      <c r="H98" s="272"/>
      <c r="I98" s="272"/>
      <c r="J98" s="273">
        <f>J151</f>
        <v>0</v>
      </c>
      <c r="L98" s="270"/>
    </row>
    <row r="99" spans="2:12" s="269" customFormat="1" ht="24.95" customHeight="1">
      <c r="B99" s="270"/>
      <c r="D99" s="271" t="s">
        <v>1093</v>
      </c>
      <c r="E99" s="272"/>
      <c r="F99" s="272"/>
      <c r="G99" s="272"/>
      <c r="H99" s="272"/>
      <c r="I99" s="272"/>
      <c r="J99" s="273">
        <f>J170</f>
        <v>0</v>
      </c>
      <c r="L99" s="270"/>
    </row>
    <row r="100" spans="2:12" s="269" customFormat="1" ht="24.95" customHeight="1">
      <c r="B100" s="270"/>
      <c r="D100" s="271" t="s">
        <v>1094</v>
      </c>
      <c r="E100" s="272"/>
      <c r="F100" s="272"/>
      <c r="G100" s="272"/>
      <c r="H100" s="272"/>
      <c r="I100" s="272"/>
      <c r="J100" s="273">
        <f>J183</f>
        <v>0</v>
      </c>
      <c r="L100" s="270"/>
    </row>
    <row r="101" spans="2:12" s="269" customFormat="1" ht="24.95" customHeight="1">
      <c r="B101" s="270"/>
      <c r="D101" s="271" t="s">
        <v>1095</v>
      </c>
      <c r="E101" s="272"/>
      <c r="F101" s="272"/>
      <c r="G101" s="272"/>
      <c r="H101" s="272"/>
      <c r="I101" s="272"/>
      <c r="J101" s="273">
        <f>J190</f>
        <v>0</v>
      </c>
      <c r="L101" s="270"/>
    </row>
    <row r="102" spans="2:12" s="269" customFormat="1" ht="24.95" customHeight="1">
      <c r="B102" s="270"/>
      <c r="D102" s="271" t="s">
        <v>1096</v>
      </c>
      <c r="E102" s="272"/>
      <c r="F102" s="272"/>
      <c r="G102" s="272"/>
      <c r="H102" s="272"/>
      <c r="I102" s="272"/>
      <c r="J102" s="273">
        <f>J196</f>
        <v>0</v>
      </c>
      <c r="L102" s="270"/>
    </row>
    <row r="103" spans="2:12" s="269" customFormat="1" ht="24.95" customHeight="1">
      <c r="B103" s="270"/>
      <c r="D103" s="271" t="s">
        <v>1097</v>
      </c>
      <c r="E103" s="272"/>
      <c r="F103" s="272"/>
      <c r="G103" s="272"/>
      <c r="H103" s="272"/>
      <c r="I103" s="272"/>
      <c r="J103" s="273">
        <f>J204</f>
        <v>0</v>
      </c>
      <c r="L103" s="270"/>
    </row>
    <row r="104" spans="2:12" s="269" customFormat="1" ht="24.95" customHeight="1">
      <c r="B104" s="270"/>
      <c r="D104" s="271" t="s">
        <v>1098</v>
      </c>
      <c r="E104" s="272"/>
      <c r="F104" s="272"/>
      <c r="G104" s="272"/>
      <c r="H104" s="272"/>
      <c r="I104" s="272"/>
      <c r="J104" s="273">
        <f>J210</f>
        <v>0</v>
      </c>
      <c r="L104" s="270"/>
    </row>
    <row r="105" spans="2:12" s="269" customFormat="1" ht="24.95" customHeight="1">
      <c r="B105" s="270"/>
      <c r="D105" s="271" t="s">
        <v>1099</v>
      </c>
      <c r="E105" s="272"/>
      <c r="F105" s="272"/>
      <c r="G105" s="272"/>
      <c r="H105" s="272"/>
      <c r="I105" s="272"/>
      <c r="J105" s="273">
        <f>J214</f>
        <v>0</v>
      </c>
      <c r="L105" s="270"/>
    </row>
    <row r="106" spans="1:31" s="233" customFormat="1" ht="21.75" customHeight="1">
      <c r="A106" s="181"/>
      <c r="B106" s="231"/>
      <c r="C106" s="181"/>
      <c r="D106" s="181"/>
      <c r="E106" s="181"/>
      <c r="F106" s="181"/>
      <c r="G106" s="181"/>
      <c r="H106" s="181"/>
      <c r="I106" s="181"/>
      <c r="J106" s="181"/>
      <c r="K106" s="181"/>
      <c r="L106" s="232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</row>
    <row r="107" spans="1:31" s="233" customFormat="1" ht="6.95" customHeight="1">
      <c r="A107" s="181"/>
      <c r="B107" s="261"/>
      <c r="C107" s="262"/>
      <c r="D107" s="262"/>
      <c r="E107" s="262"/>
      <c r="F107" s="262"/>
      <c r="G107" s="262"/>
      <c r="H107" s="262"/>
      <c r="I107" s="262"/>
      <c r="J107" s="262"/>
      <c r="K107" s="262"/>
      <c r="L107" s="232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</row>
    <row r="111" spans="1:31" s="233" customFormat="1" ht="6.95" customHeight="1">
      <c r="A111" s="181"/>
      <c r="B111" s="263"/>
      <c r="C111" s="264"/>
      <c r="D111" s="264"/>
      <c r="E111" s="264"/>
      <c r="F111" s="264"/>
      <c r="G111" s="264"/>
      <c r="H111" s="264"/>
      <c r="I111" s="264"/>
      <c r="J111" s="264"/>
      <c r="K111" s="264"/>
      <c r="L111" s="232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</row>
    <row r="112" spans="1:31" s="233" customFormat="1" ht="24.95" customHeight="1">
      <c r="A112" s="181"/>
      <c r="B112" s="231"/>
      <c r="C112" s="228" t="s">
        <v>128</v>
      </c>
      <c r="D112" s="181"/>
      <c r="E112" s="181"/>
      <c r="F112" s="181"/>
      <c r="G112" s="181"/>
      <c r="H112" s="181"/>
      <c r="I112" s="181"/>
      <c r="J112" s="181"/>
      <c r="K112" s="181"/>
      <c r="L112" s="232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</row>
    <row r="113" spans="1:31" s="233" customFormat="1" ht="6.95" customHeight="1">
      <c r="A113" s="181"/>
      <c r="B113" s="231"/>
      <c r="C113" s="181"/>
      <c r="D113" s="181"/>
      <c r="E113" s="181"/>
      <c r="F113" s="181"/>
      <c r="G113" s="181"/>
      <c r="H113" s="181"/>
      <c r="I113" s="181"/>
      <c r="J113" s="181"/>
      <c r="K113" s="181"/>
      <c r="L113" s="232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</row>
    <row r="114" spans="1:31" s="233" customFormat="1" ht="12" customHeight="1">
      <c r="A114" s="181"/>
      <c r="B114" s="231"/>
      <c r="C114" s="230" t="s">
        <v>14</v>
      </c>
      <c r="D114" s="181"/>
      <c r="E114" s="181"/>
      <c r="F114" s="181"/>
      <c r="G114" s="181"/>
      <c r="H114" s="181"/>
      <c r="I114" s="181"/>
      <c r="J114" s="181"/>
      <c r="K114" s="181"/>
      <c r="L114" s="232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</row>
    <row r="115" spans="1:31" s="233" customFormat="1" ht="16.5" customHeight="1">
      <c r="A115" s="181"/>
      <c r="B115" s="231"/>
      <c r="C115" s="181"/>
      <c r="D115" s="181"/>
      <c r="E115" s="353" t="str">
        <f>E7</f>
        <v>OBJEKT VIKS - Aula  -  ADAPTACE VÝUKOVÝCH PROSTOR</v>
      </c>
      <c r="F115" s="354"/>
      <c r="G115" s="354"/>
      <c r="H115" s="354"/>
      <c r="I115" s="181"/>
      <c r="J115" s="181"/>
      <c r="K115" s="181"/>
      <c r="L115" s="232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</row>
    <row r="116" spans="1:31" s="233" customFormat="1" ht="12" customHeight="1">
      <c r="A116" s="181"/>
      <c r="B116" s="231"/>
      <c r="C116" s="230" t="s">
        <v>100</v>
      </c>
      <c r="D116" s="181"/>
      <c r="E116" s="181"/>
      <c r="F116" s="181"/>
      <c r="G116" s="181"/>
      <c r="H116" s="181"/>
      <c r="I116" s="181"/>
      <c r="J116" s="181"/>
      <c r="K116" s="181"/>
      <c r="L116" s="232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</row>
    <row r="117" spans="1:31" s="233" customFormat="1" ht="16.5" customHeight="1">
      <c r="A117" s="181"/>
      <c r="B117" s="231"/>
      <c r="C117" s="181"/>
      <c r="D117" s="181"/>
      <c r="E117" s="355" t="str">
        <f>E9</f>
        <v>1-3 - Audiovizuální technika</v>
      </c>
      <c r="F117" s="356"/>
      <c r="G117" s="356"/>
      <c r="H117" s="356"/>
      <c r="I117" s="181"/>
      <c r="J117" s="181"/>
      <c r="K117" s="181"/>
      <c r="L117" s="232"/>
      <c r="S117" s="181"/>
      <c r="T117" s="181"/>
      <c r="U117" s="18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</row>
    <row r="118" spans="1:31" s="233" customFormat="1" ht="6.95" customHeight="1">
      <c r="A118" s="181"/>
      <c r="B118" s="231"/>
      <c r="C118" s="181"/>
      <c r="D118" s="181"/>
      <c r="E118" s="181"/>
      <c r="F118" s="181"/>
      <c r="G118" s="181"/>
      <c r="H118" s="181"/>
      <c r="I118" s="181"/>
      <c r="J118" s="181"/>
      <c r="K118" s="181"/>
      <c r="L118" s="232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</row>
    <row r="119" spans="1:31" s="233" customFormat="1" ht="12" customHeight="1">
      <c r="A119" s="181"/>
      <c r="B119" s="231"/>
      <c r="C119" s="230" t="s">
        <v>18</v>
      </c>
      <c r="D119" s="181"/>
      <c r="E119" s="181"/>
      <c r="F119" s="234" t="str">
        <f>F12</f>
        <v>Ústí nad Labem</v>
      </c>
      <c r="G119" s="181"/>
      <c r="H119" s="181"/>
      <c r="I119" s="230" t="s">
        <v>20</v>
      </c>
      <c r="J119" s="235" t="str">
        <f>IF(J12="","",J12)</f>
        <v>11. 3. 2020</v>
      </c>
      <c r="K119" s="181"/>
      <c r="L119" s="232"/>
      <c r="S119" s="181"/>
      <c r="T119" s="181"/>
      <c r="U119" s="18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181"/>
    </row>
    <row r="120" spans="1:31" s="233" customFormat="1" ht="6.95" customHeight="1">
      <c r="A120" s="181"/>
      <c r="B120" s="231"/>
      <c r="C120" s="181"/>
      <c r="D120" s="181"/>
      <c r="E120" s="181"/>
      <c r="F120" s="181"/>
      <c r="G120" s="181"/>
      <c r="H120" s="181"/>
      <c r="I120" s="181"/>
      <c r="J120" s="181"/>
      <c r="K120" s="181"/>
      <c r="L120" s="232"/>
      <c r="S120" s="181"/>
      <c r="T120" s="181"/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</row>
    <row r="121" spans="1:31" s="233" customFormat="1" ht="15.2" customHeight="1">
      <c r="A121" s="181"/>
      <c r="B121" s="231"/>
      <c r="C121" s="230" t="s">
        <v>22</v>
      </c>
      <c r="D121" s="181"/>
      <c r="E121" s="181"/>
      <c r="F121" s="234" t="str">
        <f>E15</f>
        <v>Univerzita J. E. Purkyně v Ústí nad Labem</v>
      </c>
      <c r="G121" s="181"/>
      <c r="H121" s="181"/>
      <c r="I121" s="230" t="s">
        <v>30</v>
      </c>
      <c r="J121" s="265" t="str">
        <f>E21</f>
        <v xml:space="preserve"> </v>
      </c>
      <c r="K121" s="181"/>
      <c r="L121" s="232"/>
      <c r="S121" s="181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</row>
    <row r="122" spans="1:31" s="233" customFormat="1" ht="15.2" customHeight="1">
      <c r="A122" s="181"/>
      <c r="B122" s="231"/>
      <c r="C122" s="230" t="s">
        <v>28</v>
      </c>
      <c r="D122" s="181"/>
      <c r="E122" s="181"/>
      <c r="F122" s="234" t="str">
        <f>IF(E18="","",E18)</f>
        <v xml:space="preserve"> </v>
      </c>
      <c r="G122" s="181"/>
      <c r="H122" s="181"/>
      <c r="I122" s="230" t="s">
        <v>32</v>
      </c>
      <c r="J122" s="265">
        <f>E24</f>
        <v>0</v>
      </c>
      <c r="K122" s="181"/>
      <c r="L122" s="232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</row>
    <row r="123" spans="1:31" s="233" customFormat="1" ht="10.35" customHeight="1">
      <c r="A123" s="181"/>
      <c r="B123" s="231"/>
      <c r="C123" s="181"/>
      <c r="D123" s="181"/>
      <c r="E123" s="181"/>
      <c r="F123" s="181"/>
      <c r="G123" s="181"/>
      <c r="H123" s="181"/>
      <c r="I123" s="181"/>
      <c r="J123" s="181"/>
      <c r="K123" s="181"/>
      <c r="L123" s="232"/>
      <c r="S123" s="181"/>
      <c r="T123" s="181"/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</row>
    <row r="124" spans="1:31" s="286" customFormat="1" ht="29.25" customHeight="1">
      <c r="A124" s="279"/>
      <c r="B124" s="280"/>
      <c r="C124" s="281" t="s">
        <v>129</v>
      </c>
      <c r="D124" s="178" t="s">
        <v>61</v>
      </c>
      <c r="E124" s="178" t="s">
        <v>57</v>
      </c>
      <c r="F124" s="178" t="s">
        <v>58</v>
      </c>
      <c r="G124" s="178" t="s">
        <v>130</v>
      </c>
      <c r="H124" s="178" t="s">
        <v>131</v>
      </c>
      <c r="I124" s="178" t="s">
        <v>132</v>
      </c>
      <c r="J124" s="178" t="s">
        <v>104</v>
      </c>
      <c r="K124" s="179" t="s">
        <v>133</v>
      </c>
      <c r="L124" s="282"/>
      <c r="M124" s="283" t="s">
        <v>1</v>
      </c>
      <c r="N124" s="284" t="s">
        <v>40</v>
      </c>
      <c r="O124" s="284" t="s">
        <v>134</v>
      </c>
      <c r="P124" s="284" t="s">
        <v>135</v>
      </c>
      <c r="Q124" s="284" t="s">
        <v>136</v>
      </c>
      <c r="R124" s="284" t="s">
        <v>137</v>
      </c>
      <c r="S124" s="284" t="s">
        <v>138</v>
      </c>
      <c r="T124" s="285" t="s">
        <v>139</v>
      </c>
      <c r="U124" s="279"/>
      <c r="V124" s="279"/>
      <c r="W124" s="279"/>
      <c r="X124" s="279"/>
      <c r="Y124" s="279"/>
      <c r="Z124" s="279"/>
      <c r="AA124" s="279"/>
      <c r="AB124" s="279"/>
      <c r="AC124" s="279"/>
      <c r="AD124" s="279"/>
      <c r="AE124" s="279"/>
    </row>
    <row r="125" spans="1:63" s="233" customFormat="1" ht="22.9" customHeight="1">
      <c r="A125" s="181"/>
      <c r="B125" s="231"/>
      <c r="C125" s="287" t="s">
        <v>140</v>
      </c>
      <c r="D125" s="181"/>
      <c r="E125" s="181"/>
      <c r="F125" s="181"/>
      <c r="G125" s="181"/>
      <c r="H125" s="181"/>
      <c r="I125" s="181"/>
      <c r="J125" s="182">
        <f>BK125</f>
        <v>0</v>
      </c>
      <c r="K125" s="181"/>
      <c r="L125" s="231"/>
      <c r="M125" s="288"/>
      <c r="N125" s="289"/>
      <c r="O125" s="240"/>
      <c r="P125" s="290">
        <f>P126+P151+P170+P183+P190+P196+P204+P210+P214</f>
        <v>0</v>
      </c>
      <c r="Q125" s="240"/>
      <c r="R125" s="290">
        <f>R126+R151+R170+R183+R190+R196+R204+R210+R214</f>
        <v>0</v>
      </c>
      <c r="S125" s="240"/>
      <c r="T125" s="291">
        <f>T126+T151+T170+T183+T190+T196+T204+T210+T214</f>
        <v>0</v>
      </c>
      <c r="U125" s="181"/>
      <c r="V125" s="181"/>
      <c r="W125" s="181"/>
      <c r="X125" s="181"/>
      <c r="Y125" s="181"/>
      <c r="Z125" s="181"/>
      <c r="AA125" s="181"/>
      <c r="AB125" s="181"/>
      <c r="AC125" s="181"/>
      <c r="AD125" s="181"/>
      <c r="AE125" s="181"/>
      <c r="AT125" s="224" t="s">
        <v>75</v>
      </c>
      <c r="AU125" s="224" t="s">
        <v>106</v>
      </c>
      <c r="BK125" s="292">
        <f>BK126+BK151+BK170+BK183+BK190+BK196+BK204+BK210+BK214</f>
        <v>0</v>
      </c>
    </row>
    <row r="126" spans="2:63" s="186" customFormat="1" ht="25.9" customHeight="1">
      <c r="B126" s="293"/>
      <c r="D126" s="184" t="s">
        <v>75</v>
      </c>
      <c r="E126" s="185" t="s">
        <v>1100</v>
      </c>
      <c r="F126" s="185" t="s">
        <v>1100</v>
      </c>
      <c r="J126" s="187">
        <f>BK126</f>
        <v>0</v>
      </c>
      <c r="L126" s="293"/>
      <c r="M126" s="294"/>
      <c r="N126" s="295"/>
      <c r="O126" s="295"/>
      <c r="P126" s="296">
        <f>SUM(P127:P150)</f>
        <v>0</v>
      </c>
      <c r="Q126" s="295"/>
      <c r="R126" s="296">
        <f>SUM(R127:R150)</f>
        <v>0</v>
      </c>
      <c r="S126" s="295"/>
      <c r="T126" s="297">
        <f>SUM(T127:T150)</f>
        <v>0</v>
      </c>
      <c r="AR126" s="184" t="s">
        <v>81</v>
      </c>
      <c r="AT126" s="298" t="s">
        <v>75</v>
      </c>
      <c r="AU126" s="298" t="s">
        <v>76</v>
      </c>
      <c r="AY126" s="184" t="s">
        <v>143</v>
      </c>
      <c r="BK126" s="299">
        <f>SUM(BK127:BK150)</f>
        <v>0</v>
      </c>
    </row>
    <row r="127" spans="1:65" s="233" customFormat="1" ht="21.75" customHeight="1">
      <c r="A127" s="181"/>
      <c r="B127" s="231"/>
      <c r="C127" s="191" t="s">
        <v>181</v>
      </c>
      <c r="D127" s="191" t="s">
        <v>146</v>
      </c>
      <c r="E127" s="192" t="s">
        <v>1101</v>
      </c>
      <c r="F127" s="193" t="s">
        <v>1102</v>
      </c>
      <c r="G127" s="194" t="s">
        <v>188</v>
      </c>
      <c r="H127" s="195">
        <v>2</v>
      </c>
      <c r="I127" s="221">
        <v>0</v>
      </c>
      <c r="J127" s="196">
        <f aca="true" t="shared" si="0" ref="J127:J150">ROUND(I127*H127,2)</f>
        <v>0</v>
      </c>
      <c r="K127" s="193" t="s">
        <v>1</v>
      </c>
      <c r="L127" s="231"/>
      <c r="M127" s="306" t="s">
        <v>1</v>
      </c>
      <c r="N127" s="307" t="s">
        <v>41</v>
      </c>
      <c r="O127" s="308">
        <v>0</v>
      </c>
      <c r="P127" s="308">
        <f aca="true" t="shared" si="1" ref="P127:P150">O127*H127</f>
        <v>0</v>
      </c>
      <c r="Q127" s="308">
        <v>0</v>
      </c>
      <c r="R127" s="308">
        <f aca="true" t="shared" si="2" ref="R127:R150">Q127*H127</f>
        <v>0</v>
      </c>
      <c r="S127" s="308">
        <v>0</v>
      </c>
      <c r="T127" s="309">
        <f aca="true" t="shared" si="3" ref="T127:T150">S127*H127</f>
        <v>0</v>
      </c>
      <c r="U127" s="181"/>
      <c r="V127" s="181"/>
      <c r="W127" s="181"/>
      <c r="X127" s="181"/>
      <c r="Y127" s="181"/>
      <c r="Z127" s="181"/>
      <c r="AA127" s="181"/>
      <c r="AB127" s="181"/>
      <c r="AC127" s="181"/>
      <c r="AD127" s="181"/>
      <c r="AE127" s="181"/>
      <c r="AR127" s="304" t="s">
        <v>151</v>
      </c>
      <c r="AT127" s="304" t="s">
        <v>146</v>
      </c>
      <c r="AU127" s="304" t="s">
        <v>81</v>
      </c>
      <c r="AY127" s="224" t="s">
        <v>143</v>
      </c>
      <c r="BE127" s="305">
        <f aca="true" t="shared" si="4" ref="BE127:BE150">IF(N127="základní",J127,0)</f>
        <v>0</v>
      </c>
      <c r="BF127" s="305">
        <f aca="true" t="shared" si="5" ref="BF127:BF150">IF(N127="snížená",J127,0)</f>
        <v>0</v>
      </c>
      <c r="BG127" s="305">
        <f aca="true" t="shared" si="6" ref="BG127:BG150">IF(N127="zákl. přenesená",J127,0)</f>
        <v>0</v>
      </c>
      <c r="BH127" s="305">
        <f aca="true" t="shared" si="7" ref="BH127:BH150">IF(N127="sníž. přenesená",J127,0)</f>
        <v>0</v>
      </c>
      <c r="BI127" s="305">
        <f aca="true" t="shared" si="8" ref="BI127:BI150">IF(N127="nulová",J127,0)</f>
        <v>0</v>
      </c>
      <c r="BJ127" s="224" t="s">
        <v>81</v>
      </c>
      <c r="BK127" s="305">
        <f aca="true" t="shared" si="9" ref="BK127:BK150">ROUND(I127*H127,2)</f>
        <v>0</v>
      </c>
      <c r="BL127" s="224" t="s">
        <v>151</v>
      </c>
      <c r="BM127" s="304" t="s">
        <v>1103</v>
      </c>
    </row>
    <row r="128" spans="1:65" s="233" customFormat="1" ht="16.5" customHeight="1">
      <c r="A128" s="181"/>
      <c r="B128" s="231"/>
      <c r="C128" s="191" t="s">
        <v>279</v>
      </c>
      <c r="D128" s="191" t="s">
        <v>146</v>
      </c>
      <c r="E128" s="192" t="s">
        <v>1104</v>
      </c>
      <c r="F128" s="193" t="s">
        <v>1105</v>
      </c>
      <c r="G128" s="194" t="s">
        <v>188</v>
      </c>
      <c r="H128" s="195">
        <v>1</v>
      </c>
      <c r="I128" s="221">
        <v>0</v>
      </c>
      <c r="J128" s="196">
        <f t="shared" si="0"/>
        <v>0</v>
      </c>
      <c r="K128" s="193" t="s">
        <v>1</v>
      </c>
      <c r="L128" s="231"/>
      <c r="M128" s="306" t="s">
        <v>1</v>
      </c>
      <c r="N128" s="307" t="s">
        <v>41</v>
      </c>
      <c r="O128" s="308">
        <v>0</v>
      </c>
      <c r="P128" s="308">
        <f t="shared" si="1"/>
        <v>0</v>
      </c>
      <c r="Q128" s="308">
        <v>0</v>
      </c>
      <c r="R128" s="308">
        <f t="shared" si="2"/>
        <v>0</v>
      </c>
      <c r="S128" s="308">
        <v>0</v>
      </c>
      <c r="T128" s="309">
        <f t="shared" si="3"/>
        <v>0</v>
      </c>
      <c r="U128" s="181"/>
      <c r="V128" s="181"/>
      <c r="W128" s="181"/>
      <c r="X128" s="181"/>
      <c r="Y128" s="181"/>
      <c r="Z128" s="181"/>
      <c r="AA128" s="181"/>
      <c r="AB128" s="181"/>
      <c r="AC128" s="181"/>
      <c r="AD128" s="181"/>
      <c r="AE128" s="181"/>
      <c r="AR128" s="304" t="s">
        <v>151</v>
      </c>
      <c r="AT128" s="304" t="s">
        <v>146</v>
      </c>
      <c r="AU128" s="304" t="s">
        <v>81</v>
      </c>
      <c r="AY128" s="224" t="s">
        <v>143</v>
      </c>
      <c r="BE128" s="305">
        <f t="shared" si="4"/>
        <v>0</v>
      </c>
      <c r="BF128" s="305">
        <f t="shared" si="5"/>
        <v>0</v>
      </c>
      <c r="BG128" s="305">
        <f t="shared" si="6"/>
        <v>0</v>
      </c>
      <c r="BH128" s="305">
        <f t="shared" si="7"/>
        <v>0</v>
      </c>
      <c r="BI128" s="305">
        <f t="shared" si="8"/>
        <v>0</v>
      </c>
      <c r="BJ128" s="224" t="s">
        <v>81</v>
      </c>
      <c r="BK128" s="305">
        <f t="shared" si="9"/>
        <v>0</v>
      </c>
      <c r="BL128" s="224" t="s">
        <v>151</v>
      </c>
      <c r="BM128" s="304" t="s">
        <v>1106</v>
      </c>
    </row>
    <row r="129" spans="1:65" s="233" customFormat="1" ht="16.5" customHeight="1">
      <c r="A129" s="181"/>
      <c r="B129" s="231"/>
      <c r="C129" s="191" t="s">
        <v>298</v>
      </c>
      <c r="D129" s="191" t="s">
        <v>146</v>
      </c>
      <c r="E129" s="192" t="s">
        <v>1107</v>
      </c>
      <c r="F129" s="193" t="s">
        <v>1108</v>
      </c>
      <c r="G129" s="194" t="s">
        <v>188</v>
      </c>
      <c r="H129" s="195">
        <v>2</v>
      </c>
      <c r="I129" s="221">
        <v>0</v>
      </c>
      <c r="J129" s="196">
        <f t="shared" si="0"/>
        <v>0</v>
      </c>
      <c r="K129" s="193" t="s">
        <v>1</v>
      </c>
      <c r="L129" s="231"/>
      <c r="M129" s="306" t="s">
        <v>1</v>
      </c>
      <c r="N129" s="307" t="s">
        <v>41</v>
      </c>
      <c r="O129" s="308">
        <v>0</v>
      </c>
      <c r="P129" s="308">
        <f t="shared" si="1"/>
        <v>0</v>
      </c>
      <c r="Q129" s="308">
        <v>0</v>
      </c>
      <c r="R129" s="308">
        <f t="shared" si="2"/>
        <v>0</v>
      </c>
      <c r="S129" s="308">
        <v>0</v>
      </c>
      <c r="T129" s="309">
        <f t="shared" si="3"/>
        <v>0</v>
      </c>
      <c r="U129" s="181"/>
      <c r="V129" s="181"/>
      <c r="W129" s="181"/>
      <c r="X129" s="181"/>
      <c r="Y129" s="181"/>
      <c r="Z129" s="181"/>
      <c r="AA129" s="181"/>
      <c r="AB129" s="181"/>
      <c r="AC129" s="181"/>
      <c r="AD129" s="181"/>
      <c r="AE129" s="181"/>
      <c r="AR129" s="304" t="s">
        <v>151</v>
      </c>
      <c r="AT129" s="304" t="s">
        <v>146</v>
      </c>
      <c r="AU129" s="304" t="s">
        <v>81</v>
      </c>
      <c r="AY129" s="224" t="s">
        <v>143</v>
      </c>
      <c r="BE129" s="305">
        <f t="shared" si="4"/>
        <v>0</v>
      </c>
      <c r="BF129" s="305">
        <f t="shared" si="5"/>
        <v>0</v>
      </c>
      <c r="BG129" s="305">
        <f t="shared" si="6"/>
        <v>0</v>
      </c>
      <c r="BH129" s="305">
        <f t="shared" si="7"/>
        <v>0</v>
      </c>
      <c r="BI129" s="305">
        <f t="shared" si="8"/>
        <v>0</v>
      </c>
      <c r="BJ129" s="224" t="s">
        <v>81</v>
      </c>
      <c r="BK129" s="305">
        <f t="shared" si="9"/>
        <v>0</v>
      </c>
      <c r="BL129" s="224" t="s">
        <v>151</v>
      </c>
      <c r="BM129" s="304" t="s">
        <v>1109</v>
      </c>
    </row>
    <row r="130" spans="1:65" s="233" customFormat="1" ht="16.5" customHeight="1">
      <c r="A130" s="181"/>
      <c r="B130" s="231"/>
      <c r="C130" s="191" t="s">
        <v>213</v>
      </c>
      <c r="D130" s="191" t="s">
        <v>146</v>
      </c>
      <c r="E130" s="192" t="s">
        <v>1110</v>
      </c>
      <c r="F130" s="193" t="s">
        <v>1111</v>
      </c>
      <c r="G130" s="194" t="s">
        <v>1112</v>
      </c>
      <c r="H130" s="195">
        <v>1</v>
      </c>
      <c r="I130" s="221">
        <v>0</v>
      </c>
      <c r="J130" s="196">
        <f t="shared" si="0"/>
        <v>0</v>
      </c>
      <c r="K130" s="193" t="s">
        <v>1</v>
      </c>
      <c r="L130" s="231"/>
      <c r="M130" s="306" t="s">
        <v>1</v>
      </c>
      <c r="N130" s="307" t="s">
        <v>41</v>
      </c>
      <c r="O130" s="308">
        <v>0</v>
      </c>
      <c r="P130" s="308">
        <f t="shared" si="1"/>
        <v>0</v>
      </c>
      <c r="Q130" s="308">
        <v>0</v>
      </c>
      <c r="R130" s="308">
        <f t="shared" si="2"/>
        <v>0</v>
      </c>
      <c r="S130" s="308">
        <v>0</v>
      </c>
      <c r="T130" s="309">
        <f t="shared" si="3"/>
        <v>0</v>
      </c>
      <c r="U130" s="181"/>
      <c r="V130" s="181"/>
      <c r="W130" s="181"/>
      <c r="X130" s="181"/>
      <c r="Y130" s="181"/>
      <c r="Z130" s="181"/>
      <c r="AA130" s="181"/>
      <c r="AB130" s="181"/>
      <c r="AC130" s="181"/>
      <c r="AD130" s="181"/>
      <c r="AE130" s="181"/>
      <c r="AR130" s="304" t="s">
        <v>151</v>
      </c>
      <c r="AT130" s="304" t="s">
        <v>146</v>
      </c>
      <c r="AU130" s="304" t="s">
        <v>81</v>
      </c>
      <c r="AY130" s="224" t="s">
        <v>143</v>
      </c>
      <c r="BE130" s="305">
        <f t="shared" si="4"/>
        <v>0</v>
      </c>
      <c r="BF130" s="305">
        <f t="shared" si="5"/>
        <v>0</v>
      </c>
      <c r="BG130" s="305">
        <f t="shared" si="6"/>
        <v>0</v>
      </c>
      <c r="BH130" s="305">
        <f t="shared" si="7"/>
        <v>0</v>
      </c>
      <c r="BI130" s="305">
        <f t="shared" si="8"/>
        <v>0</v>
      </c>
      <c r="BJ130" s="224" t="s">
        <v>81</v>
      </c>
      <c r="BK130" s="305">
        <f t="shared" si="9"/>
        <v>0</v>
      </c>
      <c r="BL130" s="224" t="s">
        <v>151</v>
      </c>
      <c r="BM130" s="304" t="s">
        <v>1113</v>
      </c>
    </row>
    <row r="131" spans="1:65" s="233" customFormat="1" ht="33" customHeight="1">
      <c r="A131" s="181"/>
      <c r="B131" s="231"/>
      <c r="C131" s="191" t="s">
        <v>235</v>
      </c>
      <c r="D131" s="191" t="s">
        <v>146</v>
      </c>
      <c r="E131" s="192" t="s">
        <v>1114</v>
      </c>
      <c r="F131" s="193" t="s">
        <v>1115</v>
      </c>
      <c r="G131" s="194" t="s">
        <v>188</v>
      </c>
      <c r="H131" s="195">
        <v>2</v>
      </c>
      <c r="I131" s="221">
        <v>0</v>
      </c>
      <c r="J131" s="196">
        <f t="shared" si="0"/>
        <v>0</v>
      </c>
      <c r="K131" s="193" t="s">
        <v>1</v>
      </c>
      <c r="L131" s="231"/>
      <c r="M131" s="306" t="s">
        <v>1</v>
      </c>
      <c r="N131" s="307" t="s">
        <v>41</v>
      </c>
      <c r="O131" s="308">
        <v>0</v>
      </c>
      <c r="P131" s="308">
        <f t="shared" si="1"/>
        <v>0</v>
      </c>
      <c r="Q131" s="308">
        <v>0</v>
      </c>
      <c r="R131" s="308">
        <f t="shared" si="2"/>
        <v>0</v>
      </c>
      <c r="S131" s="308">
        <v>0</v>
      </c>
      <c r="T131" s="309">
        <f t="shared" si="3"/>
        <v>0</v>
      </c>
      <c r="U131" s="181"/>
      <c r="V131" s="181"/>
      <c r="W131" s="181"/>
      <c r="X131" s="181"/>
      <c r="Y131" s="181"/>
      <c r="Z131" s="181"/>
      <c r="AA131" s="181"/>
      <c r="AB131" s="181"/>
      <c r="AC131" s="181"/>
      <c r="AD131" s="181"/>
      <c r="AE131" s="181"/>
      <c r="AR131" s="304" t="s">
        <v>151</v>
      </c>
      <c r="AT131" s="304" t="s">
        <v>146</v>
      </c>
      <c r="AU131" s="304" t="s">
        <v>81</v>
      </c>
      <c r="AY131" s="224" t="s">
        <v>143</v>
      </c>
      <c r="BE131" s="305">
        <f t="shared" si="4"/>
        <v>0</v>
      </c>
      <c r="BF131" s="305">
        <f t="shared" si="5"/>
        <v>0</v>
      </c>
      <c r="BG131" s="305">
        <f t="shared" si="6"/>
        <v>0</v>
      </c>
      <c r="BH131" s="305">
        <f t="shared" si="7"/>
        <v>0</v>
      </c>
      <c r="BI131" s="305">
        <f t="shared" si="8"/>
        <v>0</v>
      </c>
      <c r="BJ131" s="224" t="s">
        <v>81</v>
      </c>
      <c r="BK131" s="305">
        <f t="shared" si="9"/>
        <v>0</v>
      </c>
      <c r="BL131" s="224" t="s">
        <v>151</v>
      </c>
      <c r="BM131" s="304" t="s">
        <v>1116</v>
      </c>
    </row>
    <row r="132" spans="1:65" s="233" customFormat="1" ht="33" customHeight="1">
      <c r="A132" s="181"/>
      <c r="B132" s="231"/>
      <c r="C132" s="191" t="s">
        <v>230</v>
      </c>
      <c r="D132" s="191" t="s">
        <v>146</v>
      </c>
      <c r="E132" s="192" t="s">
        <v>1117</v>
      </c>
      <c r="F132" s="193" t="s">
        <v>1118</v>
      </c>
      <c r="G132" s="194" t="s">
        <v>188</v>
      </c>
      <c r="H132" s="195">
        <v>2</v>
      </c>
      <c r="I132" s="221">
        <v>0</v>
      </c>
      <c r="J132" s="196">
        <f t="shared" si="0"/>
        <v>0</v>
      </c>
      <c r="K132" s="193" t="s">
        <v>1</v>
      </c>
      <c r="L132" s="231"/>
      <c r="M132" s="306" t="s">
        <v>1</v>
      </c>
      <c r="N132" s="307" t="s">
        <v>41</v>
      </c>
      <c r="O132" s="308">
        <v>0</v>
      </c>
      <c r="P132" s="308">
        <f t="shared" si="1"/>
        <v>0</v>
      </c>
      <c r="Q132" s="308">
        <v>0</v>
      </c>
      <c r="R132" s="308">
        <f t="shared" si="2"/>
        <v>0</v>
      </c>
      <c r="S132" s="308">
        <v>0</v>
      </c>
      <c r="T132" s="309">
        <f t="shared" si="3"/>
        <v>0</v>
      </c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R132" s="304" t="s">
        <v>151</v>
      </c>
      <c r="AT132" s="304" t="s">
        <v>146</v>
      </c>
      <c r="AU132" s="304" t="s">
        <v>81</v>
      </c>
      <c r="AY132" s="224" t="s">
        <v>143</v>
      </c>
      <c r="BE132" s="305">
        <f t="shared" si="4"/>
        <v>0</v>
      </c>
      <c r="BF132" s="305">
        <f t="shared" si="5"/>
        <v>0</v>
      </c>
      <c r="BG132" s="305">
        <f t="shared" si="6"/>
        <v>0</v>
      </c>
      <c r="BH132" s="305">
        <f t="shared" si="7"/>
        <v>0</v>
      </c>
      <c r="BI132" s="305">
        <f t="shared" si="8"/>
        <v>0</v>
      </c>
      <c r="BJ132" s="224" t="s">
        <v>81</v>
      </c>
      <c r="BK132" s="305">
        <f t="shared" si="9"/>
        <v>0</v>
      </c>
      <c r="BL132" s="224" t="s">
        <v>151</v>
      </c>
      <c r="BM132" s="304" t="s">
        <v>1119</v>
      </c>
    </row>
    <row r="133" spans="1:65" s="233" customFormat="1" ht="16.5" customHeight="1">
      <c r="A133" s="181"/>
      <c r="B133" s="231"/>
      <c r="C133" s="191" t="s">
        <v>246</v>
      </c>
      <c r="D133" s="191" t="s">
        <v>146</v>
      </c>
      <c r="E133" s="192" t="s">
        <v>1120</v>
      </c>
      <c r="F133" s="193" t="s">
        <v>1121</v>
      </c>
      <c r="G133" s="194" t="s">
        <v>188</v>
      </c>
      <c r="H133" s="195">
        <v>1</v>
      </c>
      <c r="I133" s="221">
        <v>0</v>
      </c>
      <c r="J133" s="196">
        <f t="shared" si="0"/>
        <v>0</v>
      </c>
      <c r="K133" s="193" t="s">
        <v>1</v>
      </c>
      <c r="L133" s="231"/>
      <c r="M133" s="306" t="s">
        <v>1</v>
      </c>
      <c r="N133" s="307" t="s">
        <v>41</v>
      </c>
      <c r="O133" s="308">
        <v>0</v>
      </c>
      <c r="P133" s="308">
        <f t="shared" si="1"/>
        <v>0</v>
      </c>
      <c r="Q133" s="308">
        <v>0</v>
      </c>
      <c r="R133" s="308">
        <f t="shared" si="2"/>
        <v>0</v>
      </c>
      <c r="S133" s="308">
        <v>0</v>
      </c>
      <c r="T133" s="309">
        <f t="shared" si="3"/>
        <v>0</v>
      </c>
      <c r="U133" s="181"/>
      <c r="V133" s="181"/>
      <c r="W133" s="181"/>
      <c r="X133" s="181"/>
      <c r="Y133" s="181"/>
      <c r="Z133" s="181"/>
      <c r="AA133" s="181"/>
      <c r="AB133" s="181"/>
      <c r="AC133" s="181"/>
      <c r="AD133" s="181"/>
      <c r="AE133" s="181"/>
      <c r="AR133" s="304" t="s">
        <v>151</v>
      </c>
      <c r="AT133" s="304" t="s">
        <v>146</v>
      </c>
      <c r="AU133" s="304" t="s">
        <v>81</v>
      </c>
      <c r="AY133" s="224" t="s">
        <v>143</v>
      </c>
      <c r="BE133" s="305">
        <f t="shared" si="4"/>
        <v>0</v>
      </c>
      <c r="BF133" s="305">
        <f t="shared" si="5"/>
        <v>0</v>
      </c>
      <c r="BG133" s="305">
        <f t="shared" si="6"/>
        <v>0</v>
      </c>
      <c r="BH133" s="305">
        <f t="shared" si="7"/>
        <v>0</v>
      </c>
      <c r="BI133" s="305">
        <f t="shared" si="8"/>
        <v>0</v>
      </c>
      <c r="BJ133" s="224" t="s">
        <v>81</v>
      </c>
      <c r="BK133" s="305">
        <f t="shared" si="9"/>
        <v>0</v>
      </c>
      <c r="BL133" s="224" t="s">
        <v>151</v>
      </c>
      <c r="BM133" s="304" t="s">
        <v>1122</v>
      </c>
    </row>
    <row r="134" spans="1:65" s="233" customFormat="1" ht="16.5" customHeight="1">
      <c r="A134" s="181"/>
      <c r="B134" s="231"/>
      <c r="C134" s="191" t="s">
        <v>239</v>
      </c>
      <c r="D134" s="191" t="s">
        <v>146</v>
      </c>
      <c r="E134" s="192" t="s">
        <v>1123</v>
      </c>
      <c r="F134" s="193" t="s">
        <v>1124</v>
      </c>
      <c r="G134" s="194" t="s">
        <v>188</v>
      </c>
      <c r="H134" s="195">
        <v>1</v>
      </c>
      <c r="I134" s="221">
        <v>0</v>
      </c>
      <c r="J134" s="196">
        <f t="shared" si="0"/>
        <v>0</v>
      </c>
      <c r="K134" s="193" t="s">
        <v>1</v>
      </c>
      <c r="L134" s="231"/>
      <c r="M134" s="306" t="s">
        <v>1</v>
      </c>
      <c r="N134" s="307" t="s">
        <v>41</v>
      </c>
      <c r="O134" s="308">
        <v>0</v>
      </c>
      <c r="P134" s="308">
        <f t="shared" si="1"/>
        <v>0</v>
      </c>
      <c r="Q134" s="308">
        <v>0</v>
      </c>
      <c r="R134" s="308">
        <f t="shared" si="2"/>
        <v>0</v>
      </c>
      <c r="S134" s="308">
        <v>0</v>
      </c>
      <c r="T134" s="309">
        <f t="shared" si="3"/>
        <v>0</v>
      </c>
      <c r="U134" s="181"/>
      <c r="V134" s="181"/>
      <c r="W134" s="181"/>
      <c r="X134" s="181"/>
      <c r="Y134" s="181"/>
      <c r="Z134" s="181"/>
      <c r="AA134" s="181"/>
      <c r="AB134" s="181"/>
      <c r="AC134" s="181"/>
      <c r="AD134" s="181"/>
      <c r="AE134" s="181"/>
      <c r="AR134" s="304" t="s">
        <v>151</v>
      </c>
      <c r="AT134" s="304" t="s">
        <v>146</v>
      </c>
      <c r="AU134" s="304" t="s">
        <v>81</v>
      </c>
      <c r="AY134" s="224" t="s">
        <v>143</v>
      </c>
      <c r="BE134" s="305">
        <f t="shared" si="4"/>
        <v>0</v>
      </c>
      <c r="BF134" s="305">
        <f t="shared" si="5"/>
        <v>0</v>
      </c>
      <c r="BG134" s="305">
        <f t="shared" si="6"/>
        <v>0</v>
      </c>
      <c r="BH134" s="305">
        <f t="shared" si="7"/>
        <v>0</v>
      </c>
      <c r="BI134" s="305">
        <f t="shared" si="8"/>
        <v>0</v>
      </c>
      <c r="BJ134" s="224" t="s">
        <v>81</v>
      </c>
      <c r="BK134" s="305">
        <f t="shared" si="9"/>
        <v>0</v>
      </c>
      <c r="BL134" s="224" t="s">
        <v>151</v>
      </c>
      <c r="BM134" s="304" t="s">
        <v>1125</v>
      </c>
    </row>
    <row r="135" spans="1:65" s="233" customFormat="1" ht="33" customHeight="1">
      <c r="A135" s="181"/>
      <c r="B135" s="231"/>
      <c r="C135" s="191" t="s">
        <v>220</v>
      </c>
      <c r="D135" s="191" t="s">
        <v>146</v>
      </c>
      <c r="E135" s="192" t="s">
        <v>1126</v>
      </c>
      <c r="F135" s="193" t="s">
        <v>1127</v>
      </c>
      <c r="G135" s="194" t="s">
        <v>188</v>
      </c>
      <c r="H135" s="195">
        <v>2</v>
      </c>
      <c r="I135" s="221">
        <v>0</v>
      </c>
      <c r="J135" s="196">
        <f t="shared" si="0"/>
        <v>0</v>
      </c>
      <c r="K135" s="193" t="s">
        <v>1</v>
      </c>
      <c r="L135" s="231"/>
      <c r="M135" s="306" t="s">
        <v>1</v>
      </c>
      <c r="N135" s="307" t="s">
        <v>41</v>
      </c>
      <c r="O135" s="308">
        <v>0</v>
      </c>
      <c r="P135" s="308">
        <f t="shared" si="1"/>
        <v>0</v>
      </c>
      <c r="Q135" s="308">
        <v>0</v>
      </c>
      <c r="R135" s="308">
        <f t="shared" si="2"/>
        <v>0</v>
      </c>
      <c r="S135" s="308">
        <v>0</v>
      </c>
      <c r="T135" s="309">
        <f t="shared" si="3"/>
        <v>0</v>
      </c>
      <c r="U135" s="181"/>
      <c r="V135" s="181"/>
      <c r="W135" s="181"/>
      <c r="X135" s="181"/>
      <c r="Y135" s="181"/>
      <c r="Z135" s="181"/>
      <c r="AA135" s="181"/>
      <c r="AB135" s="181"/>
      <c r="AC135" s="181"/>
      <c r="AD135" s="181"/>
      <c r="AE135" s="181"/>
      <c r="AR135" s="304" t="s">
        <v>151</v>
      </c>
      <c r="AT135" s="304" t="s">
        <v>146</v>
      </c>
      <c r="AU135" s="304" t="s">
        <v>81</v>
      </c>
      <c r="AY135" s="224" t="s">
        <v>143</v>
      </c>
      <c r="BE135" s="305">
        <f t="shared" si="4"/>
        <v>0</v>
      </c>
      <c r="BF135" s="305">
        <f t="shared" si="5"/>
        <v>0</v>
      </c>
      <c r="BG135" s="305">
        <f t="shared" si="6"/>
        <v>0</v>
      </c>
      <c r="BH135" s="305">
        <f t="shared" si="7"/>
        <v>0</v>
      </c>
      <c r="BI135" s="305">
        <f t="shared" si="8"/>
        <v>0</v>
      </c>
      <c r="BJ135" s="224" t="s">
        <v>81</v>
      </c>
      <c r="BK135" s="305">
        <f t="shared" si="9"/>
        <v>0</v>
      </c>
      <c r="BL135" s="224" t="s">
        <v>151</v>
      </c>
      <c r="BM135" s="304" t="s">
        <v>1128</v>
      </c>
    </row>
    <row r="136" spans="1:65" s="233" customFormat="1" ht="33" customHeight="1">
      <c r="A136" s="181"/>
      <c r="B136" s="231"/>
      <c r="C136" s="191" t="s">
        <v>192</v>
      </c>
      <c r="D136" s="191" t="s">
        <v>146</v>
      </c>
      <c r="E136" s="192" t="s">
        <v>1129</v>
      </c>
      <c r="F136" s="193" t="s">
        <v>1130</v>
      </c>
      <c r="G136" s="194" t="s">
        <v>188</v>
      </c>
      <c r="H136" s="195">
        <v>1</v>
      </c>
      <c r="I136" s="221">
        <v>0</v>
      </c>
      <c r="J136" s="196">
        <f t="shared" si="0"/>
        <v>0</v>
      </c>
      <c r="K136" s="193" t="s">
        <v>1</v>
      </c>
      <c r="L136" s="231"/>
      <c r="M136" s="306" t="s">
        <v>1</v>
      </c>
      <c r="N136" s="307" t="s">
        <v>41</v>
      </c>
      <c r="O136" s="308">
        <v>0</v>
      </c>
      <c r="P136" s="308">
        <f t="shared" si="1"/>
        <v>0</v>
      </c>
      <c r="Q136" s="308">
        <v>0</v>
      </c>
      <c r="R136" s="308">
        <f t="shared" si="2"/>
        <v>0</v>
      </c>
      <c r="S136" s="308">
        <v>0</v>
      </c>
      <c r="T136" s="309">
        <f t="shared" si="3"/>
        <v>0</v>
      </c>
      <c r="U136" s="181"/>
      <c r="V136" s="181"/>
      <c r="W136" s="181"/>
      <c r="X136" s="181"/>
      <c r="Y136" s="181"/>
      <c r="Z136" s="181"/>
      <c r="AA136" s="181"/>
      <c r="AB136" s="181"/>
      <c r="AC136" s="181"/>
      <c r="AD136" s="181"/>
      <c r="AE136" s="181"/>
      <c r="AR136" s="304" t="s">
        <v>151</v>
      </c>
      <c r="AT136" s="304" t="s">
        <v>146</v>
      </c>
      <c r="AU136" s="304" t="s">
        <v>81</v>
      </c>
      <c r="AY136" s="224" t="s">
        <v>143</v>
      </c>
      <c r="BE136" s="305">
        <f t="shared" si="4"/>
        <v>0</v>
      </c>
      <c r="BF136" s="305">
        <f t="shared" si="5"/>
        <v>0</v>
      </c>
      <c r="BG136" s="305">
        <f t="shared" si="6"/>
        <v>0</v>
      </c>
      <c r="BH136" s="305">
        <f t="shared" si="7"/>
        <v>0</v>
      </c>
      <c r="BI136" s="305">
        <f t="shared" si="8"/>
        <v>0</v>
      </c>
      <c r="BJ136" s="224" t="s">
        <v>81</v>
      </c>
      <c r="BK136" s="305">
        <f t="shared" si="9"/>
        <v>0</v>
      </c>
      <c r="BL136" s="224" t="s">
        <v>151</v>
      </c>
      <c r="BM136" s="304" t="s">
        <v>1131</v>
      </c>
    </row>
    <row r="137" spans="1:65" s="233" customFormat="1" ht="21.75" customHeight="1">
      <c r="A137" s="181"/>
      <c r="B137" s="231"/>
      <c r="C137" s="191" t="s">
        <v>198</v>
      </c>
      <c r="D137" s="191" t="s">
        <v>146</v>
      </c>
      <c r="E137" s="192" t="s">
        <v>1132</v>
      </c>
      <c r="F137" s="193" t="s">
        <v>1133</v>
      </c>
      <c r="G137" s="194" t="s">
        <v>188</v>
      </c>
      <c r="H137" s="195">
        <v>1</v>
      </c>
      <c r="I137" s="221">
        <v>0</v>
      </c>
      <c r="J137" s="196">
        <f t="shared" si="0"/>
        <v>0</v>
      </c>
      <c r="K137" s="193" t="s">
        <v>1</v>
      </c>
      <c r="L137" s="231"/>
      <c r="M137" s="306" t="s">
        <v>1</v>
      </c>
      <c r="N137" s="307" t="s">
        <v>41</v>
      </c>
      <c r="O137" s="308">
        <v>0</v>
      </c>
      <c r="P137" s="308">
        <f t="shared" si="1"/>
        <v>0</v>
      </c>
      <c r="Q137" s="308">
        <v>0</v>
      </c>
      <c r="R137" s="308">
        <f t="shared" si="2"/>
        <v>0</v>
      </c>
      <c r="S137" s="308">
        <v>0</v>
      </c>
      <c r="T137" s="309">
        <f t="shared" si="3"/>
        <v>0</v>
      </c>
      <c r="U137" s="181"/>
      <c r="V137" s="181"/>
      <c r="W137" s="181"/>
      <c r="X137" s="181"/>
      <c r="Y137" s="181"/>
      <c r="Z137" s="181"/>
      <c r="AA137" s="181"/>
      <c r="AB137" s="181"/>
      <c r="AC137" s="181"/>
      <c r="AD137" s="181"/>
      <c r="AE137" s="181"/>
      <c r="AR137" s="304" t="s">
        <v>151</v>
      </c>
      <c r="AT137" s="304" t="s">
        <v>146</v>
      </c>
      <c r="AU137" s="304" t="s">
        <v>81</v>
      </c>
      <c r="AY137" s="224" t="s">
        <v>143</v>
      </c>
      <c r="BE137" s="305">
        <f t="shared" si="4"/>
        <v>0</v>
      </c>
      <c r="BF137" s="305">
        <f t="shared" si="5"/>
        <v>0</v>
      </c>
      <c r="BG137" s="305">
        <f t="shared" si="6"/>
        <v>0</v>
      </c>
      <c r="BH137" s="305">
        <f t="shared" si="7"/>
        <v>0</v>
      </c>
      <c r="BI137" s="305">
        <f t="shared" si="8"/>
        <v>0</v>
      </c>
      <c r="BJ137" s="224" t="s">
        <v>81</v>
      </c>
      <c r="BK137" s="305">
        <f t="shared" si="9"/>
        <v>0</v>
      </c>
      <c r="BL137" s="224" t="s">
        <v>151</v>
      </c>
      <c r="BM137" s="304" t="s">
        <v>1134</v>
      </c>
    </row>
    <row r="138" spans="1:65" s="233" customFormat="1" ht="21.75" customHeight="1">
      <c r="A138" s="181"/>
      <c r="B138" s="231"/>
      <c r="C138" s="191" t="s">
        <v>13</v>
      </c>
      <c r="D138" s="191" t="s">
        <v>146</v>
      </c>
      <c r="E138" s="192" t="s">
        <v>1135</v>
      </c>
      <c r="F138" s="193" t="s">
        <v>1136</v>
      </c>
      <c r="G138" s="194" t="s">
        <v>188</v>
      </c>
      <c r="H138" s="195">
        <v>1</v>
      </c>
      <c r="I138" s="221">
        <v>0</v>
      </c>
      <c r="J138" s="196">
        <f t="shared" si="0"/>
        <v>0</v>
      </c>
      <c r="K138" s="193" t="s">
        <v>1</v>
      </c>
      <c r="L138" s="231"/>
      <c r="M138" s="306" t="s">
        <v>1</v>
      </c>
      <c r="N138" s="307" t="s">
        <v>41</v>
      </c>
      <c r="O138" s="308">
        <v>0</v>
      </c>
      <c r="P138" s="308">
        <f t="shared" si="1"/>
        <v>0</v>
      </c>
      <c r="Q138" s="308">
        <v>0</v>
      </c>
      <c r="R138" s="308">
        <f t="shared" si="2"/>
        <v>0</v>
      </c>
      <c r="S138" s="308">
        <v>0</v>
      </c>
      <c r="T138" s="309">
        <f t="shared" si="3"/>
        <v>0</v>
      </c>
      <c r="U138" s="181"/>
      <c r="V138" s="181"/>
      <c r="W138" s="181"/>
      <c r="X138" s="181"/>
      <c r="Y138" s="181"/>
      <c r="Z138" s="181"/>
      <c r="AA138" s="181"/>
      <c r="AB138" s="181"/>
      <c r="AC138" s="181"/>
      <c r="AD138" s="181"/>
      <c r="AE138" s="181"/>
      <c r="AR138" s="304" t="s">
        <v>151</v>
      </c>
      <c r="AT138" s="304" t="s">
        <v>146</v>
      </c>
      <c r="AU138" s="304" t="s">
        <v>81</v>
      </c>
      <c r="AY138" s="224" t="s">
        <v>143</v>
      </c>
      <c r="BE138" s="305">
        <f t="shared" si="4"/>
        <v>0</v>
      </c>
      <c r="BF138" s="305">
        <f t="shared" si="5"/>
        <v>0</v>
      </c>
      <c r="BG138" s="305">
        <f t="shared" si="6"/>
        <v>0</v>
      </c>
      <c r="BH138" s="305">
        <f t="shared" si="7"/>
        <v>0</v>
      </c>
      <c r="BI138" s="305">
        <f t="shared" si="8"/>
        <v>0</v>
      </c>
      <c r="BJ138" s="224" t="s">
        <v>81</v>
      </c>
      <c r="BK138" s="305">
        <f t="shared" si="9"/>
        <v>0</v>
      </c>
      <c r="BL138" s="224" t="s">
        <v>151</v>
      </c>
      <c r="BM138" s="304" t="s">
        <v>1137</v>
      </c>
    </row>
    <row r="139" spans="1:65" s="233" customFormat="1" ht="16.5" customHeight="1">
      <c r="A139" s="181"/>
      <c r="B139" s="231"/>
      <c r="C139" s="191" t="s">
        <v>259</v>
      </c>
      <c r="D139" s="191" t="s">
        <v>146</v>
      </c>
      <c r="E139" s="192" t="s">
        <v>1138</v>
      </c>
      <c r="F139" s="193" t="s">
        <v>1139</v>
      </c>
      <c r="G139" s="194" t="s">
        <v>188</v>
      </c>
      <c r="H139" s="195">
        <v>4</v>
      </c>
      <c r="I139" s="221">
        <v>0</v>
      </c>
      <c r="J139" s="196">
        <f t="shared" si="0"/>
        <v>0</v>
      </c>
      <c r="K139" s="193" t="s">
        <v>1</v>
      </c>
      <c r="L139" s="231"/>
      <c r="M139" s="306" t="s">
        <v>1</v>
      </c>
      <c r="N139" s="307" t="s">
        <v>41</v>
      </c>
      <c r="O139" s="308">
        <v>0</v>
      </c>
      <c r="P139" s="308">
        <f t="shared" si="1"/>
        <v>0</v>
      </c>
      <c r="Q139" s="308">
        <v>0</v>
      </c>
      <c r="R139" s="308">
        <f t="shared" si="2"/>
        <v>0</v>
      </c>
      <c r="S139" s="308">
        <v>0</v>
      </c>
      <c r="T139" s="309">
        <f t="shared" si="3"/>
        <v>0</v>
      </c>
      <c r="U139" s="181"/>
      <c r="V139" s="181"/>
      <c r="W139" s="181"/>
      <c r="X139" s="181"/>
      <c r="Y139" s="181"/>
      <c r="Z139" s="181"/>
      <c r="AA139" s="181"/>
      <c r="AB139" s="181"/>
      <c r="AC139" s="181"/>
      <c r="AD139" s="181"/>
      <c r="AE139" s="181"/>
      <c r="AR139" s="304" t="s">
        <v>151</v>
      </c>
      <c r="AT139" s="304" t="s">
        <v>146</v>
      </c>
      <c r="AU139" s="304" t="s">
        <v>81</v>
      </c>
      <c r="AY139" s="224" t="s">
        <v>143</v>
      </c>
      <c r="BE139" s="305">
        <f t="shared" si="4"/>
        <v>0</v>
      </c>
      <c r="BF139" s="305">
        <f t="shared" si="5"/>
        <v>0</v>
      </c>
      <c r="BG139" s="305">
        <f t="shared" si="6"/>
        <v>0</v>
      </c>
      <c r="BH139" s="305">
        <f t="shared" si="7"/>
        <v>0</v>
      </c>
      <c r="BI139" s="305">
        <f t="shared" si="8"/>
        <v>0</v>
      </c>
      <c r="BJ139" s="224" t="s">
        <v>81</v>
      </c>
      <c r="BK139" s="305">
        <f t="shared" si="9"/>
        <v>0</v>
      </c>
      <c r="BL139" s="224" t="s">
        <v>151</v>
      </c>
      <c r="BM139" s="304" t="s">
        <v>1140</v>
      </c>
    </row>
    <row r="140" spans="1:65" s="233" customFormat="1" ht="16.5" customHeight="1">
      <c r="A140" s="181"/>
      <c r="B140" s="231"/>
      <c r="C140" s="191" t="s">
        <v>265</v>
      </c>
      <c r="D140" s="191" t="s">
        <v>146</v>
      </c>
      <c r="E140" s="192" t="s">
        <v>1141</v>
      </c>
      <c r="F140" s="193" t="s">
        <v>1142</v>
      </c>
      <c r="G140" s="194" t="s">
        <v>188</v>
      </c>
      <c r="H140" s="195">
        <v>2</v>
      </c>
      <c r="I140" s="221">
        <v>0</v>
      </c>
      <c r="J140" s="196">
        <f t="shared" si="0"/>
        <v>0</v>
      </c>
      <c r="K140" s="193" t="s">
        <v>1</v>
      </c>
      <c r="L140" s="231"/>
      <c r="M140" s="306" t="s">
        <v>1</v>
      </c>
      <c r="N140" s="307" t="s">
        <v>41</v>
      </c>
      <c r="O140" s="308">
        <v>0</v>
      </c>
      <c r="P140" s="308">
        <f t="shared" si="1"/>
        <v>0</v>
      </c>
      <c r="Q140" s="308">
        <v>0</v>
      </c>
      <c r="R140" s="308">
        <f t="shared" si="2"/>
        <v>0</v>
      </c>
      <c r="S140" s="308">
        <v>0</v>
      </c>
      <c r="T140" s="309">
        <f t="shared" si="3"/>
        <v>0</v>
      </c>
      <c r="U140" s="181"/>
      <c r="V140" s="181"/>
      <c r="W140" s="181"/>
      <c r="X140" s="181"/>
      <c r="Y140" s="181"/>
      <c r="Z140" s="181"/>
      <c r="AA140" s="181"/>
      <c r="AB140" s="181"/>
      <c r="AC140" s="181"/>
      <c r="AD140" s="181"/>
      <c r="AE140" s="181"/>
      <c r="AR140" s="304" t="s">
        <v>151</v>
      </c>
      <c r="AT140" s="304" t="s">
        <v>146</v>
      </c>
      <c r="AU140" s="304" t="s">
        <v>81</v>
      </c>
      <c r="AY140" s="224" t="s">
        <v>143</v>
      </c>
      <c r="BE140" s="305">
        <f t="shared" si="4"/>
        <v>0</v>
      </c>
      <c r="BF140" s="305">
        <f t="shared" si="5"/>
        <v>0</v>
      </c>
      <c r="BG140" s="305">
        <f t="shared" si="6"/>
        <v>0</v>
      </c>
      <c r="BH140" s="305">
        <f t="shared" si="7"/>
        <v>0</v>
      </c>
      <c r="BI140" s="305">
        <f t="shared" si="8"/>
        <v>0</v>
      </c>
      <c r="BJ140" s="224" t="s">
        <v>81</v>
      </c>
      <c r="BK140" s="305">
        <f t="shared" si="9"/>
        <v>0</v>
      </c>
      <c r="BL140" s="224" t="s">
        <v>151</v>
      </c>
      <c r="BM140" s="304" t="s">
        <v>1143</v>
      </c>
    </row>
    <row r="141" spans="1:65" s="233" customFormat="1" ht="16.5" customHeight="1">
      <c r="A141" s="181"/>
      <c r="B141" s="231"/>
      <c r="C141" s="191" t="s">
        <v>270</v>
      </c>
      <c r="D141" s="191" t="s">
        <v>146</v>
      </c>
      <c r="E141" s="192" t="s">
        <v>1144</v>
      </c>
      <c r="F141" s="193" t="s">
        <v>1145</v>
      </c>
      <c r="G141" s="194" t="s">
        <v>188</v>
      </c>
      <c r="H141" s="195">
        <v>2</v>
      </c>
      <c r="I141" s="221">
        <v>0</v>
      </c>
      <c r="J141" s="196">
        <f t="shared" si="0"/>
        <v>0</v>
      </c>
      <c r="K141" s="193" t="s">
        <v>1</v>
      </c>
      <c r="L141" s="231"/>
      <c r="M141" s="306" t="s">
        <v>1</v>
      </c>
      <c r="N141" s="307" t="s">
        <v>41</v>
      </c>
      <c r="O141" s="308">
        <v>0</v>
      </c>
      <c r="P141" s="308">
        <f t="shared" si="1"/>
        <v>0</v>
      </c>
      <c r="Q141" s="308">
        <v>0</v>
      </c>
      <c r="R141" s="308">
        <f t="shared" si="2"/>
        <v>0</v>
      </c>
      <c r="S141" s="308">
        <v>0</v>
      </c>
      <c r="T141" s="309">
        <f t="shared" si="3"/>
        <v>0</v>
      </c>
      <c r="U141" s="181"/>
      <c r="V141" s="181"/>
      <c r="W141" s="181"/>
      <c r="X141" s="181"/>
      <c r="Y141" s="181"/>
      <c r="Z141" s="181"/>
      <c r="AA141" s="181"/>
      <c r="AB141" s="181"/>
      <c r="AC141" s="181"/>
      <c r="AD141" s="181"/>
      <c r="AE141" s="181"/>
      <c r="AR141" s="304" t="s">
        <v>151</v>
      </c>
      <c r="AT141" s="304" t="s">
        <v>146</v>
      </c>
      <c r="AU141" s="304" t="s">
        <v>81</v>
      </c>
      <c r="AY141" s="224" t="s">
        <v>143</v>
      </c>
      <c r="BE141" s="305">
        <f t="shared" si="4"/>
        <v>0</v>
      </c>
      <c r="BF141" s="305">
        <f t="shared" si="5"/>
        <v>0</v>
      </c>
      <c r="BG141" s="305">
        <f t="shared" si="6"/>
        <v>0</v>
      </c>
      <c r="BH141" s="305">
        <f t="shared" si="7"/>
        <v>0</v>
      </c>
      <c r="BI141" s="305">
        <f t="shared" si="8"/>
        <v>0</v>
      </c>
      <c r="BJ141" s="224" t="s">
        <v>81</v>
      </c>
      <c r="BK141" s="305">
        <f t="shared" si="9"/>
        <v>0</v>
      </c>
      <c r="BL141" s="224" t="s">
        <v>151</v>
      </c>
      <c r="BM141" s="304" t="s">
        <v>1146</v>
      </c>
    </row>
    <row r="142" spans="1:65" s="233" customFormat="1" ht="21.75" customHeight="1">
      <c r="A142" s="181"/>
      <c r="B142" s="231"/>
      <c r="C142" s="191" t="s">
        <v>274</v>
      </c>
      <c r="D142" s="191" t="s">
        <v>146</v>
      </c>
      <c r="E142" s="192" t="s">
        <v>1147</v>
      </c>
      <c r="F142" s="193" t="s">
        <v>1148</v>
      </c>
      <c r="G142" s="194" t="s">
        <v>188</v>
      </c>
      <c r="H142" s="195">
        <v>1</v>
      </c>
      <c r="I142" s="221">
        <v>0</v>
      </c>
      <c r="J142" s="196">
        <f t="shared" si="0"/>
        <v>0</v>
      </c>
      <c r="K142" s="193" t="s">
        <v>1</v>
      </c>
      <c r="L142" s="231"/>
      <c r="M142" s="306" t="s">
        <v>1</v>
      </c>
      <c r="N142" s="307" t="s">
        <v>41</v>
      </c>
      <c r="O142" s="308">
        <v>0</v>
      </c>
      <c r="P142" s="308">
        <f t="shared" si="1"/>
        <v>0</v>
      </c>
      <c r="Q142" s="308">
        <v>0</v>
      </c>
      <c r="R142" s="308">
        <f t="shared" si="2"/>
        <v>0</v>
      </c>
      <c r="S142" s="308">
        <v>0</v>
      </c>
      <c r="T142" s="309">
        <f t="shared" si="3"/>
        <v>0</v>
      </c>
      <c r="U142" s="181"/>
      <c r="V142" s="181"/>
      <c r="W142" s="181"/>
      <c r="X142" s="181"/>
      <c r="Y142" s="181"/>
      <c r="Z142" s="181"/>
      <c r="AA142" s="181"/>
      <c r="AB142" s="181"/>
      <c r="AC142" s="181"/>
      <c r="AD142" s="181"/>
      <c r="AE142" s="181"/>
      <c r="AR142" s="304" t="s">
        <v>151</v>
      </c>
      <c r="AT142" s="304" t="s">
        <v>146</v>
      </c>
      <c r="AU142" s="304" t="s">
        <v>81</v>
      </c>
      <c r="AY142" s="224" t="s">
        <v>143</v>
      </c>
      <c r="BE142" s="305">
        <f t="shared" si="4"/>
        <v>0</v>
      </c>
      <c r="BF142" s="305">
        <f t="shared" si="5"/>
        <v>0</v>
      </c>
      <c r="BG142" s="305">
        <f t="shared" si="6"/>
        <v>0</v>
      </c>
      <c r="BH142" s="305">
        <f t="shared" si="7"/>
        <v>0</v>
      </c>
      <c r="BI142" s="305">
        <f t="shared" si="8"/>
        <v>0</v>
      </c>
      <c r="BJ142" s="224" t="s">
        <v>81</v>
      </c>
      <c r="BK142" s="305">
        <f t="shared" si="9"/>
        <v>0</v>
      </c>
      <c r="BL142" s="224" t="s">
        <v>151</v>
      </c>
      <c r="BM142" s="304" t="s">
        <v>1149</v>
      </c>
    </row>
    <row r="143" spans="1:65" s="233" customFormat="1" ht="21.75" customHeight="1">
      <c r="A143" s="181"/>
      <c r="B143" s="231"/>
      <c r="C143" s="191" t="s">
        <v>284</v>
      </c>
      <c r="D143" s="191" t="s">
        <v>146</v>
      </c>
      <c r="E143" s="192" t="s">
        <v>1150</v>
      </c>
      <c r="F143" s="193" t="s">
        <v>1151</v>
      </c>
      <c r="G143" s="194" t="s">
        <v>188</v>
      </c>
      <c r="H143" s="195">
        <v>2</v>
      </c>
      <c r="I143" s="221">
        <v>0</v>
      </c>
      <c r="J143" s="196">
        <f t="shared" si="0"/>
        <v>0</v>
      </c>
      <c r="K143" s="193" t="s">
        <v>1</v>
      </c>
      <c r="L143" s="231"/>
      <c r="M143" s="306" t="s">
        <v>1</v>
      </c>
      <c r="N143" s="307" t="s">
        <v>41</v>
      </c>
      <c r="O143" s="308">
        <v>0</v>
      </c>
      <c r="P143" s="308">
        <f t="shared" si="1"/>
        <v>0</v>
      </c>
      <c r="Q143" s="308">
        <v>0</v>
      </c>
      <c r="R143" s="308">
        <f t="shared" si="2"/>
        <v>0</v>
      </c>
      <c r="S143" s="308">
        <v>0</v>
      </c>
      <c r="T143" s="309">
        <f t="shared" si="3"/>
        <v>0</v>
      </c>
      <c r="U143" s="181"/>
      <c r="V143" s="181"/>
      <c r="W143" s="181"/>
      <c r="X143" s="181"/>
      <c r="Y143" s="181"/>
      <c r="Z143" s="181"/>
      <c r="AA143" s="181"/>
      <c r="AB143" s="181"/>
      <c r="AC143" s="181"/>
      <c r="AD143" s="181"/>
      <c r="AE143" s="181"/>
      <c r="AR143" s="304" t="s">
        <v>151</v>
      </c>
      <c r="AT143" s="304" t="s">
        <v>146</v>
      </c>
      <c r="AU143" s="304" t="s">
        <v>81</v>
      </c>
      <c r="AY143" s="224" t="s">
        <v>143</v>
      </c>
      <c r="BE143" s="305">
        <f t="shared" si="4"/>
        <v>0</v>
      </c>
      <c r="BF143" s="305">
        <f t="shared" si="5"/>
        <v>0</v>
      </c>
      <c r="BG143" s="305">
        <f t="shared" si="6"/>
        <v>0</v>
      </c>
      <c r="BH143" s="305">
        <f t="shared" si="7"/>
        <v>0</v>
      </c>
      <c r="BI143" s="305">
        <f t="shared" si="8"/>
        <v>0</v>
      </c>
      <c r="BJ143" s="224" t="s">
        <v>81</v>
      </c>
      <c r="BK143" s="305">
        <f t="shared" si="9"/>
        <v>0</v>
      </c>
      <c r="BL143" s="224" t="s">
        <v>151</v>
      </c>
      <c r="BM143" s="304" t="s">
        <v>1152</v>
      </c>
    </row>
    <row r="144" spans="1:65" s="233" customFormat="1" ht="16.5" customHeight="1">
      <c r="A144" s="181"/>
      <c r="B144" s="231"/>
      <c r="C144" s="191" t="s">
        <v>288</v>
      </c>
      <c r="D144" s="191" t="s">
        <v>146</v>
      </c>
      <c r="E144" s="192" t="s">
        <v>1153</v>
      </c>
      <c r="F144" s="193" t="s">
        <v>1154</v>
      </c>
      <c r="G144" s="194" t="s">
        <v>188</v>
      </c>
      <c r="H144" s="195">
        <v>2</v>
      </c>
      <c r="I144" s="221">
        <v>0</v>
      </c>
      <c r="J144" s="196">
        <f t="shared" si="0"/>
        <v>0</v>
      </c>
      <c r="K144" s="193" t="s">
        <v>1</v>
      </c>
      <c r="L144" s="231"/>
      <c r="M144" s="306" t="s">
        <v>1</v>
      </c>
      <c r="N144" s="307" t="s">
        <v>41</v>
      </c>
      <c r="O144" s="308">
        <v>0</v>
      </c>
      <c r="P144" s="308">
        <f t="shared" si="1"/>
        <v>0</v>
      </c>
      <c r="Q144" s="308">
        <v>0</v>
      </c>
      <c r="R144" s="308">
        <f t="shared" si="2"/>
        <v>0</v>
      </c>
      <c r="S144" s="308">
        <v>0</v>
      </c>
      <c r="T144" s="309">
        <f t="shared" si="3"/>
        <v>0</v>
      </c>
      <c r="U144" s="181"/>
      <c r="V144" s="181"/>
      <c r="W144" s="181"/>
      <c r="X144" s="181"/>
      <c r="Y144" s="181"/>
      <c r="Z144" s="181"/>
      <c r="AA144" s="181"/>
      <c r="AB144" s="181"/>
      <c r="AC144" s="181"/>
      <c r="AD144" s="181"/>
      <c r="AE144" s="181"/>
      <c r="AR144" s="304" t="s">
        <v>151</v>
      </c>
      <c r="AT144" s="304" t="s">
        <v>146</v>
      </c>
      <c r="AU144" s="304" t="s">
        <v>81</v>
      </c>
      <c r="AY144" s="224" t="s">
        <v>143</v>
      </c>
      <c r="BE144" s="305">
        <f t="shared" si="4"/>
        <v>0</v>
      </c>
      <c r="BF144" s="305">
        <f t="shared" si="5"/>
        <v>0</v>
      </c>
      <c r="BG144" s="305">
        <f t="shared" si="6"/>
        <v>0</v>
      </c>
      <c r="BH144" s="305">
        <f t="shared" si="7"/>
        <v>0</v>
      </c>
      <c r="BI144" s="305">
        <f t="shared" si="8"/>
        <v>0</v>
      </c>
      <c r="BJ144" s="224" t="s">
        <v>81</v>
      </c>
      <c r="BK144" s="305">
        <f t="shared" si="9"/>
        <v>0</v>
      </c>
      <c r="BL144" s="224" t="s">
        <v>151</v>
      </c>
      <c r="BM144" s="304" t="s">
        <v>1155</v>
      </c>
    </row>
    <row r="145" spans="1:65" s="233" customFormat="1" ht="16.5" customHeight="1">
      <c r="A145" s="181"/>
      <c r="B145" s="231"/>
      <c r="C145" s="191" t="s">
        <v>7</v>
      </c>
      <c r="D145" s="191" t="s">
        <v>146</v>
      </c>
      <c r="E145" s="192" t="s">
        <v>1156</v>
      </c>
      <c r="F145" s="193" t="s">
        <v>1157</v>
      </c>
      <c r="G145" s="194" t="s">
        <v>188</v>
      </c>
      <c r="H145" s="195">
        <v>2</v>
      </c>
      <c r="I145" s="221">
        <v>0</v>
      </c>
      <c r="J145" s="196">
        <f t="shared" si="0"/>
        <v>0</v>
      </c>
      <c r="K145" s="193" t="s">
        <v>1</v>
      </c>
      <c r="L145" s="231"/>
      <c r="M145" s="306" t="s">
        <v>1</v>
      </c>
      <c r="N145" s="307" t="s">
        <v>41</v>
      </c>
      <c r="O145" s="308">
        <v>0</v>
      </c>
      <c r="P145" s="308">
        <f t="shared" si="1"/>
        <v>0</v>
      </c>
      <c r="Q145" s="308">
        <v>0</v>
      </c>
      <c r="R145" s="308">
        <f t="shared" si="2"/>
        <v>0</v>
      </c>
      <c r="S145" s="308">
        <v>0</v>
      </c>
      <c r="T145" s="309">
        <f t="shared" si="3"/>
        <v>0</v>
      </c>
      <c r="U145" s="181"/>
      <c r="V145" s="181"/>
      <c r="W145" s="181"/>
      <c r="X145" s="181"/>
      <c r="Y145" s="181"/>
      <c r="Z145" s="181"/>
      <c r="AA145" s="181"/>
      <c r="AB145" s="181"/>
      <c r="AC145" s="181"/>
      <c r="AD145" s="181"/>
      <c r="AE145" s="181"/>
      <c r="AR145" s="304" t="s">
        <v>151</v>
      </c>
      <c r="AT145" s="304" t="s">
        <v>146</v>
      </c>
      <c r="AU145" s="304" t="s">
        <v>81</v>
      </c>
      <c r="AY145" s="224" t="s">
        <v>143</v>
      </c>
      <c r="BE145" s="305">
        <f t="shared" si="4"/>
        <v>0</v>
      </c>
      <c r="BF145" s="305">
        <f t="shared" si="5"/>
        <v>0</v>
      </c>
      <c r="BG145" s="305">
        <f t="shared" si="6"/>
        <v>0</v>
      </c>
      <c r="BH145" s="305">
        <f t="shared" si="7"/>
        <v>0</v>
      </c>
      <c r="BI145" s="305">
        <f t="shared" si="8"/>
        <v>0</v>
      </c>
      <c r="BJ145" s="224" t="s">
        <v>81</v>
      </c>
      <c r="BK145" s="305">
        <f t="shared" si="9"/>
        <v>0</v>
      </c>
      <c r="BL145" s="224" t="s">
        <v>151</v>
      </c>
      <c r="BM145" s="304" t="s">
        <v>1158</v>
      </c>
    </row>
    <row r="146" spans="1:65" s="233" customFormat="1" ht="21.75" customHeight="1">
      <c r="A146" s="181"/>
      <c r="B146" s="231"/>
      <c r="C146" s="191" t="s">
        <v>209</v>
      </c>
      <c r="D146" s="191" t="s">
        <v>146</v>
      </c>
      <c r="E146" s="192" t="s">
        <v>1159</v>
      </c>
      <c r="F146" s="193" t="s">
        <v>1160</v>
      </c>
      <c r="G146" s="194" t="s">
        <v>1112</v>
      </c>
      <c r="H146" s="195">
        <v>1</v>
      </c>
      <c r="I146" s="221">
        <v>0</v>
      </c>
      <c r="J146" s="196">
        <f t="shared" si="0"/>
        <v>0</v>
      </c>
      <c r="K146" s="193" t="s">
        <v>1</v>
      </c>
      <c r="L146" s="231"/>
      <c r="M146" s="306" t="s">
        <v>1</v>
      </c>
      <c r="N146" s="307" t="s">
        <v>41</v>
      </c>
      <c r="O146" s="308">
        <v>0</v>
      </c>
      <c r="P146" s="308">
        <f t="shared" si="1"/>
        <v>0</v>
      </c>
      <c r="Q146" s="308">
        <v>0</v>
      </c>
      <c r="R146" s="308">
        <f t="shared" si="2"/>
        <v>0</v>
      </c>
      <c r="S146" s="308">
        <v>0</v>
      </c>
      <c r="T146" s="309">
        <f t="shared" si="3"/>
        <v>0</v>
      </c>
      <c r="U146" s="181"/>
      <c r="V146" s="181"/>
      <c r="W146" s="181"/>
      <c r="X146" s="181"/>
      <c r="Y146" s="181"/>
      <c r="Z146" s="181"/>
      <c r="AA146" s="181"/>
      <c r="AB146" s="181"/>
      <c r="AC146" s="181"/>
      <c r="AD146" s="181"/>
      <c r="AE146" s="181"/>
      <c r="AR146" s="304" t="s">
        <v>151</v>
      </c>
      <c r="AT146" s="304" t="s">
        <v>146</v>
      </c>
      <c r="AU146" s="304" t="s">
        <v>81</v>
      </c>
      <c r="AY146" s="224" t="s">
        <v>143</v>
      </c>
      <c r="BE146" s="305">
        <f t="shared" si="4"/>
        <v>0</v>
      </c>
      <c r="BF146" s="305">
        <f t="shared" si="5"/>
        <v>0</v>
      </c>
      <c r="BG146" s="305">
        <f t="shared" si="6"/>
        <v>0</v>
      </c>
      <c r="BH146" s="305">
        <f t="shared" si="7"/>
        <v>0</v>
      </c>
      <c r="BI146" s="305">
        <f t="shared" si="8"/>
        <v>0</v>
      </c>
      <c r="BJ146" s="224" t="s">
        <v>81</v>
      </c>
      <c r="BK146" s="305">
        <f t="shared" si="9"/>
        <v>0</v>
      </c>
      <c r="BL146" s="224" t="s">
        <v>151</v>
      </c>
      <c r="BM146" s="304" t="s">
        <v>1161</v>
      </c>
    </row>
    <row r="147" spans="1:65" s="233" customFormat="1" ht="33" customHeight="1">
      <c r="A147" s="181"/>
      <c r="B147" s="231"/>
      <c r="C147" s="191" t="s">
        <v>176</v>
      </c>
      <c r="D147" s="191" t="s">
        <v>146</v>
      </c>
      <c r="E147" s="192" t="s">
        <v>1162</v>
      </c>
      <c r="F147" s="193" t="s">
        <v>1163</v>
      </c>
      <c r="G147" s="194" t="s">
        <v>188</v>
      </c>
      <c r="H147" s="195">
        <v>2</v>
      </c>
      <c r="I147" s="221">
        <v>0</v>
      </c>
      <c r="J147" s="196">
        <f t="shared" si="0"/>
        <v>0</v>
      </c>
      <c r="K147" s="193" t="s">
        <v>1</v>
      </c>
      <c r="L147" s="231"/>
      <c r="M147" s="306" t="s">
        <v>1</v>
      </c>
      <c r="N147" s="307" t="s">
        <v>41</v>
      </c>
      <c r="O147" s="308">
        <v>0</v>
      </c>
      <c r="P147" s="308">
        <f t="shared" si="1"/>
        <v>0</v>
      </c>
      <c r="Q147" s="308">
        <v>0</v>
      </c>
      <c r="R147" s="308">
        <f t="shared" si="2"/>
        <v>0</v>
      </c>
      <c r="S147" s="308">
        <v>0</v>
      </c>
      <c r="T147" s="309">
        <f t="shared" si="3"/>
        <v>0</v>
      </c>
      <c r="U147" s="181"/>
      <c r="V147" s="181"/>
      <c r="W147" s="181"/>
      <c r="X147" s="181"/>
      <c r="Y147" s="181"/>
      <c r="Z147" s="181"/>
      <c r="AA147" s="181"/>
      <c r="AB147" s="181"/>
      <c r="AC147" s="181"/>
      <c r="AD147" s="181"/>
      <c r="AE147" s="181"/>
      <c r="AR147" s="304" t="s">
        <v>151</v>
      </c>
      <c r="AT147" s="304" t="s">
        <v>146</v>
      </c>
      <c r="AU147" s="304" t="s">
        <v>81</v>
      </c>
      <c r="AY147" s="224" t="s">
        <v>143</v>
      </c>
      <c r="BE147" s="305">
        <f t="shared" si="4"/>
        <v>0</v>
      </c>
      <c r="BF147" s="305">
        <f t="shared" si="5"/>
        <v>0</v>
      </c>
      <c r="BG147" s="305">
        <f t="shared" si="6"/>
        <v>0</v>
      </c>
      <c r="BH147" s="305">
        <f t="shared" si="7"/>
        <v>0</v>
      </c>
      <c r="BI147" s="305">
        <f t="shared" si="8"/>
        <v>0</v>
      </c>
      <c r="BJ147" s="224" t="s">
        <v>81</v>
      </c>
      <c r="BK147" s="305">
        <f t="shared" si="9"/>
        <v>0</v>
      </c>
      <c r="BL147" s="224" t="s">
        <v>151</v>
      </c>
      <c r="BM147" s="304" t="s">
        <v>1164</v>
      </c>
    </row>
    <row r="148" spans="1:65" s="233" customFormat="1" ht="21.75" customHeight="1">
      <c r="A148" s="181"/>
      <c r="B148" s="231"/>
      <c r="C148" s="191" t="s">
        <v>8</v>
      </c>
      <c r="D148" s="191" t="s">
        <v>146</v>
      </c>
      <c r="E148" s="192" t="s">
        <v>1165</v>
      </c>
      <c r="F148" s="193" t="s">
        <v>1166</v>
      </c>
      <c r="G148" s="194" t="s">
        <v>188</v>
      </c>
      <c r="H148" s="195">
        <v>1</v>
      </c>
      <c r="I148" s="221">
        <v>0</v>
      </c>
      <c r="J148" s="196">
        <f t="shared" si="0"/>
        <v>0</v>
      </c>
      <c r="K148" s="193" t="s">
        <v>1</v>
      </c>
      <c r="L148" s="231"/>
      <c r="M148" s="306" t="s">
        <v>1</v>
      </c>
      <c r="N148" s="307" t="s">
        <v>41</v>
      </c>
      <c r="O148" s="308">
        <v>0</v>
      </c>
      <c r="P148" s="308">
        <f t="shared" si="1"/>
        <v>0</v>
      </c>
      <c r="Q148" s="308">
        <v>0</v>
      </c>
      <c r="R148" s="308">
        <f t="shared" si="2"/>
        <v>0</v>
      </c>
      <c r="S148" s="308">
        <v>0</v>
      </c>
      <c r="T148" s="309">
        <f t="shared" si="3"/>
        <v>0</v>
      </c>
      <c r="U148" s="181"/>
      <c r="V148" s="181"/>
      <c r="W148" s="181"/>
      <c r="X148" s="181"/>
      <c r="Y148" s="181"/>
      <c r="Z148" s="181"/>
      <c r="AA148" s="181"/>
      <c r="AB148" s="181"/>
      <c r="AC148" s="181"/>
      <c r="AD148" s="181"/>
      <c r="AE148" s="181"/>
      <c r="AR148" s="304" t="s">
        <v>151</v>
      </c>
      <c r="AT148" s="304" t="s">
        <v>146</v>
      </c>
      <c r="AU148" s="304" t="s">
        <v>81</v>
      </c>
      <c r="AY148" s="224" t="s">
        <v>143</v>
      </c>
      <c r="BE148" s="305">
        <f t="shared" si="4"/>
        <v>0</v>
      </c>
      <c r="BF148" s="305">
        <f t="shared" si="5"/>
        <v>0</v>
      </c>
      <c r="BG148" s="305">
        <f t="shared" si="6"/>
        <v>0</v>
      </c>
      <c r="BH148" s="305">
        <f t="shared" si="7"/>
        <v>0</v>
      </c>
      <c r="BI148" s="305">
        <f t="shared" si="8"/>
        <v>0</v>
      </c>
      <c r="BJ148" s="224" t="s">
        <v>81</v>
      </c>
      <c r="BK148" s="305">
        <f t="shared" si="9"/>
        <v>0</v>
      </c>
      <c r="BL148" s="224" t="s">
        <v>151</v>
      </c>
      <c r="BM148" s="304" t="s">
        <v>1167</v>
      </c>
    </row>
    <row r="149" spans="1:65" s="233" customFormat="1" ht="33" customHeight="1">
      <c r="A149" s="181"/>
      <c r="B149" s="231"/>
      <c r="C149" s="191" t="s">
        <v>185</v>
      </c>
      <c r="D149" s="191" t="s">
        <v>146</v>
      </c>
      <c r="E149" s="192" t="s">
        <v>1168</v>
      </c>
      <c r="F149" s="193" t="s">
        <v>1169</v>
      </c>
      <c r="G149" s="194" t="s">
        <v>188</v>
      </c>
      <c r="H149" s="195">
        <v>1</v>
      </c>
      <c r="I149" s="221">
        <v>0</v>
      </c>
      <c r="J149" s="196">
        <f t="shared" si="0"/>
        <v>0</v>
      </c>
      <c r="K149" s="193" t="s">
        <v>1</v>
      </c>
      <c r="L149" s="231"/>
      <c r="M149" s="306" t="s">
        <v>1</v>
      </c>
      <c r="N149" s="307" t="s">
        <v>41</v>
      </c>
      <c r="O149" s="308">
        <v>0</v>
      </c>
      <c r="P149" s="308">
        <f t="shared" si="1"/>
        <v>0</v>
      </c>
      <c r="Q149" s="308">
        <v>0</v>
      </c>
      <c r="R149" s="308">
        <f t="shared" si="2"/>
        <v>0</v>
      </c>
      <c r="S149" s="308">
        <v>0</v>
      </c>
      <c r="T149" s="309">
        <f t="shared" si="3"/>
        <v>0</v>
      </c>
      <c r="U149" s="181"/>
      <c r="V149" s="181"/>
      <c r="W149" s="181"/>
      <c r="X149" s="181"/>
      <c r="Y149" s="181"/>
      <c r="Z149" s="181"/>
      <c r="AA149" s="181"/>
      <c r="AB149" s="181"/>
      <c r="AC149" s="181"/>
      <c r="AD149" s="181"/>
      <c r="AE149" s="181"/>
      <c r="AR149" s="304" t="s">
        <v>151</v>
      </c>
      <c r="AT149" s="304" t="s">
        <v>146</v>
      </c>
      <c r="AU149" s="304" t="s">
        <v>81</v>
      </c>
      <c r="AY149" s="224" t="s">
        <v>143</v>
      </c>
      <c r="BE149" s="305">
        <f t="shared" si="4"/>
        <v>0</v>
      </c>
      <c r="BF149" s="305">
        <f t="shared" si="5"/>
        <v>0</v>
      </c>
      <c r="BG149" s="305">
        <f t="shared" si="6"/>
        <v>0</v>
      </c>
      <c r="BH149" s="305">
        <f t="shared" si="7"/>
        <v>0</v>
      </c>
      <c r="BI149" s="305">
        <f t="shared" si="8"/>
        <v>0</v>
      </c>
      <c r="BJ149" s="224" t="s">
        <v>81</v>
      </c>
      <c r="BK149" s="305">
        <f t="shared" si="9"/>
        <v>0</v>
      </c>
      <c r="BL149" s="224" t="s">
        <v>151</v>
      </c>
      <c r="BM149" s="304" t="s">
        <v>1170</v>
      </c>
    </row>
    <row r="150" spans="1:65" s="233" customFormat="1" ht="21.75" customHeight="1">
      <c r="A150" s="181"/>
      <c r="B150" s="231"/>
      <c r="C150" s="191" t="s">
        <v>205</v>
      </c>
      <c r="D150" s="191" t="s">
        <v>146</v>
      </c>
      <c r="E150" s="192" t="s">
        <v>1171</v>
      </c>
      <c r="F150" s="193" t="s">
        <v>1172</v>
      </c>
      <c r="G150" s="194" t="s">
        <v>188</v>
      </c>
      <c r="H150" s="195">
        <v>1</v>
      </c>
      <c r="I150" s="221">
        <v>0</v>
      </c>
      <c r="J150" s="196">
        <f t="shared" si="0"/>
        <v>0</v>
      </c>
      <c r="K150" s="193" t="s">
        <v>1</v>
      </c>
      <c r="L150" s="231"/>
      <c r="M150" s="306" t="s">
        <v>1</v>
      </c>
      <c r="N150" s="307" t="s">
        <v>41</v>
      </c>
      <c r="O150" s="308">
        <v>0</v>
      </c>
      <c r="P150" s="308">
        <f t="shared" si="1"/>
        <v>0</v>
      </c>
      <c r="Q150" s="308">
        <v>0</v>
      </c>
      <c r="R150" s="308">
        <f t="shared" si="2"/>
        <v>0</v>
      </c>
      <c r="S150" s="308">
        <v>0</v>
      </c>
      <c r="T150" s="309">
        <f t="shared" si="3"/>
        <v>0</v>
      </c>
      <c r="U150" s="181"/>
      <c r="V150" s="181"/>
      <c r="W150" s="181"/>
      <c r="X150" s="181"/>
      <c r="Y150" s="181"/>
      <c r="Z150" s="181"/>
      <c r="AA150" s="181"/>
      <c r="AB150" s="181"/>
      <c r="AC150" s="181"/>
      <c r="AD150" s="181"/>
      <c r="AE150" s="181"/>
      <c r="AR150" s="304" t="s">
        <v>151</v>
      </c>
      <c r="AT150" s="304" t="s">
        <v>146</v>
      </c>
      <c r="AU150" s="304" t="s">
        <v>81</v>
      </c>
      <c r="AY150" s="224" t="s">
        <v>143</v>
      </c>
      <c r="BE150" s="305">
        <f t="shared" si="4"/>
        <v>0</v>
      </c>
      <c r="BF150" s="305">
        <f t="shared" si="5"/>
        <v>0</v>
      </c>
      <c r="BG150" s="305">
        <f t="shared" si="6"/>
        <v>0</v>
      </c>
      <c r="BH150" s="305">
        <f t="shared" si="7"/>
        <v>0</v>
      </c>
      <c r="BI150" s="305">
        <f t="shared" si="8"/>
        <v>0</v>
      </c>
      <c r="BJ150" s="224" t="s">
        <v>81</v>
      </c>
      <c r="BK150" s="305">
        <f t="shared" si="9"/>
        <v>0</v>
      </c>
      <c r="BL150" s="224" t="s">
        <v>151</v>
      </c>
      <c r="BM150" s="304" t="s">
        <v>1173</v>
      </c>
    </row>
    <row r="151" spans="2:63" s="186" customFormat="1" ht="25.9" customHeight="1">
      <c r="B151" s="293"/>
      <c r="D151" s="184" t="s">
        <v>75</v>
      </c>
      <c r="E151" s="185" t="s">
        <v>1174</v>
      </c>
      <c r="F151" s="185" t="s">
        <v>1175</v>
      </c>
      <c r="J151" s="187">
        <f>BK151</f>
        <v>0</v>
      </c>
      <c r="L151" s="293"/>
      <c r="M151" s="294"/>
      <c r="N151" s="295"/>
      <c r="O151" s="295"/>
      <c r="P151" s="296">
        <f>SUM(P152:P169)</f>
        <v>0</v>
      </c>
      <c r="Q151" s="295"/>
      <c r="R151" s="296">
        <f>SUM(R152:R169)</f>
        <v>0</v>
      </c>
      <c r="S151" s="295"/>
      <c r="T151" s="297">
        <f>SUM(T152:T169)</f>
        <v>0</v>
      </c>
      <c r="AR151" s="184" t="s">
        <v>81</v>
      </c>
      <c r="AT151" s="298" t="s">
        <v>75</v>
      </c>
      <c r="AU151" s="298" t="s">
        <v>76</v>
      </c>
      <c r="AY151" s="184" t="s">
        <v>143</v>
      </c>
      <c r="BK151" s="299">
        <f>SUM(BK152:BK169)</f>
        <v>0</v>
      </c>
    </row>
    <row r="152" spans="1:65" s="233" customFormat="1" ht="16.5" customHeight="1">
      <c r="A152" s="181"/>
      <c r="B152" s="231"/>
      <c r="C152" s="191" t="s">
        <v>461</v>
      </c>
      <c r="D152" s="191" t="s">
        <v>146</v>
      </c>
      <c r="E152" s="192" t="s">
        <v>1176</v>
      </c>
      <c r="F152" s="193" t="s">
        <v>1177</v>
      </c>
      <c r="G152" s="194" t="s">
        <v>188</v>
      </c>
      <c r="H152" s="195">
        <v>1</v>
      </c>
      <c r="I152" s="221">
        <v>0</v>
      </c>
      <c r="J152" s="196">
        <f aca="true" t="shared" si="10" ref="J152:J169">ROUND(I152*H152,2)</f>
        <v>0</v>
      </c>
      <c r="K152" s="193" t="s">
        <v>1</v>
      </c>
      <c r="L152" s="231"/>
      <c r="M152" s="306" t="s">
        <v>1</v>
      </c>
      <c r="N152" s="307" t="s">
        <v>41</v>
      </c>
      <c r="O152" s="308">
        <v>0</v>
      </c>
      <c r="P152" s="308">
        <f aca="true" t="shared" si="11" ref="P152:P169">O152*H152</f>
        <v>0</v>
      </c>
      <c r="Q152" s="308">
        <v>0</v>
      </c>
      <c r="R152" s="308">
        <f aca="true" t="shared" si="12" ref="R152:R169">Q152*H152</f>
        <v>0</v>
      </c>
      <c r="S152" s="308">
        <v>0</v>
      </c>
      <c r="T152" s="309">
        <f aca="true" t="shared" si="13" ref="T152:T169">S152*H152</f>
        <v>0</v>
      </c>
      <c r="U152" s="181"/>
      <c r="V152" s="181"/>
      <c r="W152" s="181"/>
      <c r="X152" s="181"/>
      <c r="Y152" s="181"/>
      <c r="Z152" s="181"/>
      <c r="AA152" s="181"/>
      <c r="AB152" s="181"/>
      <c r="AC152" s="181"/>
      <c r="AD152" s="181"/>
      <c r="AE152" s="181"/>
      <c r="AR152" s="304" t="s">
        <v>151</v>
      </c>
      <c r="AT152" s="304" t="s">
        <v>146</v>
      </c>
      <c r="AU152" s="304" t="s">
        <v>81</v>
      </c>
      <c r="AY152" s="224" t="s">
        <v>143</v>
      </c>
      <c r="BE152" s="305">
        <f aca="true" t="shared" si="14" ref="BE152:BE169">IF(N152="základní",J152,0)</f>
        <v>0</v>
      </c>
      <c r="BF152" s="305">
        <f aca="true" t="shared" si="15" ref="BF152:BF169">IF(N152="snížená",J152,0)</f>
        <v>0</v>
      </c>
      <c r="BG152" s="305">
        <f aca="true" t="shared" si="16" ref="BG152:BG169">IF(N152="zákl. přenesená",J152,0)</f>
        <v>0</v>
      </c>
      <c r="BH152" s="305">
        <f aca="true" t="shared" si="17" ref="BH152:BH169">IF(N152="sníž. přenesená",J152,0)</f>
        <v>0</v>
      </c>
      <c r="BI152" s="305">
        <f aca="true" t="shared" si="18" ref="BI152:BI169">IF(N152="nulová",J152,0)</f>
        <v>0</v>
      </c>
      <c r="BJ152" s="224" t="s">
        <v>81</v>
      </c>
      <c r="BK152" s="305">
        <f aca="true" t="shared" si="19" ref="BK152:BK169">ROUND(I152*H152,2)</f>
        <v>0</v>
      </c>
      <c r="BL152" s="224" t="s">
        <v>151</v>
      </c>
      <c r="BM152" s="304" t="s">
        <v>1178</v>
      </c>
    </row>
    <row r="153" spans="1:65" s="233" customFormat="1" ht="33" customHeight="1">
      <c r="A153" s="181"/>
      <c r="B153" s="231"/>
      <c r="C153" s="191" t="s">
        <v>526</v>
      </c>
      <c r="D153" s="191" t="s">
        <v>146</v>
      </c>
      <c r="E153" s="192" t="s">
        <v>1179</v>
      </c>
      <c r="F153" s="193" t="s">
        <v>1180</v>
      </c>
      <c r="G153" s="194" t="s">
        <v>188</v>
      </c>
      <c r="H153" s="195">
        <v>24</v>
      </c>
      <c r="I153" s="221">
        <v>0</v>
      </c>
      <c r="J153" s="196">
        <f t="shared" si="10"/>
        <v>0</v>
      </c>
      <c r="K153" s="193" t="s">
        <v>1</v>
      </c>
      <c r="L153" s="231"/>
      <c r="M153" s="306" t="s">
        <v>1</v>
      </c>
      <c r="N153" s="307" t="s">
        <v>41</v>
      </c>
      <c r="O153" s="308">
        <v>0</v>
      </c>
      <c r="P153" s="308">
        <f t="shared" si="11"/>
        <v>0</v>
      </c>
      <c r="Q153" s="308">
        <v>0</v>
      </c>
      <c r="R153" s="308">
        <f t="shared" si="12"/>
        <v>0</v>
      </c>
      <c r="S153" s="308">
        <v>0</v>
      </c>
      <c r="T153" s="309">
        <f t="shared" si="13"/>
        <v>0</v>
      </c>
      <c r="U153" s="181"/>
      <c r="V153" s="181"/>
      <c r="W153" s="181"/>
      <c r="X153" s="181"/>
      <c r="Y153" s="181"/>
      <c r="Z153" s="181"/>
      <c r="AA153" s="181"/>
      <c r="AB153" s="181"/>
      <c r="AC153" s="181"/>
      <c r="AD153" s="181"/>
      <c r="AE153" s="181"/>
      <c r="AR153" s="304" t="s">
        <v>151</v>
      </c>
      <c r="AT153" s="304" t="s">
        <v>146</v>
      </c>
      <c r="AU153" s="304" t="s">
        <v>81</v>
      </c>
      <c r="AY153" s="224" t="s">
        <v>143</v>
      </c>
      <c r="BE153" s="305">
        <f t="shared" si="14"/>
        <v>0</v>
      </c>
      <c r="BF153" s="305">
        <f t="shared" si="15"/>
        <v>0</v>
      </c>
      <c r="BG153" s="305">
        <f t="shared" si="16"/>
        <v>0</v>
      </c>
      <c r="BH153" s="305">
        <f t="shared" si="17"/>
        <v>0</v>
      </c>
      <c r="BI153" s="305">
        <f t="shared" si="18"/>
        <v>0</v>
      </c>
      <c r="BJ153" s="224" t="s">
        <v>81</v>
      </c>
      <c r="BK153" s="305">
        <f t="shared" si="19"/>
        <v>0</v>
      </c>
      <c r="BL153" s="224" t="s">
        <v>151</v>
      </c>
      <c r="BM153" s="304" t="s">
        <v>1181</v>
      </c>
    </row>
    <row r="154" spans="1:65" s="233" customFormat="1" ht="16.5" customHeight="1">
      <c r="A154" s="181"/>
      <c r="B154" s="231"/>
      <c r="C154" s="191" t="s">
        <v>530</v>
      </c>
      <c r="D154" s="191" t="s">
        <v>146</v>
      </c>
      <c r="E154" s="192" t="s">
        <v>1182</v>
      </c>
      <c r="F154" s="193" t="s">
        <v>1183</v>
      </c>
      <c r="G154" s="194" t="s">
        <v>1112</v>
      </c>
      <c r="H154" s="195">
        <v>1</v>
      </c>
      <c r="I154" s="221">
        <v>0</v>
      </c>
      <c r="J154" s="196">
        <f t="shared" si="10"/>
        <v>0</v>
      </c>
      <c r="K154" s="193" t="s">
        <v>1</v>
      </c>
      <c r="L154" s="231"/>
      <c r="M154" s="306" t="s">
        <v>1</v>
      </c>
      <c r="N154" s="307" t="s">
        <v>41</v>
      </c>
      <c r="O154" s="308">
        <v>0</v>
      </c>
      <c r="P154" s="308">
        <f t="shared" si="11"/>
        <v>0</v>
      </c>
      <c r="Q154" s="308">
        <v>0</v>
      </c>
      <c r="R154" s="308">
        <f t="shared" si="12"/>
        <v>0</v>
      </c>
      <c r="S154" s="308">
        <v>0</v>
      </c>
      <c r="T154" s="309">
        <f t="shared" si="13"/>
        <v>0</v>
      </c>
      <c r="U154" s="181"/>
      <c r="V154" s="181"/>
      <c r="W154" s="181"/>
      <c r="X154" s="181"/>
      <c r="Y154" s="181"/>
      <c r="Z154" s="181"/>
      <c r="AA154" s="181"/>
      <c r="AB154" s="181"/>
      <c r="AC154" s="181"/>
      <c r="AD154" s="181"/>
      <c r="AE154" s="181"/>
      <c r="AR154" s="304" t="s">
        <v>151</v>
      </c>
      <c r="AT154" s="304" t="s">
        <v>146</v>
      </c>
      <c r="AU154" s="304" t="s">
        <v>81</v>
      </c>
      <c r="AY154" s="224" t="s">
        <v>143</v>
      </c>
      <c r="BE154" s="305">
        <f t="shared" si="14"/>
        <v>0</v>
      </c>
      <c r="BF154" s="305">
        <f t="shared" si="15"/>
        <v>0</v>
      </c>
      <c r="BG154" s="305">
        <f t="shared" si="16"/>
        <v>0</v>
      </c>
      <c r="BH154" s="305">
        <f t="shared" si="17"/>
        <v>0</v>
      </c>
      <c r="BI154" s="305">
        <f t="shared" si="18"/>
        <v>0</v>
      </c>
      <c r="BJ154" s="224" t="s">
        <v>81</v>
      </c>
      <c r="BK154" s="305">
        <f t="shared" si="19"/>
        <v>0</v>
      </c>
      <c r="BL154" s="224" t="s">
        <v>151</v>
      </c>
      <c r="BM154" s="304" t="s">
        <v>1184</v>
      </c>
    </row>
    <row r="155" spans="1:65" s="233" customFormat="1" ht="16.5" customHeight="1">
      <c r="A155" s="181"/>
      <c r="B155" s="231"/>
      <c r="C155" s="191" t="s">
        <v>491</v>
      </c>
      <c r="D155" s="191" t="s">
        <v>146</v>
      </c>
      <c r="E155" s="192" t="s">
        <v>1185</v>
      </c>
      <c r="F155" s="193" t="s">
        <v>1186</v>
      </c>
      <c r="G155" s="194" t="s">
        <v>262</v>
      </c>
      <c r="H155" s="195">
        <v>95</v>
      </c>
      <c r="I155" s="221">
        <v>0</v>
      </c>
      <c r="J155" s="196">
        <f t="shared" si="10"/>
        <v>0</v>
      </c>
      <c r="K155" s="193" t="s">
        <v>1</v>
      </c>
      <c r="L155" s="231"/>
      <c r="M155" s="306" t="s">
        <v>1</v>
      </c>
      <c r="N155" s="307" t="s">
        <v>41</v>
      </c>
      <c r="O155" s="308">
        <v>0</v>
      </c>
      <c r="P155" s="308">
        <f t="shared" si="11"/>
        <v>0</v>
      </c>
      <c r="Q155" s="308">
        <v>0</v>
      </c>
      <c r="R155" s="308">
        <f t="shared" si="12"/>
        <v>0</v>
      </c>
      <c r="S155" s="308">
        <v>0</v>
      </c>
      <c r="T155" s="309">
        <f t="shared" si="13"/>
        <v>0</v>
      </c>
      <c r="U155" s="181"/>
      <c r="V155" s="181"/>
      <c r="W155" s="181"/>
      <c r="X155" s="181"/>
      <c r="Y155" s="181"/>
      <c r="Z155" s="181"/>
      <c r="AA155" s="181"/>
      <c r="AB155" s="181"/>
      <c r="AC155" s="181"/>
      <c r="AD155" s="181"/>
      <c r="AE155" s="181"/>
      <c r="AR155" s="304" t="s">
        <v>151</v>
      </c>
      <c r="AT155" s="304" t="s">
        <v>146</v>
      </c>
      <c r="AU155" s="304" t="s">
        <v>81</v>
      </c>
      <c r="AY155" s="224" t="s">
        <v>143</v>
      </c>
      <c r="BE155" s="305">
        <f t="shared" si="14"/>
        <v>0</v>
      </c>
      <c r="BF155" s="305">
        <f t="shared" si="15"/>
        <v>0</v>
      </c>
      <c r="BG155" s="305">
        <f t="shared" si="16"/>
        <v>0</v>
      </c>
      <c r="BH155" s="305">
        <f t="shared" si="17"/>
        <v>0</v>
      </c>
      <c r="BI155" s="305">
        <f t="shared" si="18"/>
        <v>0</v>
      </c>
      <c r="BJ155" s="224" t="s">
        <v>81</v>
      </c>
      <c r="BK155" s="305">
        <f t="shared" si="19"/>
        <v>0</v>
      </c>
      <c r="BL155" s="224" t="s">
        <v>151</v>
      </c>
      <c r="BM155" s="304" t="s">
        <v>1187</v>
      </c>
    </row>
    <row r="156" spans="1:65" s="233" customFormat="1" ht="16.5" customHeight="1">
      <c r="A156" s="181"/>
      <c r="B156" s="231"/>
      <c r="C156" s="191" t="s">
        <v>495</v>
      </c>
      <c r="D156" s="191" t="s">
        <v>146</v>
      </c>
      <c r="E156" s="192" t="s">
        <v>1188</v>
      </c>
      <c r="F156" s="193" t="s">
        <v>1189</v>
      </c>
      <c r="G156" s="194" t="s">
        <v>262</v>
      </c>
      <c r="H156" s="195">
        <v>40</v>
      </c>
      <c r="I156" s="221">
        <v>0</v>
      </c>
      <c r="J156" s="196">
        <f t="shared" si="10"/>
        <v>0</v>
      </c>
      <c r="K156" s="193" t="s">
        <v>1</v>
      </c>
      <c r="L156" s="231"/>
      <c r="M156" s="306" t="s">
        <v>1</v>
      </c>
      <c r="N156" s="307" t="s">
        <v>41</v>
      </c>
      <c r="O156" s="308">
        <v>0</v>
      </c>
      <c r="P156" s="308">
        <f t="shared" si="11"/>
        <v>0</v>
      </c>
      <c r="Q156" s="308">
        <v>0</v>
      </c>
      <c r="R156" s="308">
        <f t="shared" si="12"/>
        <v>0</v>
      </c>
      <c r="S156" s="308">
        <v>0</v>
      </c>
      <c r="T156" s="309">
        <f t="shared" si="13"/>
        <v>0</v>
      </c>
      <c r="U156" s="181"/>
      <c r="V156" s="181"/>
      <c r="W156" s="181"/>
      <c r="X156" s="181"/>
      <c r="Y156" s="181"/>
      <c r="Z156" s="181"/>
      <c r="AA156" s="181"/>
      <c r="AB156" s="181"/>
      <c r="AC156" s="181"/>
      <c r="AD156" s="181"/>
      <c r="AE156" s="181"/>
      <c r="AR156" s="304" t="s">
        <v>151</v>
      </c>
      <c r="AT156" s="304" t="s">
        <v>146</v>
      </c>
      <c r="AU156" s="304" t="s">
        <v>81</v>
      </c>
      <c r="AY156" s="224" t="s">
        <v>143</v>
      </c>
      <c r="BE156" s="305">
        <f t="shared" si="14"/>
        <v>0</v>
      </c>
      <c r="BF156" s="305">
        <f t="shared" si="15"/>
        <v>0</v>
      </c>
      <c r="BG156" s="305">
        <f t="shared" si="16"/>
        <v>0</v>
      </c>
      <c r="BH156" s="305">
        <f t="shared" si="17"/>
        <v>0</v>
      </c>
      <c r="BI156" s="305">
        <f t="shared" si="18"/>
        <v>0</v>
      </c>
      <c r="BJ156" s="224" t="s">
        <v>81</v>
      </c>
      <c r="BK156" s="305">
        <f t="shared" si="19"/>
        <v>0</v>
      </c>
      <c r="BL156" s="224" t="s">
        <v>151</v>
      </c>
      <c r="BM156" s="304" t="s">
        <v>1190</v>
      </c>
    </row>
    <row r="157" spans="1:65" s="233" customFormat="1" ht="21.75" customHeight="1">
      <c r="A157" s="181"/>
      <c r="B157" s="231"/>
      <c r="C157" s="191" t="s">
        <v>483</v>
      </c>
      <c r="D157" s="191" t="s">
        <v>146</v>
      </c>
      <c r="E157" s="192" t="s">
        <v>1191</v>
      </c>
      <c r="F157" s="193" t="s">
        <v>1192</v>
      </c>
      <c r="G157" s="194" t="s">
        <v>262</v>
      </c>
      <c r="H157" s="195">
        <v>1100</v>
      </c>
      <c r="I157" s="221">
        <v>0</v>
      </c>
      <c r="J157" s="196">
        <f t="shared" si="10"/>
        <v>0</v>
      </c>
      <c r="K157" s="193" t="s">
        <v>1</v>
      </c>
      <c r="L157" s="231"/>
      <c r="M157" s="306" t="s">
        <v>1</v>
      </c>
      <c r="N157" s="307" t="s">
        <v>41</v>
      </c>
      <c r="O157" s="308">
        <v>0</v>
      </c>
      <c r="P157" s="308">
        <f t="shared" si="11"/>
        <v>0</v>
      </c>
      <c r="Q157" s="308">
        <v>0</v>
      </c>
      <c r="R157" s="308">
        <f t="shared" si="12"/>
        <v>0</v>
      </c>
      <c r="S157" s="308">
        <v>0</v>
      </c>
      <c r="T157" s="309">
        <f t="shared" si="13"/>
        <v>0</v>
      </c>
      <c r="U157" s="181"/>
      <c r="V157" s="181"/>
      <c r="W157" s="181"/>
      <c r="X157" s="181"/>
      <c r="Y157" s="181"/>
      <c r="Z157" s="181"/>
      <c r="AA157" s="181"/>
      <c r="AB157" s="181"/>
      <c r="AC157" s="181"/>
      <c r="AD157" s="181"/>
      <c r="AE157" s="181"/>
      <c r="AR157" s="304" t="s">
        <v>151</v>
      </c>
      <c r="AT157" s="304" t="s">
        <v>146</v>
      </c>
      <c r="AU157" s="304" t="s">
        <v>81</v>
      </c>
      <c r="AY157" s="224" t="s">
        <v>143</v>
      </c>
      <c r="BE157" s="305">
        <f t="shared" si="14"/>
        <v>0</v>
      </c>
      <c r="BF157" s="305">
        <f t="shared" si="15"/>
        <v>0</v>
      </c>
      <c r="BG157" s="305">
        <f t="shared" si="16"/>
        <v>0</v>
      </c>
      <c r="BH157" s="305">
        <f t="shared" si="17"/>
        <v>0</v>
      </c>
      <c r="BI157" s="305">
        <f t="shared" si="18"/>
        <v>0</v>
      </c>
      <c r="BJ157" s="224" t="s">
        <v>81</v>
      </c>
      <c r="BK157" s="305">
        <f t="shared" si="19"/>
        <v>0</v>
      </c>
      <c r="BL157" s="224" t="s">
        <v>151</v>
      </c>
      <c r="BM157" s="304" t="s">
        <v>1193</v>
      </c>
    </row>
    <row r="158" spans="1:65" s="233" customFormat="1" ht="33" customHeight="1">
      <c r="A158" s="181"/>
      <c r="B158" s="231"/>
      <c r="C158" s="191" t="s">
        <v>522</v>
      </c>
      <c r="D158" s="191" t="s">
        <v>146</v>
      </c>
      <c r="E158" s="192" t="s">
        <v>1194</v>
      </c>
      <c r="F158" s="193" t="s">
        <v>1195</v>
      </c>
      <c r="G158" s="194" t="s">
        <v>188</v>
      </c>
      <c r="H158" s="195">
        <v>4</v>
      </c>
      <c r="I158" s="221">
        <v>0</v>
      </c>
      <c r="J158" s="196">
        <f t="shared" si="10"/>
        <v>0</v>
      </c>
      <c r="K158" s="193" t="s">
        <v>1</v>
      </c>
      <c r="L158" s="231"/>
      <c r="M158" s="306" t="s">
        <v>1</v>
      </c>
      <c r="N158" s="307" t="s">
        <v>41</v>
      </c>
      <c r="O158" s="308">
        <v>0</v>
      </c>
      <c r="P158" s="308">
        <f t="shared" si="11"/>
        <v>0</v>
      </c>
      <c r="Q158" s="308">
        <v>0</v>
      </c>
      <c r="R158" s="308">
        <f t="shared" si="12"/>
        <v>0</v>
      </c>
      <c r="S158" s="308">
        <v>0</v>
      </c>
      <c r="T158" s="309">
        <f t="shared" si="13"/>
        <v>0</v>
      </c>
      <c r="U158" s="181"/>
      <c r="V158" s="181"/>
      <c r="W158" s="181"/>
      <c r="X158" s="181"/>
      <c r="Y158" s="181"/>
      <c r="Z158" s="181"/>
      <c r="AA158" s="181"/>
      <c r="AB158" s="181"/>
      <c r="AC158" s="181"/>
      <c r="AD158" s="181"/>
      <c r="AE158" s="181"/>
      <c r="AR158" s="304" t="s">
        <v>151</v>
      </c>
      <c r="AT158" s="304" t="s">
        <v>146</v>
      </c>
      <c r="AU158" s="304" t="s">
        <v>81</v>
      </c>
      <c r="AY158" s="224" t="s">
        <v>143</v>
      </c>
      <c r="BE158" s="305">
        <f t="shared" si="14"/>
        <v>0</v>
      </c>
      <c r="BF158" s="305">
        <f t="shared" si="15"/>
        <v>0</v>
      </c>
      <c r="BG158" s="305">
        <f t="shared" si="16"/>
        <v>0</v>
      </c>
      <c r="BH158" s="305">
        <f t="shared" si="17"/>
        <v>0</v>
      </c>
      <c r="BI158" s="305">
        <f t="shared" si="18"/>
        <v>0</v>
      </c>
      <c r="BJ158" s="224" t="s">
        <v>81</v>
      </c>
      <c r="BK158" s="305">
        <f t="shared" si="19"/>
        <v>0</v>
      </c>
      <c r="BL158" s="224" t="s">
        <v>151</v>
      </c>
      <c r="BM158" s="304" t="s">
        <v>1196</v>
      </c>
    </row>
    <row r="159" spans="1:65" s="233" customFormat="1" ht="16.5" customHeight="1">
      <c r="A159" s="181"/>
      <c r="B159" s="231"/>
      <c r="C159" s="191" t="s">
        <v>511</v>
      </c>
      <c r="D159" s="191" t="s">
        <v>146</v>
      </c>
      <c r="E159" s="192" t="s">
        <v>1197</v>
      </c>
      <c r="F159" s="193" t="s">
        <v>1198</v>
      </c>
      <c r="G159" s="194" t="s">
        <v>262</v>
      </c>
      <c r="H159" s="195">
        <v>70</v>
      </c>
      <c r="I159" s="221">
        <v>0</v>
      </c>
      <c r="J159" s="196">
        <f t="shared" si="10"/>
        <v>0</v>
      </c>
      <c r="K159" s="193" t="s">
        <v>1</v>
      </c>
      <c r="L159" s="231"/>
      <c r="M159" s="306" t="s">
        <v>1</v>
      </c>
      <c r="N159" s="307" t="s">
        <v>41</v>
      </c>
      <c r="O159" s="308">
        <v>0</v>
      </c>
      <c r="P159" s="308">
        <f t="shared" si="11"/>
        <v>0</v>
      </c>
      <c r="Q159" s="308">
        <v>0</v>
      </c>
      <c r="R159" s="308">
        <f t="shared" si="12"/>
        <v>0</v>
      </c>
      <c r="S159" s="308">
        <v>0</v>
      </c>
      <c r="T159" s="309">
        <f t="shared" si="13"/>
        <v>0</v>
      </c>
      <c r="U159" s="181"/>
      <c r="V159" s="181"/>
      <c r="W159" s="181"/>
      <c r="X159" s="181"/>
      <c r="Y159" s="181"/>
      <c r="Z159" s="181"/>
      <c r="AA159" s="181"/>
      <c r="AB159" s="181"/>
      <c r="AC159" s="181"/>
      <c r="AD159" s="181"/>
      <c r="AE159" s="181"/>
      <c r="AR159" s="304" t="s">
        <v>151</v>
      </c>
      <c r="AT159" s="304" t="s">
        <v>146</v>
      </c>
      <c r="AU159" s="304" t="s">
        <v>81</v>
      </c>
      <c r="AY159" s="224" t="s">
        <v>143</v>
      </c>
      <c r="BE159" s="305">
        <f t="shared" si="14"/>
        <v>0</v>
      </c>
      <c r="BF159" s="305">
        <f t="shared" si="15"/>
        <v>0</v>
      </c>
      <c r="BG159" s="305">
        <f t="shared" si="16"/>
        <v>0</v>
      </c>
      <c r="BH159" s="305">
        <f t="shared" si="17"/>
        <v>0</v>
      </c>
      <c r="BI159" s="305">
        <f t="shared" si="18"/>
        <v>0</v>
      </c>
      <c r="BJ159" s="224" t="s">
        <v>81</v>
      </c>
      <c r="BK159" s="305">
        <f t="shared" si="19"/>
        <v>0</v>
      </c>
      <c r="BL159" s="224" t="s">
        <v>151</v>
      </c>
      <c r="BM159" s="304" t="s">
        <v>1199</v>
      </c>
    </row>
    <row r="160" spans="1:65" s="233" customFormat="1" ht="21.75" customHeight="1">
      <c r="A160" s="181"/>
      <c r="B160" s="231"/>
      <c r="C160" s="191" t="s">
        <v>469</v>
      </c>
      <c r="D160" s="191" t="s">
        <v>146</v>
      </c>
      <c r="E160" s="192" t="s">
        <v>1200</v>
      </c>
      <c r="F160" s="193" t="s">
        <v>1201</v>
      </c>
      <c r="G160" s="194" t="s">
        <v>188</v>
      </c>
      <c r="H160" s="195">
        <v>1</v>
      </c>
      <c r="I160" s="221">
        <v>0</v>
      </c>
      <c r="J160" s="196">
        <f t="shared" si="10"/>
        <v>0</v>
      </c>
      <c r="K160" s="193" t="s">
        <v>1</v>
      </c>
      <c r="L160" s="231"/>
      <c r="M160" s="306" t="s">
        <v>1</v>
      </c>
      <c r="N160" s="307" t="s">
        <v>41</v>
      </c>
      <c r="O160" s="308">
        <v>0</v>
      </c>
      <c r="P160" s="308">
        <f t="shared" si="11"/>
        <v>0</v>
      </c>
      <c r="Q160" s="308">
        <v>0</v>
      </c>
      <c r="R160" s="308">
        <f t="shared" si="12"/>
        <v>0</v>
      </c>
      <c r="S160" s="308">
        <v>0</v>
      </c>
      <c r="T160" s="309">
        <f t="shared" si="13"/>
        <v>0</v>
      </c>
      <c r="U160" s="181"/>
      <c r="V160" s="181"/>
      <c r="W160" s="181"/>
      <c r="X160" s="181"/>
      <c r="Y160" s="181"/>
      <c r="Z160" s="181"/>
      <c r="AA160" s="181"/>
      <c r="AB160" s="181"/>
      <c r="AC160" s="181"/>
      <c r="AD160" s="181"/>
      <c r="AE160" s="181"/>
      <c r="AR160" s="304" t="s">
        <v>151</v>
      </c>
      <c r="AT160" s="304" t="s">
        <v>146</v>
      </c>
      <c r="AU160" s="304" t="s">
        <v>81</v>
      </c>
      <c r="AY160" s="224" t="s">
        <v>143</v>
      </c>
      <c r="BE160" s="305">
        <f t="shared" si="14"/>
        <v>0</v>
      </c>
      <c r="BF160" s="305">
        <f t="shared" si="15"/>
        <v>0</v>
      </c>
      <c r="BG160" s="305">
        <f t="shared" si="16"/>
        <v>0</v>
      </c>
      <c r="BH160" s="305">
        <f t="shared" si="17"/>
        <v>0</v>
      </c>
      <c r="BI160" s="305">
        <f t="shared" si="18"/>
        <v>0</v>
      </c>
      <c r="BJ160" s="224" t="s">
        <v>81</v>
      </c>
      <c r="BK160" s="305">
        <f t="shared" si="19"/>
        <v>0</v>
      </c>
      <c r="BL160" s="224" t="s">
        <v>151</v>
      </c>
      <c r="BM160" s="304" t="s">
        <v>1202</v>
      </c>
    </row>
    <row r="161" spans="1:65" s="233" customFormat="1" ht="21.75" customHeight="1">
      <c r="A161" s="181"/>
      <c r="B161" s="231"/>
      <c r="C161" s="191" t="s">
        <v>479</v>
      </c>
      <c r="D161" s="191" t="s">
        <v>146</v>
      </c>
      <c r="E161" s="192" t="s">
        <v>1203</v>
      </c>
      <c r="F161" s="193" t="s">
        <v>1204</v>
      </c>
      <c r="G161" s="194" t="s">
        <v>188</v>
      </c>
      <c r="H161" s="195">
        <v>1</v>
      </c>
      <c r="I161" s="221">
        <v>0</v>
      </c>
      <c r="J161" s="196">
        <f t="shared" si="10"/>
        <v>0</v>
      </c>
      <c r="K161" s="193" t="s">
        <v>1</v>
      </c>
      <c r="L161" s="231"/>
      <c r="M161" s="306" t="s">
        <v>1</v>
      </c>
      <c r="N161" s="307" t="s">
        <v>41</v>
      </c>
      <c r="O161" s="308">
        <v>0</v>
      </c>
      <c r="P161" s="308">
        <f t="shared" si="11"/>
        <v>0</v>
      </c>
      <c r="Q161" s="308">
        <v>0</v>
      </c>
      <c r="R161" s="308">
        <f t="shared" si="12"/>
        <v>0</v>
      </c>
      <c r="S161" s="308">
        <v>0</v>
      </c>
      <c r="T161" s="309">
        <f t="shared" si="13"/>
        <v>0</v>
      </c>
      <c r="U161" s="181"/>
      <c r="V161" s="181"/>
      <c r="W161" s="181"/>
      <c r="X161" s="181"/>
      <c r="Y161" s="181"/>
      <c r="Z161" s="181"/>
      <c r="AA161" s="181"/>
      <c r="AB161" s="181"/>
      <c r="AC161" s="181"/>
      <c r="AD161" s="181"/>
      <c r="AE161" s="181"/>
      <c r="AR161" s="304" t="s">
        <v>151</v>
      </c>
      <c r="AT161" s="304" t="s">
        <v>146</v>
      </c>
      <c r="AU161" s="304" t="s">
        <v>81</v>
      </c>
      <c r="AY161" s="224" t="s">
        <v>143</v>
      </c>
      <c r="BE161" s="305">
        <f t="shared" si="14"/>
        <v>0</v>
      </c>
      <c r="BF161" s="305">
        <f t="shared" si="15"/>
        <v>0</v>
      </c>
      <c r="BG161" s="305">
        <f t="shared" si="16"/>
        <v>0</v>
      </c>
      <c r="BH161" s="305">
        <f t="shared" si="17"/>
        <v>0</v>
      </c>
      <c r="BI161" s="305">
        <f t="shared" si="18"/>
        <v>0</v>
      </c>
      <c r="BJ161" s="224" t="s">
        <v>81</v>
      </c>
      <c r="BK161" s="305">
        <f t="shared" si="19"/>
        <v>0</v>
      </c>
      <c r="BL161" s="224" t="s">
        <v>151</v>
      </c>
      <c r="BM161" s="304" t="s">
        <v>1205</v>
      </c>
    </row>
    <row r="162" spans="1:65" s="233" customFormat="1" ht="16.5" customHeight="1">
      <c r="A162" s="181"/>
      <c r="B162" s="231"/>
      <c r="C162" s="191" t="s">
        <v>475</v>
      </c>
      <c r="D162" s="191" t="s">
        <v>146</v>
      </c>
      <c r="E162" s="192" t="s">
        <v>1206</v>
      </c>
      <c r="F162" s="193" t="s">
        <v>1207</v>
      </c>
      <c r="G162" s="194" t="s">
        <v>1112</v>
      </c>
      <c r="H162" s="195">
        <v>1</v>
      </c>
      <c r="I162" s="221">
        <v>0</v>
      </c>
      <c r="J162" s="196">
        <f t="shared" si="10"/>
        <v>0</v>
      </c>
      <c r="K162" s="193" t="s">
        <v>1</v>
      </c>
      <c r="L162" s="231"/>
      <c r="M162" s="306" t="s">
        <v>1</v>
      </c>
      <c r="N162" s="307" t="s">
        <v>41</v>
      </c>
      <c r="O162" s="308">
        <v>0</v>
      </c>
      <c r="P162" s="308">
        <f t="shared" si="11"/>
        <v>0</v>
      </c>
      <c r="Q162" s="308">
        <v>0</v>
      </c>
      <c r="R162" s="308">
        <f t="shared" si="12"/>
        <v>0</v>
      </c>
      <c r="S162" s="308">
        <v>0</v>
      </c>
      <c r="T162" s="309">
        <f t="shared" si="13"/>
        <v>0</v>
      </c>
      <c r="U162" s="181"/>
      <c r="V162" s="181"/>
      <c r="W162" s="181"/>
      <c r="X162" s="181"/>
      <c r="Y162" s="181"/>
      <c r="Z162" s="181"/>
      <c r="AA162" s="181"/>
      <c r="AB162" s="181"/>
      <c r="AC162" s="181"/>
      <c r="AD162" s="181"/>
      <c r="AE162" s="181"/>
      <c r="AR162" s="304" t="s">
        <v>151</v>
      </c>
      <c r="AT162" s="304" t="s">
        <v>146</v>
      </c>
      <c r="AU162" s="304" t="s">
        <v>81</v>
      </c>
      <c r="AY162" s="224" t="s">
        <v>143</v>
      </c>
      <c r="BE162" s="305">
        <f t="shared" si="14"/>
        <v>0</v>
      </c>
      <c r="BF162" s="305">
        <f t="shared" si="15"/>
        <v>0</v>
      </c>
      <c r="BG162" s="305">
        <f t="shared" si="16"/>
        <v>0</v>
      </c>
      <c r="BH162" s="305">
        <f t="shared" si="17"/>
        <v>0</v>
      </c>
      <c r="BI162" s="305">
        <f t="shared" si="18"/>
        <v>0</v>
      </c>
      <c r="BJ162" s="224" t="s">
        <v>81</v>
      </c>
      <c r="BK162" s="305">
        <f t="shared" si="19"/>
        <v>0</v>
      </c>
      <c r="BL162" s="224" t="s">
        <v>151</v>
      </c>
      <c r="BM162" s="304" t="s">
        <v>1208</v>
      </c>
    </row>
    <row r="163" spans="1:65" s="233" customFormat="1" ht="16.5" customHeight="1">
      <c r="A163" s="181"/>
      <c r="B163" s="231"/>
      <c r="C163" s="191" t="s">
        <v>487</v>
      </c>
      <c r="D163" s="191" t="s">
        <v>146</v>
      </c>
      <c r="E163" s="192" t="s">
        <v>1209</v>
      </c>
      <c r="F163" s="193" t="s">
        <v>1210</v>
      </c>
      <c r="G163" s="194" t="s">
        <v>262</v>
      </c>
      <c r="H163" s="195">
        <v>80</v>
      </c>
      <c r="I163" s="221">
        <v>0</v>
      </c>
      <c r="J163" s="196">
        <f t="shared" si="10"/>
        <v>0</v>
      </c>
      <c r="K163" s="193" t="s">
        <v>1</v>
      </c>
      <c r="L163" s="231"/>
      <c r="M163" s="306" t="s">
        <v>1</v>
      </c>
      <c r="N163" s="307" t="s">
        <v>41</v>
      </c>
      <c r="O163" s="308">
        <v>0</v>
      </c>
      <c r="P163" s="308">
        <f t="shared" si="11"/>
        <v>0</v>
      </c>
      <c r="Q163" s="308">
        <v>0</v>
      </c>
      <c r="R163" s="308">
        <f t="shared" si="12"/>
        <v>0</v>
      </c>
      <c r="S163" s="308">
        <v>0</v>
      </c>
      <c r="T163" s="309">
        <f t="shared" si="13"/>
        <v>0</v>
      </c>
      <c r="U163" s="181"/>
      <c r="V163" s="181"/>
      <c r="W163" s="181"/>
      <c r="X163" s="181"/>
      <c r="Y163" s="181"/>
      <c r="Z163" s="181"/>
      <c r="AA163" s="181"/>
      <c r="AB163" s="181"/>
      <c r="AC163" s="181"/>
      <c r="AD163" s="181"/>
      <c r="AE163" s="181"/>
      <c r="AR163" s="304" t="s">
        <v>151</v>
      </c>
      <c r="AT163" s="304" t="s">
        <v>146</v>
      </c>
      <c r="AU163" s="304" t="s">
        <v>81</v>
      </c>
      <c r="AY163" s="224" t="s">
        <v>143</v>
      </c>
      <c r="BE163" s="305">
        <f t="shared" si="14"/>
        <v>0</v>
      </c>
      <c r="BF163" s="305">
        <f t="shared" si="15"/>
        <v>0</v>
      </c>
      <c r="BG163" s="305">
        <f t="shared" si="16"/>
        <v>0</v>
      </c>
      <c r="BH163" s="305">
        <f t="shared" si="17"/>
        <v>0</v>
      </c>
      <c r="BI163" s="305">
        <f t="shared" si="18"/>
        <v>0</v>
      </c>
      <c r="BJ163" s="224" t="s">
        <v>81</v>
      </c>
      <c r="BK163" s="305">
        <f t="shared" si="19"/>
        <v>0</v>
      </c>
      <c r="BL163" s="224" t="s">
        <v>151</v>
      </c>
      <c r="BM163" s="304" t="s">
        <v>1211</v>
      </c>
    </row>
    <row r="164" spans="1:65" s="233" customFormat="1" ht="16.5" customHeight="1">
      <c r="A164" s="181"/>
      <c r="B164" s="231"/>
      <c r="C164" s="191" t="s">
        <v>291</v>
      </c>
      <c r="D164" s="191" t="s">
        <v>146</v>
      </c>
      <c r="E164" s="192" t="s">
        <v>1212</v>
      </c>
      <c r="F164" s="193" t="s">
        <v>1213</v>
      </c>
      <c r="G164" s="194" t="s">
        <v>188</v>
      </c>
      <c r="H164" s="195">
        <v>2</v>
      </c>
      <c r="I164" s="221">
        <v>0</v>
      </c>
      <c r="J164" s="196">
        <f t="shared" si="10"/>
        <v>0</v>
      </c>
      <c r="K164" s="193" t="s">
        <v>1</v>
      </c>
      <c r="L164" s="231"/>
      <c r="M164" s="306" t="s">
        <v>1</v>
      </c>
      <c r="N164" s="307" t="s">
        <v>41</v>
      </c>
      <c r="O164" s="308">
        <v>0</v>
      </c>
      <c r="P164" s="308">
        <f t="shared" si="11"/>
        <v>0</v>
      </c>
      <c r="Q164" s="308">
        <v>0</v>
      </c>
      <c r="R164" s="308">
        <f t="shared" si="12"/>
        <v>0</v>
      </c>
      <c r="S164" s="308">
        <v>0</v>
      </c>
      <c r="T164" s="309">
        <f t="shared" si="13"/>
        <v>0</v>
      </c>
      <c r="U164" s="181"/>
      <c r="V164" s="181"/>
      <c r="W164" s="181"/>
      <c r="X164" s="181"/>
      <c r="Y164" s="181"/>
      <c r="Z164" s="181"/>
      <c r="AA164" s="181"/>
      <c r="AB164" s="181"/>
      <c r="AC164" s="181"/>
      <c r="AD164" s="181"/>
      <c r="AE164" s="181"/>
      <c r="AR164" s="304" t="s">
        <v>151</v>
      </c>
      <c r="AT164" s="304" t="s">
        <v>146</v>
      </c>
      <c r="AU164" s="304" t="s">
        <v>81</v>
      </c>
      <c r="AY164" s="224" t="s">
        <v>143</v>
      </c>
      <c r="BE164" s="305">
        <f t="shared" si="14"/>
        <v>0</v>
      </c>
      <c r="BF164" s="305">
        <f t="shared" si="15"/>
        <v>0</v>
      </c>
      <c r="BG164" s="305">
        <f t="shared" si="16"/>
        <v>0</v>
      </c>
      <c r="BH164" s="305">
        <f t="shared" si="17"/>
        <v>0</v>
      </c>
      <c r="BI164" s="305">
        <f t="shared" si="18"/>
        <v>0</v>
      </c>
      <c r="BJ164" s="224" t="s">
        <v>81</v>
      </c>
      <c r="BK164" s="305">
        <f t="shared" si="19"/>
        <v>0</v>
      </c>
      <c r="BL164" s="224" t="s">
        <v>151</v>
      </c>
      <c r="BM164" s="304" t="s">
        <v>1214</v>
      </c>
    </row>
    <row r="165" spans="1:65" s="233" customFormat="1" ht="21.75" customHeight="1">
      <c r="A165" s="181"/>
      <c r="B165" s="231"/>
      <c r="C165" s="191" t="s">
        <v>518</v>
      </c>
      <c r="D165" s="191" t="s">
        <v>146</v>
      </c>
      <c r="E165" s="192" t="s">
        <v>1215</v>
      </c>
      <c r="F165" s="193" t="s">
        <v>1216</v>
      </c>
      <c r="G165" s="194" t="s">
        <v>188</v>
      </c>
      <c r="H165" s="195">
        <v>3</v>
      </c>
      <c r="I165" s="221">
        <v>0</v>
      </c>
      <c r="J165" s="196">
        <f t="shared" si="10"/>
        <v>0</v>
      </c>
      <c r="K165" s="193" t="s">
        <v>1</v>
      </c>
      <c r="L165" s="231"/>
      <c r="M165" s="306" t="s">
        <v>1</v>
      </c>
      <c r="N165" s="307" t="s">
        <v>41</v>
      </c>
      <c r="O165" s="308">
        <v>0</v>
      </c>
      <c r="P165" s="308">
        <f t="shared" si="11"/>
        <v>0</v>
      </c>
      <c r="Q165" s="308">
        <v>0</v>
      </c>
      <c r="R165" s="308">
        <f t="shared" si="12"/>
        <v>0</v>
      </c>
      <c r="S165" s="308">
        <v>0</v>
      </c>
      <c r="T165" s="309">
        <f t="shared" si="13"/>
        <v>0</v>
      </c>
      <c r="U165" s="181"/>
      <c r="V165" s="181"/>
      <c r="W165" s="181"/>
      <c r="X165" s="181"/>
      <c r="Y165" s="181"/>
      <c r="Z165" s="181"/>
      <c r="AA165" s="181"/>
      <c r="AB165" s="181"/>
      <c r="AC165" s="181"/>
      <c r="AD165" s="181"/>
      <c r="AE165" s="181"/>
      <c r="AR165" s="304" t="s">
        <v>151</v>
      </c>
      <c r="AT165" s="304" t="s">
        <v>146</v>
      </c>
      <c r="AU165" s="304" t="s">
        <v>81</v>
      </c>
      <c r="AY165" s="224" t="s">
        <v>143</v>
      </c>
      <c r="BE165" s="305">
        <f t="shared" si="14"/>
        <v>0</v>
      </c>
      <c r="BF165" s="305">
        <f t="shared" si="15"/>
        <v>0</v>
      </c>
      <c r="BG165" s="305">
        <f t="shared" si="16"/>
        <v>0</v>
      </c>
      <c r="BH165" s="305">
        <f t="shared" si="17"/>
        <v>0</v>
      </c>
      <c r="BI165" s="305">
        <f t="shared" si="18"/>
        <v>0</v>
      </c>
      <c r="BJ165" s="224" t="s">
        <v>81</v>
      </c>
      <c r="BK165" s="305">
        <f t="shared" si="19"/>
        <v>0</v>
      </c>
      <c r="BL165" s="224" t="s">
        <v>151</v>
      </c>
      <c r="BM165" s="304" t="s">
        <v>1217</v>
      </c>
    </row>
    <row r="166" spans="1:65" s="233" customFormat="1" ht="16.5" customHeight="1">
      <c r="A166" s="181"/>
      <c r="B166" s="231"/>
      <c r="C166" s="191" t="s">
        <v>507</v>
      </c>
      <c r="D166" s="191" t="s">
        <v>146</v>
      </c>
      <c r="E166" s="192" t="s">
        <v>1218</v>
      </c>
      <c r="F166" s="193" t="s">
        <v>1219</v>
      </c>
      <c r="G166" s="194" t="s">
        <v>188</v>
      </c>
      <c r="H166" s="195">
        <v>2</v>
      </c>
      <c r="I166" s="221">
        <v>0</v>
      </c>
      <c r="J166" s="196">
        <f t="shared" si="10"/>
        <v>0</v>
      </c>
      <c r="K166" s="193" t="s">
        <v>1</v>
      </c>
      <c r="L166" s="231"/>
      <c r="M166" s="306" t="s">
        <v>1</v>
      </c>
      <c r="N166" s="307" t="s">
        <v>41</v>
      </c>
      <c r="O166" s="308">
        <v>0</v>
      </c>
      <c r="P166" s="308">
        <f t="shared" si="11"/>
        <v>0</v>
      </c>
      <c r="Q166" s="308">
        <v>0</v>
      </c>
      <c r="R166" s="308">
        <f t="shared" si="12"/>
        <v>0</v>
      </c>
      <c r="S166" s="308">
        <v>0</v>
      </c>
      <c r="T166" s="309">
        <f t="shared" si="13"/>
        <v>0</v>
      </c>
      <c r="U166" s="181"/>
      <c r="V166" s="181"/>
      <c r="W166" s="181"/>
      <c r="X166" s="181"/>
      <c r="Y166" s="181"/>
      <c r="Z166" s="181"/>
      <c r="AA166" s="181"/>
      <c r="AB166" s="181"/>
      <c r="AC166" s="181"/>
      <c r="AD166" s="181"/>
      <c r="AE166" s="181"/>
      <c r="AR166" s="304" t="s">
        <v>151</v>
      </c>
      <c r="AT166" s="304" t="s">
        <v>146</v>
      </c>
      <c r="AU166" s="304" t="s">
        <v>81</v>
      </c>
      <c r="AY166" s="224" t="s">
        <v>143</v>
      </c>
      <c r="BE166" s="305">
        <f t="shared" si="14"/>
        <v>0</v>
      </c>
      <c r="BF166" s="305">
        <f t="shared" si="15"/>
        <v>0</v>
      </c>
      <c r="BG166" s="305">
        <f t="shared" si="16"/>
        <v>0</v>
      </c>
      <c r="BH166" s="305">
        <f t="shared" si="17"/>
        <v>0</v>
      </c>
      <c r="BI166" s="305">
        <f t="shared" si="18"/>
        <v>0</v>
      </c>
      <c r="BJ166" s="224" t="s">
        <v>81</v>
      </c>
      <c r="BK166" s="305">
        <f t="shared" si="19"/>
        <v>0</v>
      </c>
      <c r="BL166" s="224" t="s">
        <v>151</v>
      </c>
      <c r="BM166" s="304" t="s">
        <v>1220</v>
      </c>
    </row>
    <row r="167" spans="1:65" s="233" customFormat="1" ht="16.5" customHeight="1">
      <c r="A167" s="181"/>
      <c r="B167" s="231"/>
      <c r="C167" s="191" t="s">
        <v>503</v>
      </c>
      <c r="D167" s="191" t="s">
        <v>146</v>
      </c>
      <c r="E167" s="192" t="s">
        <v>1221</v>
      </c>
      <c r="F167" s="193" t="s">
        <v>1222</v>
      </c>
      <c r="G167" s="194" t="s">
        <v>188</v>
      </c>
      <c r="H167" s="195">
        <v>2</v>
      </c>
      <c r="I167" s="221">
        <v>0</v>
      </c>
      <c r="J167" s="196">
        <f t="shared" si="10"/>
        <v>0</v>
      </c>
      <c r="K167" s="193" t="s">
        <v>1</v>
      </c>
      <c r="L167" s="231"/>
      <c r="M167" s="306" t="s">
        <v>1</v>
      </c>
      <c r="N167" s="307" t="s">
        <v>41</v>
      </c>
      <c r="O167" s="308">
        <v>0</v>
      </c>
      <c r="P167" s="308">
        <f t="shared" si="11"/>
        <v>0</v>
      </c>
      <c r="Q167" s="308">
        <v>0</v>
      </c>
      <c r="R167" s="308">
        <f t="shared" si="12"/>
        <v>0</v>
      </c>
      <c r="S167" s="308">
        <v>0</v>
      </c>
      <c r="T167" s="309">
        <f t="shared" si="13"/>
        <v>0</v>
      </c>
      <c r="U167" s="181"/>
      <c r="V167" s="181"/>
      <c r="W167" s="181"/>
      <c r="X167" s="181"/>
      <c r="Y167" s="181"/>
      <c r="Z167" s="181"/>
      <c r="AA167" s="181"/>
      <c r="AB167" s="181"/>
      <c r="AC167" s="181"/>
      <c r="AD167" s="181"/>
      <c r="AE167" s="181"/>
      <c r="AR167" s="304" t="s">
        <v>151</v>
      </c>
      <c r="AT167" s="304" t="s">
        <v>146</v>
      </c>
      <c r="AU167" s="304" t="s">
        <v>81</v>
      </c>
      <c r="AY167" s="224" t="s">
        <v>143</v>
      </c>
      <c r="BE167" s="305">
        <f t="shared" si="14"/>
        <v>0</v>
      </c>
      <c r="BF167" s="305">
        <f t="shared" si="15"/>
        <v>0</v>
      </c>
      <c r="BG167" s="305">
        <f t="shared" si="16"/>
        <v>0</v>
      </c>
      <c r="BH167" s="305">
        <f t="shared" si="17"/>
        <v>0</v>
      </c>
      <c r="BI167" s="305">
        <f t="shared" si="18"/>
        <v>0</v>
      </c>
      <c r="BJ167" s="224" t="s">
        <v>81</v>
      </c>
      <c r="BK167" s="305">
        <f t="shared" si="19"/>
        <v>0</v>
      </c>
      <c r="BL167" s="224" t="s">
        <v>151</v>
      </c>
      <c r="BM167" s="304" t="s">
        <v>1223</v>
      </c>
    </row>
    <row r="168" spans="1:65" s="233" customFormat="1" ht="16.5" customHeight="1">
      <c r="A168" s="181"/>
      <c r="B168" s="231"/>
      <c r="C168" s="191" t="s">
        <v>499</v>
      </c>
      <c r="D168" s="191" t="s">
        <v>146</v>
      </c>
      <c r="E168" s="192" t="s">
        <v>1224</v>
      </c>
      <c r="F168" s="193" t="s">
        <v>1225</v>
      </c>
      <c r="G168" s="194" t="s">
        <v>188</v>
      </c>
      <c r="H168" s="195">
        <v>2</v>
      </c>
      <c r="I168" s="221">
        <v>0</v>
      </c>
      <c r="J168" s="196">
        <f t="shared" si="10"/>
        <v>0</v>
      </c>
      <c r="K168" s="193" t="s">
        <v>1</v>
      </c>
      <c r="L168" s="231"/>
      <c r="M168" s="306" t="s">
        <v>1</v>
      </c>
      <c r="N168" s="307" t="s">
        <v>41</v>
      </c>
      <c r="O168" s="308">
        <v>0</v>
      </c>
      <c r="P168" s="308">
        <f t="shared" si="11"/>
        <v>0</v>
      </c>
      <c r="Q168" s="308">
        <v>0</v>
      </c>
      <c r="R168" s="308">
        <f t="shared" si="12"/>
        <v>0</v>
      </c>
      <c r="S168" s="308">
        <v>0</v>
      </c>
      <c r="T168" s="309">
        <f t="shared" si="13"/>
        <v>0</v>
      </c>
      <c r="U168" s="181"/>
      <c r="V168" s="181"/>
      <c r="W168" s="181"/>
      <c r="X168" s="181"/>
      <c r="Y168" s="181"/>
      <c r="Z168" s="181"/>
      <c r="AA168" s="181"/>
      <c r="AB168" s="181"/>
      <c r="AC168" s="181"/>
      <c r="AD168" s="181"/>
      <c r="AE168" s="181"/>
      <c r="AR168" s="304" t="s">
        <v>151</v>
      </c>
      <c r="AT168" s="304" t="s">
        <v>146</v>
      </c>
      <c r="AU168" s="304" t="s">
        <v>81</v>
      </c>
      <c r="AY168" s="224" t="s">
        <v>143</v>
      </c>
      <c r="BE168" s="305">
        <f t="shared" si="14"/>
        <v>0</v>
      </c>
      <c r="BF168" s="305">
        <f t="shared" si="15"/>
        <v>0</v>
      </c>
      <c r="BG168" s="305">
        <f t="shared" si="16"/>
        <v>0</v>
      </c>
      <c r="BH168" s="305">
        <f t="shared" si="17"/>
        <v>0</v>
      </c>
      <c r="BI168" s="305">
        <f t="shared" si="18"/>
        <v>0</v>
      </c>
      <c r="BJ168" s="224" t="s">
        <v>81</v>
      </c>
      <c r="BK168" s="305">
        <f t="shared" si="19"/>
        <v>0</v>
      </c>
      <c r="BL168" s="224" t="s">
        <v>151</v>
      </c>
      <c r="BM168" s="304" t="s">
        <v>1226</v>
      </c>
    </row>
    <row r="169" spans="1:65" s="233" customFormat="1" ht="16.5" customHeight="1">
      <c r="A169" s="181"/>
      <c r="B169" s="231"/>
      <c r="C169" s="191" t="s">
        <v>465</v>
      </c>
      <c r="D169" s="191" t="s">
        <v>146</v>
      </c>
      <c r="E169" s="192" t="s">
        <v>1227</v>
      </c>
      <c r="F169" s="193" t="s">
        <v>1228</v>
      </c>
      <c r="G169" s="194" t="s">
        <v>188</v>
      </c>
      <c r="H169" s="195">
        <v>1</v>
      </c>
      <c r="I169" s="221">
        <v>0</v>
      </c>
      <c r="J169" s="196">
        <f t="shared" si="10"/>
        <v>0</v>
      </c>
      <c r="K169" s="193" t="s">
        <v>1</v>
      </c>
      <c r="L169" s="231"/>
      <c r="M169" s="306" t="s">
        <v>1</v>
      </c>
      <c r="N169" s="307" t="s">
        <v>41</v>
      </c>
      <c r="O169" s="308">
        <v>0</v>
      </c>
      <c r="P169" s="308">
        <f t="shared" si="11"/>
        <v>0</v>
      </c>
      <c r="Q169" s="308">
        <v>0</v>
      </c>
      <c r="R169" s="308">
        <f t="shared" si="12"/>
        <v>0</v>
      </c>
      <c r="S169" s="308">
        <v>0</v>
      </c>
      <c r="T169" s="309">
        <f t="shared" si="13"/>
        <v>0</v>
      </c>
      <c r="U169" s="181"/>
      <c r="V169" s="181"/>
      <c r="W169" s="181"/>
      <c r="X169" s="181"/>
      <c r="Y169" s="181"/>
      <c r="Z169" s="181"/>
      <c r="AA169" s="181"/>
      <c r="AB169" s="181"/>
      <c r="AC169" s="181"/>
      <c r="AD169" s="181"/>
      <c r="AE169" s="181"/>
      <c r="AR169" s="304" t="s">
        <v>151</v>
      </c>
      <c r="AT169" s="304" t="s">
        <v>146</v>
      </c>
      <c r="AU169" s="304" t="s">
        <v>81</v>
      </c>
      <c r="AY169" s="224" t="s">
        <v>143</v>
      </c>
      <c r="BE169" s="305">
        <f t="shared" si="14"/>
        <v>0</v>
      </c>
      <c r="BF169" s="305">
        <f t="shared" si="15"/>
        <v>0</v>
      </c>
      <c r="BG169" s="305">
        <f t="shared" si="16"/>
        <v>0</v>
      </c>
      <c r="BH169" s="305">
        <f t="shared" si="17"/>
        <v>0</v>
      </c>
      <c r="BI169" s="305">
        <f t="shared" si="18"/>
        <v>0</v>
      </c>
      <c r="BJ169" s="224" t="s">
        <v>81</v>
      </c>
      <c r="BK169" s="305">
        <f t="shared" si="19"/>
        <v>0</v>
      </c>
      <c r="BL169" s="224" t="s">
        <v>151</v>
      </c>
      <c r="BM169" s="304" t="s">
        <v>1229</v>
      </c>
    </row>
    <row r="170" spans="2:63" s="186" customFormat="1" ht="25.9" customHeight="1">
      <c r="B170" s="293"/>
      <c r="D170" s="184" t="s">
        <v>75</v>
      </c>
      <c r="E170" s="185" t="s">
        <v>1230</v>
      </c>
      <c r="F170" s="185" t="s">
        <v>1230</v>
      </c>
      <c r="J170" s="187">
        <f>BK170</f>
        <v>0</v>
      </c>
      <c r="L170" s="293"/>
      <c r="M170" s="294"/>
      <c r="N170" s="295"/>
      <c r="O170" s="295"/>
      <c r="P170" s="296">
        <f>SUM(P171:P182)</f>
        <v>0</v>
      </c>
      <c r="Q170" s="295"/>
      <c r="R170" s="296">
        <f>SUM(R171:R182)</f>
        <v>0</v>
      </c>
      <c r="S170" s="295"/>
      <c r="T170" s="297">
        <f>SUM(T171:T182)</f>
        <v>0</v>
      </c>
      <c r="AR170" s="184" t="s">
        <v>81</v>
      </c>
      <c r="AT170" s="298" t="s">
        <v>75</v>
      </c>
      <c r="AU170" s="298" t="s">
        <v>76</v>
      </c>
      <c r="AY170" s="184" t="s">
        <v>143</v>
      </c>
      <c r="BK170" s="299">
        <f>SUM(BK171:BK182)</f>
        <v>0</v>
      </c>
    </row>
    <row r="171" spans="1:65" s="233" customFormat="1" ht="33" customHeight="1">
      <c r="A171" s="181"/>
      <c r="B171" s="231"/>
      <c r="C171" s="191" t="s">
        <v>562</v>
      </c>
      <c r="D171" s="191" t="s">
        <v>146</v>
      </c>
      <c r="E171" s="192" t="s">
        <v>1231</v>
      </c>
      <c r="F171" s="193" t="s">
        <v>1232</v>
      </c>
      <c r="G171" s="194" t="s">
        <v>1112</v>
      </c>
      <c r="H171" s="195">
        <v>1</v>
      </c>
      <c r="I171" s="221">
        <v>0</v>
      </c>
      <c r="J171" s="196">
        <f aca="true" t="shared" si="20" ref="J171:J182">ROUND(I171*H171,2)</f>
        <v>0</v>
      </c>
      <c r="K171" s="193" t="s">
        <v>1</v>
      </c>
      <c r="L171" s="231"/>
      <c r="M171" s="306" t="s">
        <v>1</v>
      </c>
      <c r="N171" s="307" t="s">
        <v>41</v>
      </c>
      <c r="O171" s="308">
        <v>0</v>
      </c>
      <c r="P171" s="308">
        <f aca="true" t="shared" si="21" ref="P171:P182">O171*H171</f>
        <v>0</v>
      </c>
      <c r="Q171" s="308">
        <v>0</v>
      </c>
      <c r="R171" s="308">
        <f aca="true" t="shared" si="22" ref="R171:R182">Q171*H171</f>
        <v>0</v>
      </c>
      <c r="S171" s="308">
        <v>0</v>
      </c>
      <c r="T171" s="309">
        <f aca="true" t="shared" si="23" ref="T171:T182">S171*H171</f>
        <v>0</v>
      </c>
      <c r="U171" s="181"/>
      <c r="V171" s="181"/>
      <c r="W171" s="181"/>
      <c r="X171" s="181"/>
      <c r="Y171" s="181"/>
      <c r="Z171" s="181"/>
      <c r="AA171" s="181"/>
      <c r="AB171" s="181"/>
      <c r="AC171" s="181"/>
      <c r="AD171" s="181"/>
      <c r="AE171" s="181"/>
      <c r="AR171" s="304" t="s">
        <v>151</v>
      </c>
      <c r="AT171" s="304" t="s">
        <v>146</v>
      </c>
      <c r="AU171" s="304" t="s">
        <v>81</v>
      </c>
      <c r="AY171" s="224" t="s">
        <v>143</v>
      </c>
      <c r="BE171" s="305">
        <f aca="true" t="shared" si="24" ref="BE171:BE182">IF(N171="základní",J171,0)</f>
        <v>0</v>
      </c>
      <c r="BF171" s="305">
        <f aca="true" t="shared" si="25" ref="BF171:BF182">IF(N171="snížená",J171,0)</f>
        <v>0</v>
      </c>
      <c r="BG171" s="305">
        <f aca="true" t="shared" si="26" ref="BG171:BG182">IF(N171="zákl. přenesená",J171,0)</f>
        <v>0</v>
      </c>
      <c r="BH171" s="305">
        <f aca="true" t="shared" si="27" ref="BH171:BH182">IF(N171="sníž. přenesená",J171,0)</f>
        <v>0</v>
      </c>
      <c r="BI171" s="305">
        <f aca="true" t="shared" si="28" ref="BI171:BI182">IF(N171="nulová",J171,0)</f>
        <v>0</v>
      </c>
      <c r="BJ171" s="224" t="s">
        <v>81</v>
      </c>
      <c r="BK171" s="305">
        <f aca="true" t="shared" si="29" ref="BK171:BK182">ROUND(I171*H171,2)</f>
        <v>0</v>
      </c>
      <c r="BL171" s="224" t="s">
        <v>151</v>
      </c>
      <c r="BM171" s="304" t="s">
        <v>1233</v>
      </c>
    </row>
    <row r="172" spans="1:65" s="233" customFormat="1" ht="16.5" customHeight="1">
      <c r="A172" s="181"/>
      <c r="B172" s="231"/>
      <c r="C172" s="191" t="s">
        <v>566</v>
      </c>
      <c r="D172" s="191" t="s">
        <v>146</v>
      </c>
      <c r="E172" s="192" t="s">
        <v>1234</v>
      </c>
      <c r="F172" s="193" t="s">
        <v>1235</v>
      </c>
      <c r="G172" s="194" t="s">
        <v>1112</v>
      </c>
      <c r="H172" s="195">
        <v>1</v>
      </c>
      <c r="I172" s="221">
        <v>0</v>
      </c>
      <c r="J172" s="196">
        <f t="shared" si="20"/>
        <v>0</v>
      </c>
      <c r="K172" s="193" t="s">
        <v>1</v>
      </c>
      <c r="L172" s="231"/>
      <c r="M172" s="306" t="s">
        <v>1</v>
      </c>
      <c r="N172" s="307" t="s">
        <v>41</v>
      </c>
      <c r="O172" s="308">
        <v>0</v>
      </c>
      <c r="P172" s="308">
        <f t="shared" si="21"/>
        <v>0</v>
      </c>
      <c r="Q172" s="308">
        <v>0</v>
      </c>
      <c r="R172" s="308">
        <f t="shared" si="22"/>
        <v>0</v>
      </c>
      <c r="S172" s="308">
        <v>0</v>
      </c>
      <c r="T172" s="309">
        <f t="shared" si="23"/>
        <v>0</v>
      </c>
      <c r="U172" s="181"/>
      <c r="V172" s="181"/>
      <c r="W172" s="181"/>
      <c r="X172" s="181"/>
      <c r="Y172" s="181"/>
      <c r="Z172" s="181"/>
      <c r="AA172" s="181"/>
      <c r="AB172" s="181"/>
      <c r="AC172" s="181"/>
      <c r="AD172" s="181"/>
      <c r="AE172" s="181"/>
      <c r="AR172" s="304" t="s">
        <v>151</v>
      </c>
      <c r="AT172" s="304" t="s">
        <v>146</v>
      </c>
      <c r="AU172" s="304" t="s">
        <v>81</v>
      </c>
      <c r="AY172" s="224" t="s">
        <v>143</v>
      </c>
      <c r="BE172" s="305">
        <f t="shared" si="24"/>
        <v>0</v>
      </c>
      <c r="BF172" s="305">
        <f t="shared" si="25"/>
        <v>0</v>
      </c>
      <c r="BG172" s="305">
        <f t="shared" si="26"/>
        <v>0</v>
      </c>
      <c r="BH172" s="305">
        <f t="shared" si="27"/>
        <v>0</v>
      </c>
      <c r="BI172" s="305">
        <f t="shared" si="28"/>
        <v>0</v>
      </c>
      <c r="BJ172" s="224" t="s">
        <v>81</v>
      </c>
      <c r="BK172" s="305">
        <f t="shared" si="29"/>
        <v>0</v>
      </c>
      <c r="BL172" s="224" t="s">
        <v>151</v>
      </c>
      <c r="BM172" s="304" t="s">
        <v>1236</v>
      </c>
    </row>
    <row r="173" spans="1:65" s="233" customFormat="1" ht="16.5" customHeight="1">
      <c r="A173" s="181"/>
      <c r="B173" s="231"/>
      <c r="C173" s="191" t="s">
        <v>539</v>
      </c>
      <c r="D173" s="191" t="s">
        <v>146</v>
      </c>
      <c r="E173" s="192" t="s">
        <v>1237</v>
      </c>
      <c r="F173" s="193" t="s">
        <v>1238</v>
      </c>
      <c r="G173" s="194" t="s">
        <v>1112</v>
      </c>
      <c r="H173" s="195">
        <v>1</v>
      </c>
      <c r="I173" s="221">
        <v>0</v>
      </c>
      <c r="J173" s="196">
        <f t="shared" si="20"/>
        <v>0</v>
      </c>
      <c r="K173" s="193" t="s">
        <v>1</v>
      </c>
      <c r="L173" s="231"/>
      <c r="M173" s="306" t="s">
        <v>1</v>
      </c>
      <c r="N173" s="307" t="s">
        <v>41</v>
      </c>
      <c r="O173" s="308">
        <v>0</v>
      </c>
      <c r="P173" s="308">
        <f t="shared" si="21"/>
        <v>0</v>
      </c>
      <c r="Q173" s="308">
        <v>0</v>
      </c>
      <c r="R173" s="308">
        <f t="shared" si="22"/>
        <v>0</v>
      </c>
      <c r="S173" s="308">
        <v>0</v>
      </c>
      <c r="T173" s="309">
        <f t="shared" si="23"/>
        <v>0</v>
      </c>
      <c r="U173" s="181"/>
      <c r="V173" s="181"/>
      <c r="W173" s="181"/>
      <c r="X173" s="181"/>
      <c r="Y173" s="181"/>
      <c r="Z173" s="181"/>
      <c r="AA173" s="181"/>
      <c r="AB173" s="181"/>
      <c r="AC173" s="181"/>
      <c r="AD173" s="181"/>
      <c r="AE173" s="181"/>
      <c r="AR173" s="304" t="s">
        <v>151</v>
      </c>
      <c r="AT173" s="304" t="s">
        <v>146</v>
      </c>
      <c r="AU173" s="304" t="s">
        <v>81</v>
      </c>
      <c r="AY173" s="224" t="s">
        <v>143</v>
      </c>
      <c r="BE173" s="305">
        <f t="shared" si="24"/>
        <v>0</v>
      </c>
      <c r="BF173" s="305">
        <f t="shared" si="25"/>
        <v>0</v>
      </c>
      <c r="BG173" s="305">
        <f t="shared" si="26"/>
        <v>0</v>
      </c>
      <c r="BH173" s="305">
        <f t="shared" si="27"/>
        <v>0</v>
      </c>
      <c r="BI173" s="305">
        <f t="shared" si="28"/>
        <v>0</v>
      </c>
      <c r="BJ173" s="224" t="s">
        <v>81</v>
      </c>
      <c r="BK173" s="305">
        <f t="shared" si="29"/>
        <v>0</v>
      </c>
      <c r="BL173" s="224" t="s">
        <v>151</v>
      </c>
      <c r="BM173" s="304" t="s">
        <v>1239</v>
      </c>
    </row>
    <row r="174" spans="1:65" s="233" customFormat="1" ht="21.75" customHeight="1">
      <c r="A174" s="181"/>
      <c r="B174" s="231"/>
      <c r="C174" s="191" t="s">
        <v>540</v>
      </c>
      <c r="D174" s="191" t="s">
        <v>146</v>
      </c>
      <c r="E174" s="192" t="s">
        <v>1240</v>
      </c>
      <c r="F174" s="193" t="s">
        <v>1241</v>
      </c>
      <c r="G174" s="194" t="s">
        <v>1112</v>
      </c>
      <c r="H174" s="195">
        <v>1</v>
      </c>
      <c r="I174" s="221">
        <v>0</v>
      </c>
      <c r="J174" s="196">
        <f t="shared" si="20"/>
        <v>0</v>
      </c>
      <c r="K174" s="193" t="s">
        <v>1</v>
      </c>
      <c r="L174" s="231"/>
      <c r="M174" s="306" t="s">
        <v>1</v>
      </c>
      <c r="N174" s="307" t="s">
        <v>41</v>
      </c>
      <c r="O174" s="308">
        <v>0</v>
      </c>
      <c r="P174" s="308">
        <f t="shared" si="21"/>
        <v>0</v>
      </c>
      <c r="Q174" s="308">
        <v>0</v>
      </c>
      <c r="R174" s="308">
        <f t="shared" si="22"/>
        <v>0</v>
      </c>
      <c r="S174" s="308">
        <v>0</v>
      </c>
      <c r="T174" s="309">
        <f t="shared" si="23"/>
        <v>0</v>
      </c>
      <c r="U174" s="181"/>
      <c r="V174" s="181"/>
      <c r="W174" s="181"/>
      <c r="X174" s="181"/>
      <c r="Y174" s="181"/>
      <c r="Z174" s="181"/>
      <c r="AA174" s="181"/>
      <c r="AB174" s="181"/>
      <c r="AC174" s="181"/>
      <c r="AD174" s="181"/>
      <c r="AE174" s="181"/>
      <c r="AR174" s="304" t="s">
        <v>151</v>
      </c>
      <c r="AT174" s="304" t="s">
        <v>146</v>
      </c>
      <c r="AU174" s="304" t="s">
        <v>81</v>
      </c>
      <c r="AY174" s="224" t="s">
        <v>143</v>
      </c>
      <c r="BE174" s="305">
        <f t="shared" si="24"/>
        <v>0</v>
      </c>
      <c r="BF174" s="305">
        <f t="shared" si="25"/>
        <v>0</v>
      </c>
      <c r="BG174" s="305">
        <f t="shared" si="26"/>
        <v>0</v>
      </c>
      <c r="BH174" s="305">
        <f t="shared" si="27"/>
        <v>0</v>
      </c>
      <c r="BI174" s="305">
        <f t="shared" si="28"/>
        <v>0</v>
      </c>
      <c r="BJ174" s="224" t="s">
        <v>81</v>
      </c>
      <c r="BK174" s="305">
        <f t="shared" si="29"/>
        <v>0</v>
      </c>
      <c r="BL174" s="224" t="s">
        <v>151</v>
      </c>
      <c r="BM174" s="304" t="s">
        <v>1242</v>
      </c>
    </row>
    <row r="175" spans="1:65" s="233" customFormat="1" ht="21.75" customHeight="1">
      <c r="A175" s="181"/>
      <c r="B175" s="231"/>
      <c r="C175" s="191" t="s">
        <v>541</v>
      </c>
      <c r="D175" s="191" t="s">
        <v>146</v>
      </c>
      <c r="E175" s="192" t="s">
        <v>1243</v>
      </c>
      <c r="F175" s="193" t="s">
        <v>1244</v>
      </c>
      <c r="G175" s="194" t="s">
        <v>1112</v>
      </c>
      <c r="H175" s="195">
        <v>1</v>
      </c>
      <c r="I175" s="221">
        <v>0</v>
      </c>
      <c r="J175" s="196">
        <f t="shared" si="20"/>
        <v>0</v>
      </c>
      <c r="K175" s="193" t="s">
        <v>1</v>
      </c>
      <c r="L175" s="231"/>
      <c r="M175" s="306" t="s">
        <v>1</v>
      </c>
      <c r="N175" s="307" t="s">
        <v>41</v>
      </c>
      <c r="O175" s="308">
        <v>0</v>
      </c>
      <c r="P175" s="308">
        <f t="shared" si="21"/>
        <v>0</v>
      </c>
      <c r="Q175" s="308">
        <v>0</v>
      </c>
      <c r="R175" s="308">
        <f t="shared" si="22"/>
        <v>0</v>
      </c>
      <c r="S175" s="308">
        <v>0</v>
      </c>
      <c r="T175" s="309">
        <f t="shared" si="23"/>
        <v>0</v>
      </c>
      <c r="U175" s="181"/>
      <c r="V175" s="181"/>
      <c r="W175" s="181"/>
      <c r="X175" s="181"/>
      <c r="Y175" s="181"/>
      <c r="Z175" s="181"/>
      <c r="AA175" s="181"/>
      <c r="AB175" s="181"/>
      <c r="AC175" s="181"/>
      <c r="AD175" s="181"/>
      <c r="AE175" s="181"/>
      <c r="AR175" s="304" t="s">
        <v>151</v>
      </c>
      <c r="AT175" s="304" t="s">
        <v>146</v>
      </c>
      <c r="AU175" s="304" t="s">
        <v>81</v>
      </c>
      <c r="AY175" s="224" t="s">
        <v>143</v>
      </c>
      <c r="BE175" s="305">
        <f t="shared" si="24"/>
        <v>0</v>
      </c>
      <c r="BF175" s="305">
        <f t="shared" si="25"/>
        <v>0</v>
      </c>
      <c r="BG175" s="305">
        <f t="shared" si="26"/>
        <v>0</v>
      </c>
      <c r="BH175" s="305">
        <f t="shared" si="27"/>
        <v>0</v>
      </c>
      <c r="BI175" s="305">
        <f t="shared" si="28"/>
        <v>0</v>
      </c>
      <c r="BJ175" s="224" t="s">
        <v>81</v>
      </c>
      <c r="BK175" s="305">
        <f t="shared" si="29"/>
        <v>0</v>
      </c>
      <c r="BL175" s="224" t="s">
        <v>151</v>
      </c>
      <c r="BM175" s="304" t="s">
        <v>1245</v>
      </c>
    </row>
    <row r="176" spans="1:65" s="233" customFormat="1" ht="16.5" customHeight="1">
      <c r="A176" s="181"/>
      <c r="B176" s="231"/>
      <c r="C176" s="191" t="s">
        <v>542</v>
      </c>
      <c r="D176" s="191" t="s">
        <v>146</v>
      </c>
      <c r="E176" s="192" t="s">
        <v>1246</v>
      </c>
      <c r="F176" s="193" t="s">
        <v>1247</v>
      </c>
      <c r="G176" s="194" t="s">
        <v>1112</v>
      </c>
      <c r="H176" s="195">
        <v>1</v>
      </c>
      <c r="I176" s="221">
        <v>0</v>
      </c>
      <c r="J176" s="196">
        <f t="shared" si="20"/>
        <v>0</v>
      </c>
      <c r="K176" s="193" t="s">
        <v>1</v>
      </c>
      <c r="L176" s="231"/>
      <c r="M176" s="306" t="s">
        <v>1</v>
      </c>
      <c r="N176" s="307" t="s">
        <v>41</v>
      </c>
      <c r="O176" s="308">
        <v>0</v>
      </c>
      <c r="P176" s="308">
        <f t="shared" si="21"/>
        <v>0</v>
      </c>
      <c r="Q176" s="308">
        <v>0</v>
      </c>
      <c r="R176" s="308">
        <f t="shared" si="22"/>
        <v>0</v>
      </c>
      <c r="S176" s="308">
        <v>0</v>
      </c>
      <c r="T176" s="309">
        <f t="shared" si="23"/>
        <v>0</v>
      </c>
      <c r="U176" s="181"/>
      <c r="V176" s="181"/>
      <c r="W176" s="181"/>
      <c r="X176" s="181"/>
      <c r="Y176" s="181"/>
      <c r="Z176" s="181"/>
      <c r="AA176" s="181"/>
      <c r="AB176" s="181"/>
      <c r="AC176" s="181"/>
      <c r="AD176" s="181"/>
      <c r="AE176" s="181"/>
      <c r="AR176" s="304" t="s">
        <v>151</v>
      </c>
      <c r="AT176" s="304" t="s">
        <v>146</v>
      </c>
      <c r="AU176" s="304" t="s">
        <v>81</v>
      </c>
      <c r="AY176" s="224" t="s">
        <v>143</v>
      </c>
      <c r="BE176" s="305">
        <f t="shared" si="24"/>
        <v>0</v>
      </c>
      <c r="BF176" s="305">
        <f t="shared" si="25"/>
        <v>0</v>
      </c>
      <c r="BG176" s="305">
        <f t="shared" si="26"/>
        <v>0</v>
      </c>
      <c r="BH176" s="305">
        <f t="shared" si="27"/>
        <v>0</v>
      </c>
      <c r="BI176" s="305">
        <f t="shared" si="28"/>
        <v>0</v>
      </c>
      <c r="BJ176" s="224" t="s">
        <v>81</v>
      </c>
      <c r="BK176" s="305">
        <f t="shared" si="29"/>
        <v>0</v>
      </c>
      <c r="BL176" s="224" t="s">
        <v>151</v>
      </c>
      <c r="BM176" s="304" t="s">
        <v>1248</v>
      </c>
    </row>
    <row r="177" spans="1:65" s="233" customFormat="1" ht="16.5" customHeight="1">
      <c r="A177" s="181"/>
      <c r="B177" s="231"/>
      <c r="C177" s="191" t="s">
        <v>543</v>
      </c>
      <c r="D177" s="191" t="s">
        <v>146</v>
      </c>
      <c r="E177" s="192" t="s">
        <v>1249</v>
      </c>
      <c r="F177" s="193" t="s">
        <v>1250</v>
      </c>
      <c r="G177" s="194" t="s">
        <v>1112</v>
      </c>
      <c r="H177" s="195">
        <v>1</v>
      </c>
      <c r="I177" s="221">
        <v>0</v>
      </c>
      <c r="J177" s="196">
        <f t="shared" si="20"/>
        <v>0</v>
      </c>
      <c r="K177" s="193" t="s">
        <v>1</v>
      </c>
      <c r="L177" s="231"/>
      <c r="M177" s="306" t="s">
        <v>1</v>
      </c>
      <c r="N177" s="307" t="s">
        <v>41</v>
      </c>
      <c r="O177" s="308">
        <v>0</v>
      </c>
      <c r="P177" s="308">
        <f t="shared" si="21"/>
        <v>0</v>
      </c>
      <c r="Q177" s="308">
        <v>0</v>
      </c>
      <c r="R177" s="308">
        <f t="shared" si="22"/>
        <v>0</v>
      </c>
      <c r="S177" s="308">
        <v>0</v>
      </c>
      <c r="T177" s="309">
        <f t="shared" si="23"/>
        <v>0</v>
      </c>
      <c r="U177" s="181"/>
      <c r="V177" s="181"/>
      <c r="W177" s="181"/>
      <c r="X177" s="181"/>
      <c r="Y177" s="181"/>
      <c r="Z177" s="181"/>
      <c r="AA177" s="181"/>
      <c r="AB177" s="181"/>
      <c r="AC177" s="181"/>
      <c r="AD177" s="181"/>
      <c r="AE177" s="181"/>
      <c r="AR177" s="304" t="s">
        <v>151</v>
      </c>
      <c r="AT177" s="304" t="s">
        <v>146</v>
      </c>
      <c r="AU177" s="304" t="s">
        <v>81</v>
      </c>
      <c r="AY177" s="224" t="s">
        <v>143</v>
      </c>
      <c r="BE177" s="305">
        <f t="shared" si="24"/>
        <v>0</v>
      </c>
      <c r="BF177" s="305">
        <f t="shared" si="25"/>
        <v>0</v>
      </c>
      <c r="BG177" s="305">
        <f t="shared" si="26"/>
        <v>0</v>
      </c>
      <c r="BH177" s="305">
        <f t="shared" si="27"/>
        <v>0</v>
      </c>
      <c r="BI177" s="305">
        <f t="shared" si="28"/>
        <v>0</v>
      </c>
      <c r="BJ177" s="224" t="s">
        <v>81</v>
      </c>
      <c r="BK177" s="305">
        <f t="shared" si="29"/>
        <v>0</v>
      </c>
      <c r="BL177" s="224" t="s">
        <v>151</v>
      </c>
      <c r="BM177" s="304" t="s">
        <v>1251</v>
      </c>
    </row>
    <row r="178" spans="1:65" s="233" customFormat="1" ht="16.5" customHeight="1">
      <c r="A178" s="181"/>
      <c r="B178" s="231"/>
      <c r="C178" s="191" t="s">
        <v>544</v>
      </c>
      <c r="D178" s="191" t="s">
        <v>146</v>
      </c>
      <c r="E178" s="192" t="s">
        <v>1252</v>
      </c>
      <c r="F178" s="193" t="s">
        <v>1253</v>
      </c>
      <c r="G178" s="194" t="s">
        <v>1112</v>
      </c>
      <c r="H178" s="195">
        <v>1</v>
      </c>
      <c r="I178" s="221">
        <v>0</v>
      </c>
      <c r="J178" s="196">
        <f t="shared" si="20"/>
        <v>0</v>
      </c>
      <c r="K178" s="193" t="s">
        <v>1</v>
      </c>
      <c r="L178" s="231"/>
      <c r="M178" s="306" t="s">
        <v>1</v>
      </c>
      <c r="N178" s="307" t="s">
        <v>41</v>
      </c>
      <c r="O178" s="308">
        <v>0</v>
      </c>
      <c r="P178" s="308">
        <f t="shared" si="21"/>
        <v>0</v>
      </c>
      <c r="Q178" s="308">
        <v>0</v>
      </c>
      <c r="R178" s="308">
        <f t="shared" si="22"/>
        <v>0</v>
      </c>
      <c r="S178" s="308">
        <v>0</v>
      </c>
      <c r="T178" s="309">
        <f t="shared" si="23"/>
        <v>0</v>
      </c>
      <c r="U178" s="181"/>
      <c r="V178" s="181"/>
      <c r="W178" s="181"/>
      <c r="X178" s="181"/>
      <c r="Y178" s="181"/>
      <c r="Z178" s="181"/>
      <c r="AA178" s="181"/>
      <c r="AB178" s="181"/>
      <c r="AC178" s="181"/>
      <c r="AD178" s="181"/>
      <c r="AE178" s="181"/>
      <c r="AR178" s="304" t="s">
        <v>151</v>
      </c>
      <c r="AT178" s="304" t="s">
        <v>146</v>
      </c>
      <c r="AU178" s="304" t="s">
        <v>81</v>
      </c>
      <c r="AY178" s="224" t="s">
        <v>143</v>
      </c>
      <c r="BE178" s="305">
        <f t="shared" si="24"/>
        <v>0</v>
      </c>
      <c r="BF178" s="305">
        <f t="shared" si="25"/>
        <v>0</v>
      </c>
      <c r="BG178" s="305">
        <f t="shared" si="26"/>
        <v>0</v>
      </c>
      <c r="BH178" s="305">
        <f t="shared" si="27"/>
        <v>0</v>
      </c>
      <c r="BI178" s="305">
        <f t="shared" si="28"/>
        <v>0</v>
      </c>
      <c r="BJ178" s="224" t="s">
        <v>81</v>
      </c>
      <c r="BK178" s="305">
        <f t="shared" si="29"/>
        <v>0</v>
      </c>
      <c r="BL178" s="224" t="s">
        <v>151</v>
      </c>
      <c r="BM178" s="304" t="s">
        <v>1254</v>
      </c>
    </row>
    <row r="179" spans="1:65" s="233" customFormat="1" ht="21.75" customHeight="1">
      <c r="A179" s="181"/>
      <c r="B179" s="231"/>
      <c r="C179" s="191" t="s">
        <v>547</v>
      </c>
      <c r="D179" s="191" t="s">
        <v>146</v>
      </c>
      <c r="E179" s="192" t="s">
        <v>1255</v>
      </c>
      <c r="F179" s="193" t="s">
        <v>1256</v>
      </c>
      <c r="G179" s="194" t="s">
        <v>1112</v>
      </c>
      <c r="H179" s="195">
        <v>1</v>
      </c>
      <c r="I179" s="221">
        <v>0</v>
      </c>
      <c r="J179" s="196">
        <f t="shared" si="20"/>
        <v>0</v>
      </c>
      <c r="K179" s="193" t="s">
        <v>1</v>
      </c>
      <c r="L179" s="231"/>
      <c r="M179" s="306" t="s">
        <v>1</v>
      </c>
      <c r="N179" s="307" t="s">
        <v>41</v>
      </c>
      <c r="O179" s="308">
        <v>0</v>
      </c>
      <c r="P179" s="308">
        <f t="shared" si="21"/>
        <v>0</v>
      </c>
      <c r="Q179" s="308">
        <v>0</v>
      </c>
      <c r="R179" s="308">
        <f t="shared" si="22"/>
        <v>0</v>
      </c>
      <c r="S179" s="308">
        <v>0</v>
      </c>
      <c r="T179" s="309">
        <f t="shared" si="23"/>
        <v>0</v>
      </c>
      <c r="U179" s="181"/>
      <c r="V179" s="181"/>
      <c r="W179" s="181"/>
      <c r="X179" s="181"/>
      <c r="Y179" s="181"/>
      <c r="Z179" s="181"/>
      <c r="AA179" s="181"/>
      <c r="AB179" s="181"/>
      <c r="AC179" s="181"/>
      <c r="AD179" s="181"/>
      <c r="AE179" s="181"/>
      <c r="AR179" s="304" t="s">
        <v>151</v>
      </c>
      <c r="AT179" s="304" t="s">
        <v>146</v>
      </c>
      <c r="AU179" s="304" t="s">
        <v>81</v>
      </c>
      <c r="AY179" s="224" t="s">
        <v>143</v>
      </c>
      <c r="BE179" s="305">
        <f t="shared" si="24"/>
        <v>0</v>
      </c>
      <c r="BF179" s="305">
        <f t="shared" si="25"/>
        <v>0</v>
      </c>
      <c r="BG179" s="305">
        <f t="shared" si="26"/>
        <v>0</v>
      </c>
      <c r="BH179" s="305">
        <f t="shared" si="27"/>
        <v>0</v>
      </c>
      <c r="BI179" s="305">
        <f t="shared" si="28"/>
        <v>0</v>
      </c>
      <c r="BJ179" s="224" t="s">
        <v>81</v>
      </c>
      <c r="BK179" s="305">
        <f t="shared" si="29"/>
        <v>0</v>
      </c>
      <c r="BL179" s="224" t="s">
        <v>151</v>
      </c>
      <c r="BM179" s="304" t="s">
        <v>1257</v>
      </c>
    </row>
    <row r="180" spans="1:65" s="233" customFormat="1" ht="21.75" customHeight="1">
      <c r="A180" s="181"/>
      <c r="B180" s="231"/>
      <c r="C180" s="191" t="s">
        <v>553</v>
      </c>
      <c r="D180" s="191" t="s">
        <v>146</v>
      </c>
      <c r="E180" s="192" t="s">
        <v>1258</v>
      </c>
      <c r="F180" s="193" t="s">
        <v>1259</v>
      </c>
      <c r="G180" s="194" t="s">
        <v>1112</v>
      </c>
      <c r="H180" s="195">
        <v>1</v>
      </c>
      <c r="I180" s="221">
        <v>0</v>
      </c>
      <c r="J180" s="196">
        <f t="shared" si="20"/>
        <v>0</v>
      </c>
      <c r="K180" s="193" t="s">
        <v>1</v>
      </c>
      <c r="L180" s="231"/>
      <c r="M180" s="306" t="s">
        <v>1</v>
      </c>
      <c r="N180" s="307" t="s">
        <v>41</v>
      </c>
      <c r="O180" s="308">
        <v>0</v>
      </c>
      <c r="P180" s="308">
        <f t="shared" si="21"/>
        <v>0</v>
      </c>
      <c r="Q180" s="308">
        <v>0</v>
      </c>
      <c r="R180" s="308">
        <f t="shared" si="22"/>
        <v>0</v>
      </c>
      <c r="S180" s="308">
        <v>0</v>
      </c>
      <c r="T180" s="309">
        <f t="shared" si="23"/>
        <v>0</v>
      </c>
      <c r="U180" s="181"/>
      <c r="V180" s="181"/>
      <c r="W180" s="181"/>
      <c r="X180" s="181"/>
      <c r="Y180" s="181"/>
      <c r="Z180" s="181"/>
      <c r="AA180" s="181"/>
      <c r="AB180" s="181"/>
      <c r="AC180" s="181"/>
      <c r="AD180" s="181"/>
      <c r="AE180" s="181"/>
      <c r="AR180" s="304" t="s">
        <v>151</v>
      </c>
      <c r="AT180" s="304" t="s">
        <v>146</v>
      </c>
      <c r="AU180" s="304" t="s">
        <v>81</v>
      </c>
      <c r="AY180" s="224" t="s">
        <v>143</v>
      </c>
      <c r="BE180" s="305">
        <f t="shared" si="24"/>
        <v>0</v>
      </c>
      <c r="BF180" s="305">
        <f t="shared" si="25"/>
        <v>0</v>
      </c>
      <c r="BG180" s="305">
        <f t="shared" si="26"/>
        <v>0</v>
      </c>
      <c r="BH180" s="305">
        <f t="shared" si="27"/>
        <v>0</v>
      </c>
      <c r="BI180" s="305">
        <f t="shared" si="28"/>
        <v>0</v>
      </c>
      <c r="BJ180" s="224" t="s">
        <v>81</v>
      </c>
      <c r="BK180" s="305">
        <f t="shared" si="29"/>
        <v>0</v>
      </c>
      <c r="BL180" s="224" t="s">
        <v>151</v>
      </c>
      <c r="BM180" s="304" t="s">
        <v>1260</v>
      </c>
    </row>
    <row r="181" spans="1:65" s="233" customFormat="1" ht="16.5" customHeight="1">
      <c r="A181" s="181"/>
      <c r="B181" s="231"/>
      <c r="C181" s="191" t="s">
        <v>558</v>
      </c>
      <c r="D181" s="191" t="s">
        <v>146</v>
      </c>
      <c r="E181" s="192" t="s">
        <v>1261</v>
      </c>
      <c r="F181" s="193" t="s">
        <v>1262</v>
      </c>
      <c r="G181" s="194" t="s">
        <v>1112</v>
      </c>
      <c r="H181" s="195">
        <v>1</v>
      </c>
      <c r="I181" s="221">
        <v>0</v>
      </c>
      <c r="J181" s="196">
        <f t="shared" si="20"/>
        <v>0</v>
      </c>
      <c r="K181" s="193" t="s">
        <v>1</v>
      </c>
      <c r="L181" s="231"/>
      <c r="M181" s="306" t="s">
        <v>1</v>
      </c>
      <c r="N181" s="307" t="s">
        <v>41</v>
      </c>
      <c r="O181" s="308">
        <v>0</v>
      </c>
      <c r="P181" s="308">
        <f t="shared" si="21"/>
        <v>0</v>
      </c>
      <c r="Q181" s="308">
        <v>0</v>
      </c>
      <c r="R181" s="308">
        <f t="shared" si="22"/>
        <v>0</v>
      </c>
      <c r="S181" s="308">
        <v>0</v>
      </c>
      <c r="T181" s="309">
        <f t="shared" si="23"/>
        <v>0</v>
      </c>
      <c r="U181" s="181"/>
      <c r="V181" s="181"/>
      <c r="W181" s="181"/>
      <c r="X181" s="181"/>
      <c r="Y181" s="181"/>
      <c r="Z181" s="181"/>
      <c r="AA181" s="181"/>
      <c r="AB181" s="181"/>
      <c r="AC181" s="181"/>
      <c r="AD181" s="181"/>
      <c r="AE181" s="181"/>
      <c r="AR181" s="304" t="s">
        <v>151</v>
      </c>
      <c r="AT181" s="304" t="s">
        <v>146</v>
      </c>
      <c r="AU181" s="304" t="s">
        <v>81</v>
      </c>
      <c r="AY181" s="224" t="s">
        <v>143</v>
      </c>
      <c r="BE181" s="305">
        <f t="shared" si="24"/>
        <v>0</v>
      </c>
      <c r="BF181" s="305">
        <f t="shared" si="25"/>
        <v>0</v>
      </c>
      <c r="BG181" s="305">
        <f t="shared" si="26"/>
        <v>0</v>
      </c>
      <c r="BH181" s="305">
        <f t="shared" si="27"/>
        <v>0</v>
      </c>
      <c r="BI181" s="305">
        <f t="shared" si="28"/>
        <v>0</v>
      </c>
      <c r="BJ181" s="224" t="s">
        <v>81</v>
      </c>
      <c r="BK181" s="305">
        <f t="shared" si="29"/>
        <v>0</v>
      </c>
      <c r="BL181" s="224" t="s">
        <v>151</v>
      </c>
      <c r="BM181" s="304" t="s">
        <v>1263</v>
      </c>
    </row>
    <row r="182" spans="1:65" s="233" customFormat="1" ht="16.5" customHeight="1">
      <c r="A182" s="181"/>
      <c r="B182" s="231"/>
      <c r="C182" s="191" t="s">
        <v>534</v>
      </c>
      <c r="D182" s="191" t="s">
        <v>146</v>
      </c>
      <c r="E182" s="192" t="s">
        <v>1264</v>
      </c>
      <c r="F182" s="193" t="s">
        <v>1265</v>
      </c>
      <c r="G182" s="194" t="s">
        <v>1112</v>
      </c>
      <c r="H182" s="195">
        <v>1</v>
      </c>
      <c r="I182" s="221">
        <v>0</v>
      </c>
      <c r="J182" s="196">
        <f t="shared" si="20"/>
        <v>0</v>
      </c>
      <c r="K182" s="193" t="s">
        <v>1</v>
      </c>
      <c r="L182" s="231"/>
      <c r="M182" s="306" t="s">
        <v>1</v>
      </c>
      <c r="N182" s="307" t="s">
        <v>41</v>
      </c>
      <c r="O182" s="308">
        <v>0</v>
      </c>
      <c r="P182" s="308">
        <f t="shared" si="21"/>
        <v>0</v>
      </c>
      <c r="Q182" s="308">
        <v>0</v>
      </c>
      <c r="R182" s="308">
        <f t="shared" si="22"/>
        <v>0</v>
      </c>
      <c r="S182" s="308">
        <v>0</v>
      </c>
      <c r="T182" s="309">
        <f t="shared" si="23"/>
        <v>0</v>
      </c>
      <c r="U182" s="181"/>
      <c r="V182" s="181"/>
      <c r="W182" s="181"/>
      <c r="X182" s="181"/>
      <c r="Y182" s="181"/>
      <c r="Z182" s="181"/>
      <c r="AA182" s="181"/>
      <c r="AB182" s="181"/>
      <c r="AC182" s="181"/>
      <c r="AD182" s="181"/>
      <c r="AE182" s="181"/>
      <c r="AR182" s="304" t="s">
        <v>151</v>
      </c>
      <c r="AT182" s="304" t="s">
        <v>146</v>
      </c>
      <c r="AU182" s="304" t="s">
        <v>81</v>
      </c>
      <c r="AY182" s="224" t="s">
        <v>143</v>
      </c>
      <c r="BE182" s="305">
        <f t="shared" si="24"/>
        <v>0</v>
      </c>
      <c r="BF182" s="305">
        <f t="shared" si="25"/>
        <v>0</v>
      </c>
      <c r="BG182" s="305">
        <f t="shared" si="26"/>
        <v>0</v>
      </c>
      <c r="BH182" s="305">
        <f t="shared" si="27"/>
        <v>0</v>
      </c>
      <c r="BI182" s="305">
        <f t="shared" si="28"/>
        <v>0</v>
      </c>
      <c r="BJ182" s="224" t="s">
        <v>81</v>
      </c>
      <c r="BK182" s="305">
        <f t="shared" si="29"/>
        <v>0</v>
      </c>
      <c r="BL182" s="224" t="s">
        <v>151</v>
      </c>
      <c r="BM182" s="304" t="s">
        <v>1266</v>
      </c>
    </row>
    <row r="183" spans="2:63" s="186" customFormat="1" ht="25.9" customHeight="1">
      <c r="B183" s="293"/>
      <c r="D183" s="184" t="s">
        <v>75</v>
      </c>
      <c r="E183" s="185" t="s">
        <v>1267</v>
      </c>
      <c r="F183" s="185" t="s">
        <v>1267</v>
      </c>
      <c r="J183" s="187">
        <f>BK183</f>
        <v>0</v>
      </c>
      <c r="L183" s="293"/>
      <c r="M183" s="294"/>
      <c r="N183" s="295"/>
      <c r="O183" s="295"/>
      <c r="P183" s="296">
        <f>SUM(P184:P189)</f>
        <v>0</v>
      </c>
      <c r="Q183" s="295"/>
      <c r="R183" s="296">
        <f>SUM(R184:R189)</f>
        <v>0</v>
      </c>
      <c r="S183" s="295"/>
      <c r="T183" s="297">
        <f>SUM(T184:T189)</f>
        <v>0</v>
      </c>
      <c r="AR183" s="184" t="s">
        <v>81</v>
      </c>
      <c r="AT183" s="298" t="s">
        <v>75</v>
      </c>
      <c r="AU183" s="298" t="s">
        <v>76</v>
      </c>
      <c r="AY183" s="184" t="s">
        <v>143</v>
      </c>
      <c r="BK183" s="299">
        <f>SUM(BK184:BK189)</f>
        <v>0</v>
      </c>
    </row>
    <row r="184" spans="1:65" s="233" customFormat="1" ht="33" customHeight="1">
      <c r="A184" s="181"/>
      <c r="B184" s="231"/>
      <c r="C184" s="191" t="s">
        <v>320</v>
      </c>
      <c r="D184" s="191" t="s">
        <v>146</v>
      </c>
      <c r="E184" s="192" t="s">
        <v>1268</v>
      </c>
      <c r="F184" s="193" t="s">
        <v>1269</v>
      </c>
      <c r="G184" s="194" t="s">
        <v>188</v>
      </c>
      <c r="H184" s="195">
        <v>1</v>
      </c>
      <c r="I184" s="221">
        <v>0</v>
      </c>
      <c r="J184" s="196">
        <f aca="true" t="shared" si="30" ref="J184:J189">ROUND(I184*H184,2)</f>
        <v>0</v>
      </c>
      <c r="K184" s="193" t="s">
        <v>1</v>
      </c>
      <c r="L184" s="231"/>
      <c r="M184" s="306" t="s">
        <v>1</v>
      </c>
      <c r="N184" s="307" t="s">
        <v>41</v>
      </c>
      <c r="O184" s="308">
        <v>0</v>
      </c>
      <c r="P184" s="308">
        <f aca="true" t="shared" si="31" ref="P184:P189">O184*H184</f>
        <v>0</v>
      </c>
      <c r="Q184" s="308">
        <v>0</v>
      </c>
      <c r="R184" s="308">
        <f aca="true" t="shared" si="32" ref="R184:R189">Q184*H184</f>
        <v>0</v>
      </c>
      <c r="S184" s="308">
        <v>0</v>
      </c>
      <c r="T184" s="309">
        <f aca="true" t="shared" si="33" ref="T184:T189">S184*H184</f>
        <v>0</v>
      </c>
      <c r="U184" s="181"/>
      <c r="V184" s="181"/>
      <c r="W184" s="181"/>
      <c r="X184" s="181"/>
      <c r="Y184" s="181"/>
      <c r="Z184" s="181"/>
      <c r="AA184" s="181"/>
      <c r="AB184" s="181"/>
      <c r="AC184" s="181"/>
      <c r="AD184" s="181"/>
      <c r="AE184" s="181"/>
      <c r="AR184" s="304" t="s">
        <v>151</v>
      </c>
      <c r="AT184" s="304" t="s">
        <v>146</v>
      </c>
      <c r="AU184" s="304" t="s">
        <v>81</v>
      </c>
      <c r="AY184" s="224" t="s">
        <v>143</v>
      </c>
      <c r="BE184" s="305">
        <f aca="true" t="shared" si="34" ref="BE184:BE189">IF(N184="základní",J184,0)</f>
        <v>0</v>
      </c>
      <c r="BF184" s="305">
        <f aca="true" t="shared" si="35" ref="BF184:BF189">IF(N184="snížená",J184,0)</f>
        <v>0</v>
      </c>
      <c r="BG184" s="305">
        <f aca="true" t="shared" si="36" ref="BG184:BG189">IF(N184="zákl. přenesená",J184,0)</f>
        <v>0</v>
      </c>
      <c r="BH184" s="305">
        <f aca="true" t="shared" si="37" ref="BH184:BH189">IF(N184="sníž. přenesená",J184,0)</f>
        <v>0</v>
      </c>
      <c r="BI184" s="305">
        <f aca="true" t="shared" si="38" ref="BI184:BI189">IF(N184="nulová",J184,0)</f>
        <v>0</v>
      </c>
      <c r="BJ184" s="224" t="s">
        <v>81</v>
      </c>
      <c r="BK184" s="305">
        <f aca="true" t="shared" si="39" ref="BK184:BK189">ROUND(I184*H184,2)</f>
        <v>0</v>
      </c>
      <c r="BL184" s="224" t="s">
        <v>151</v>
      </c>
      <c r="BM184" s="304" t="s">
        <v>1270</v>
      </c>
    </row>
    <row r="185" spans="1:65" s="233" customFormat="1" ht="33" customHeight="1">
      <c r="A185" s="181"/>
      <c r="B185" s="231"/>
      <c r="C185" s="191" t="s">
        <v>312</v>
      </c>
      <c r="D185" s="191" t="s">
        <v>146</v>
      </c>
      <c r="E185" s="192" t="s">
        <v>1271</v>
      </c>
      <c r="F185" s="193" t="s">
        <v>1272</v>
      </c>
      <c r="G185" s="194" t="s">
        <v>188</v>
      </c>
      <c r="H185" s="195">
        <v>2</v>
      </c>
      <c r="I185" s="221">
        <v>0</v>
      </c>
      <c r="J185" s="196">
        <f t="shared" si="30"/>
        <v>0</v>
      </c>
      <c r="K185" s="193" t="s">
        <v>1</v>
      </c>
      <c r="L185" s="231"/>
      <c r="M185" s="306" t="s">
        <v>1</v>
      </c>
      <c r="N185" s="307" t="s">
        <v>41</v>
      </c>
      <c r="O185" s="308">
        <v>0</v>
      </c>
      <c r="P185" s="308">
        <f t="shared" si="31"/>
        <v>0</v>
      </c>
      <c r="Q185" s="308">
        <v>0</v>
      </c>
      <c r="R185" s="308">
        <f t="shared" si="32"/>
        <v>0</v>
      </c>
      <c r="S185" s="308">
        <v>0</v>
      </c>
      <c r="T185" s="309">
        <f t="shared" si="33"/>
        <v>0</v>
      </c>
      <c r="U185" s="181"/>
      <c r="V185" s="181"/>
      <c r="W185" s="181"/>
      <c r="X185" s="181"/>
      <c r="Y185" s="181"/>
      <c r="Z185" s="181"/>
      <c r="AA185" s="181"/>
      <c r="AB185" s="181"/>
      <c r="AC185" s="181"/>
      <c r="AD185" s="181"/>
      <c r="AE185" s="181"/>
      <c r="AR185" s="304" t="s">
        <v>151</v>
      </c>
      <c r="AT185" s="304" t="s">
        <v>146</v>
      </c>
      <c r="AU185" s="304" t="s">
        <v>81</v>
      </c>
      <c r="AY185" s="224" t="s">
        <v>143</v>
      </c>
      <c r="BE185" s="305">
        <f t="shared" si="34"/>
        <v>0</v>
      </c>
      <c r="BF185" s="305">
        <f t="shared" si="35"/>
        <v>0</v>
      </c>
      <c r="BG185" s="305">
        <f t="shared" si="36"/>
        <v>0</v>
      </c>
      <c r="BH185" s="305">
        <f t="shared" si="37"/>
        <v>0</v>
      </c>
      <c r="BI185" s="305">
        <f t="shared" si="38"/>
        <v>0</v>
      </c>
      <c r="BJ185" s="224" t="s">
        <v>81</v>
      </c>
      <c r="BK185" s="305">
        <f t="shared" si="39"/>
        <v>0</v>
      </c>
      <c r="BL185" s="224" t="s">
        <v>151</v>
      </c>
      <c r="BM185" s="304" t="s">
        <v>1273</v>
      </c>
    </row>
    <row r="186" spans="1:65" s="233" customFormat="1" ht="33" customHeight="1">
      <c r="A186" s="181"/>
      <c r="B186" s="231"/>
      <c r="C186" s="191" t="s">
        <v>306</v>
      </c>
      <c r="D186" s="191" t="s">
        <v>146</v>
      </c>
      <c r="E186" s="192" t="s">
        <v>1274</v>
      </c>
      <c r="F186" s="193" t="s">
        <v>1275</v>
      </c>
      <c r="G186" s="194" t="s">
        <v>188</v>
      </c>
      <c r="H186" s="195">
        <v>1</v>
      </c>
      <c r="I186" s="221">
        <v>0</v>
      </c>
      <c r="J186" s="196">
        <f t="shared" si="30"/>
        <v>0</v>
      </c>
      <c r="K186" s="193" t="s">
        <v>1</v>
      </c>
      <c r="L186" s="231"/>
      <c r="M186" s="306" t="s">
        <v>1</v>
      </c>
      <c r="N186" s="307" t="s">
        <v>41</v>
      </c>
      <c r="O186" s="308">
        <v>0</v>
      </c>
      <c r="P186" s="308">
        <f t="shared" si="31"/>
        <v>0</v>
      </c>
      <c r="Q186" s="308">
        <v>0</v>
      </c>
      <c r="R186" s="308">
        <f t="shared" si="32"/>
        <v>0</v>
      </c>
      <c r="S186" s="308">
        <v>0</v>
      </c>
      <c r="T186" s="309">
        <f t="shared" si="33"/>
        <v>0</v>
      </c>
      <c r="U186" s="181"/>
      <c r="V186" s="181"/>
      <c r="W186" s="181"/>
      <c r="X186" s="181"/>
      <c r="Y186" s="181"/>
      <c r="Z186" s="181"/>
      <c r="AA186" s="181"/>
      <c r="AB186" s="181"/>
      <c r="AC186" s="181"/>
      <c r="AD186" s="181"/>
      <c r="AE186" s="181"/>
      <c r="AR186" s="304" t="s">
        <v>151</v>
      </c>
      <c r="AT186" s="304" t="s">
        <v>146</v>
      </c>
      <c r="AU186" s="304" t="s">
        <v>81</v>
      </c>
      <c r="AY186" s="224" t="s">
        <v>143</v>
      </c>
      <c r="BE186" s="305">
        <f t="shared" si="34"/>
        <v>0</v>
      </c>
      <c r="BF186" s="305">
        <f t="shared" si="35"/>
        <v>0</v>
      </c>
      <c r="BG186" s="305">
        <f t="shared" si="36"/>
        <v>0</v>
      </c>
      <c r="BH186" s="305">
        <f t="shared" si="37"/>
        <v>0</v>
      </c>
      <c r="BI186" s="305">
        <f t="shared" si="38"/>
        <v>0</v>
      </c>
      <c r="BJ186" s="224" t="s">
        <v>81</v>
      </c>
      <c r="BK186" s="305">
        <f t="shared" si="39"/>
        <v>0</v>
      </c>
      <c r="BL186" s="224" t="s">
        <v>151</v>
      </c>
      <c r="BM186" s="304" t="s">
        <v>1276</v>
      </c>
    </row>
    <row r="187" spans="1:65" s="233" customFormat="1" ht="33" customHeight="1">
      <c r="A187" s="181"/>
      <c r="B187" s="231"/>
      <c r="C187" s="191" t="s">
        <v>334</v>
      </c>
      <c r="D187" s="191" t="s">
        <v>146</v>
      </c>
      <c r="E187" s="192" t="s">
        <v>1277</v>
      </c>
      <c r="F187" s="193" t="s">
        <v>1278</v>
      </c>
      <c r="G187" s="194" t="s">
        <v>188</v>
      </c>
      <c r="H187" s="195">
        <v>7</v>
      </c>
      <c r="I187" s="221">
        <v>0</v>
      </c>
      <c r="J187" s="196">
        <f t="shared" si="30"/>
        <v>0</v>
      </c>
      <c r="K187" s="193" t="s">
        <v>1</v>
      </c>
      <c r="L187" s="231"/>
      <c r="M187" s="306" t="s">
        <v>1</v>
      </c>
      <c r="N187" s="307" t="s">
        <v>41</v>
      </c>
      <c r="O187" s="308">
        <v>0</v>
      </c>
      <c r="P187" s="308">
        <f t="shared" si="31"/>
        <v>0</v>
      </c>
      <c r="Q187" s="308">
        <v>0</v>
      </c>
      <c r="R187" s="308">
        <f t="shared" si="32"/>
        <v>0</v>
      </c>
      <c r="S187" s="308">
        <v>0</v>
      </c>
      <c r="T187" s="309">
        <f t="shared" si="33"/>
        <v>0</v>
      </c>
      <c r="U187" s="181"/>
      <c r="V187" s="181"/>
      <c r="W187" s="181"/>
      <c r="X187" s="181"/>
      <c r="Y187" s="181"/>
      <c r="Z187" s="181"/>
      <c r="AA187" s="181"/>
      <c r="AB187" s="181"/>
      <c r="AC187" s="181"/>
      <c r="AD187" s="181"/>
      <c r="AE187" s="181"/>
      <c r="AR187" s="304" t="s">
        <v>151</v>
      </c>
      <c r="AT187" s="304" t="s">
        <v>146</v>
      </c>
      <c r="AU187" s="304" t="s">
        <v>81</v>
      </c>
      <c r="AY187" s="224" t="s">
        <v>143</v>
      </c>
      <c r="BE187" s="305">
        <f t="shared" si="34"/>
        <v>0</v>
      </c>
      <c r="BF187" s="305">
        <f t="shared" si="35"/>
        <v>0</v>
      </c>
      <c r="BG187" s="305">
        <f t="shared" si="36"/>
        <v>0</v>
      </c>
      <c r="BH187" s="305">
        <f t="shared" si="37"/>
        <v>0</v>
      </c>
      <c r="BI187" s="305">
        <f t="shared" si="38"/>
        <v>0</v>
      </c>
      <c r="BJ187" s="224" t="s">
        <v>81</v>
      </c>
      <c r="BK187" s="305">
        <f t="shared" si="39"/>
        <v>0</v>
      </c>
      <c r="BL187" s="224" t="s">
        <v>151</v>
      </c>
      <c r="BM187" s="304" t="s">
        <v>1279</v>
      </c>
    </row>
    <row r="188" spans="1:65" s="233" customFormat="1" ht="33" customHeight="1">
      <c r="A188" s="181"/>
      <c r="B188" s="231"/>
      <c r="C188" s="191" t="s">
        <v>339</v>
      </c>
      <c r="D188" s="191" t="s">
        <v>146</v>
      </c>
      <c r="E188" s="192" t="s">
        <v>1280</v>
      </c>
      <c r="F188" s="193" t="s">
        <v>1281</v>
      </c>
      <c r="G188" s="194" t="s">
        <v>188</v>
      </c>
      <c r="H188" s="195">
        <v>7</v>
      </c>
      <c r="I188" s="221">
        <v>0</v>
      </c>
      <c r="J188" s="196">
        <f t="shared" si="30"/>
        <v>0</v>
      </c>
      <c r="K188" s="193" t="s">
        <v>1</v>
      </c>
      <c r="L188" s="231"/>
      <c r="M188" s="306" t="s">
        <v>1</v>
      </c>
      <c r="N188" s="307" t="s">
        <v>41</v>
      </c>
      <c r="O188" s="308">
        <v>0</v>
      </c>
      <c r="P188" s="308">
        <f t="shared" si="31"/>
        <v>0</v>
      </c>
      <c r="Q188" s="308">
        <v>0</v>
      </c>
      <c r="R188" s="308">
        <f t="shared" si="32"/>
        <v>0</v>
      </c>
      <c r="S188" s="308">
        <v>0</v>
      </c>
      <c r="T188" s="309">
        <f t="shared" si="33"/>
        <v>0</v>
      </c>
      <c r="U188" s="181"/>
      <c r="V188" s="181"/>
      <c r="W188" s="181"/>
      <c r="X188" s="181"/>
      <c r="Y188" s="181"/>
      <c r="Z188" s="181"/>
      <c r="AA188" s="181"/>
      <c r="AB188" s="181"/>
      <c r="AC188" s="181"/>
      <c r="AD188" s="181"/>
      <c r="AE188" s="181"/>
      <c r="AR188" s="304" t="s">
        <v>151</v>
      </c>
      <c r="AT188" s="304" t="s">
        <v>146</v>
      </c>
      <c r="AU188" s="304" t="s">
        <v>81</v>
      </c>
      <c r="AY188" s="224" t="s">
        <v>143</v>
      </c>
      <c r="BE188" s="305">
        <f t="shared" si="34"/>
        <v>0</v>
      </c>
      <c r="BF188" s="305">
        <f t="shared" si="35"/>
        <v>0</v>
      </c>
      <c r="BG188" s="305">
        <f t="shared" si="36"/>
        <v>0</v>
      </c>
      <c r="BH188" s="305">
        <f t="shared" si="37"/>
        <v>0</v>
      </c>
      <c r="BI188" s="305">
        <f t="shared" si="38"/>
        <v>0</v>
      </c>
      <c r="BJ188" s="224" t="s">
        <v>81</v>
      </c>
      <c r="BK188" s="305">
        <f t="shared" si="39"/>
        <v>0</v>
      </c>
      <c r="BL188" s="224" t="s">
        <v>151</v>
      </c>
      <c r="BM188" s="304" t="s">
        <v>1282</v>
      </c>
    </row>
    <row r="189" spans="1:65" s="233" customFormat="1" ht="16.5" customHeight="1">
      <c r="A189" s="181"/>
      <c r="B189" s="231"/>
      <c r="C189" s="191" t="s">
        <v>329</v>
      </c>
      <c r="D189" s="191" t="s">
        <v>146</v>
      </c>
      <c r="E189" s="192" t="s">
        <v>1283</v>
      </c>
      <c r="F189" s="193" t="s">
        <v>1284</v>
      </c>
      <c r="G189" s="194" t="s">
        <v>188</v>
      </c>
      <c r="H189" s="195">
        <v>2</v>
      </c>
      <c r="I189" s="221">
        <v>0</v>
      </c>
      <c r="J189" s="196">
        <f t="shared" si="30"/>
        <v>0</v>
      </c>
      <c r="K189" s="193" t="s">
        <v>1</v>
      </c>
      <c r="L189" s="231"/>
      <c r="M189" s="306" t="s">
        <v>1</v>
      </c>
      <c r="N189" s="307" t="s">
        <v>41</v>
      </c>
      <c r="O189" s="308">
        <v>0</v>
      </c>
      <c r="P189" s="308">
        <f t="shared" si="31"/>
        <v>0</v>
      </c>
      <c r="Q189" s="308">
        <v>0</v>
      </c>
      <c r="R189" s="308">
        <f t="shared" si="32"/>
        <v>0</v>
      </c>
      <c r="S189" s="308">
        <v>0</v>
      </c>
      <c r="T189" s="309">
        <f t="shared" si="33"/>
        <v>0</v>
      </c>
      <c r="U189" s="181"/>
      <c r="V189" s="181"/>
      <c r="W189" s="181"/>
      <c r="X189" s="181"/>
      <c r="Y189" s="181"/>
      <c r="Z189" s="181"/>
      <c r="AA189" s="181"/>
      <c r="AB189" s="181"/>
      <c r="AC189" s="181"/>
      <c r="AD189" s="181"/>
      <c r="AE189" s="181"/>
      <c r="AR189" s="304" t="s">
        <v>151</v>
      </c>
      <c r="AT189" s="304" t="s">
        <v>146</v>
      </c>
      <c r="AU189" s="304" t="s">
        <v>81</v>
      </c>
      <c r="AY189" s="224" t="s">
        <v>143</v>
      </c>
      <c r="BE189" s="305">
        <f t="shared" si="34"/>
        <v>0</v>
      </c>
      <c r="BF189" s="305">
        <f t="shared" si="35"/>
        <v>0</v>
      </c>
      <c r="BG189" s="305">
        <f t="shared" si="36"/>
        <v>0</v>
      </c>
      <c r="BH189" s="305">
        <f t="shared" si="37"/>
        <v>0</v>
      </c>
      <c r="BI189" s="305">
        <f t="shared" si="38"/>
        <v>0</v>
      </c>
      <c r="BJ189" s="224" t="s">
        <v>81</v>
      </c>
      <c r="BK189" s="305">
        <f t="shared" si="39"/>
        <v>0</v>
      </c>
      <c r="BL189" s="224" t="s">
        <v>151</v>
      </c>
      <c r="BM189" s="304" t="s">
        <v>1285</v>
      </c>
    </row>
    <row r="190" spans="2:63" s="186" customFormat="1" ht="25.9" customHeight="1">
      <c r="B190" s="293"/>
      <c r="D190" s="184" t="s">
        <v>75</v>
      </c>
      <c r="E190" s="185" t="s">
        <v>1286</v>
      </c>
      <c r="F190" s="185" t="s">
        <v>1287</v>
      </c>
      <c r="J190" s="187">
        <f>BK190</f>
        <v>0</v>
      </c>
      <c r="L190" s="293"/>
      <c r="M190" s="294"/>
      <c r="N190" s="295"/>
      <c r="O190" s="295"/>
      <c r="P190" s="296">
        <f>SUM(P191:P195)</f>
        <v>0</v>
      </c>
      <c r="Q190" s="295"/>
      <c r="R190" s="296">
        <f>SUM(R191:R195)</f>
        <v>0</v>
      </c>
      <c r="S190" s="295"/>
      <c r="T190" s="297">
        <f>SUM(T191:T195)</f>
        <v>0</v>
      </c>
      <c r="AR190" s="184" t="s">
        <v>81</v>
      </c>
      <c r="AT190" s="298" t="s">
        <v>75</v>
      </c>
      <c r="AU190" s="298" t="s">
        <v>76</v>
      </c>
      <c r="AY190" s="184" t="s">
        <v>143</v>
      </c>
      <c r="BK190" s="299">
        <f>SUM(BK191:BK195)</f>
        <v>0</v>
      </c>
    </row>
    <row r="191" spans="1:65" s="233" customFormat="1" ht="33" customHeight="1">
      <c r="A191" s="181"/>
      <c r="B191" s="231"/>
      <c r="C191" s="191" t="s">
        <v>388</v>
      </c>
      <c r="D191" s="191" t="s">
        <v>146</v>
      </c>
      <c r="E191" s="192" t="s">
        <v>1277</v>
      </c>
      <c r="F191" s="193" t="s">
        <v>1278</v>
      </c>
      <c r="G191" s="194" t="s">
        <v>188</v>
      </c>
      <c r="H191" s="195">
        <v>1</v>
      </c>
      <c r="I191" s="221">
        <v>0</v>
      </c>
      <c r="J191" s="196">
        <f>ROUND(I191*H191,2)</f>
        <v>0</v>
      </c>
      <c r="K191" s="193" t="s">
        <v>1</v>
      </c>
      <c r="L191" s="231"/>
      <c r="M191" s="306" t="s">
        <v>1</v>
      </c>
      <c r="N191" s="307" t="s">
        <v>41</v>
      </c>
      <c r="O191" s="308">
        <v>0</v>
      </c>
      <c r="P191" s="308">
        <f>O191*H191</f>
        <v>0</v>
      </c>
      <c r="Q191" s="308">
        <v>0</v>
      </c>
      <c r="R191" s="308">
        <f>Q191*H191</f>
        <v>0</v>
      </c>
      <c r="S191" s="308">
        <v>0</v>
      </c>
      <c r="T191" s="309">
        <f>S191*H191</f>
        <v>0</v>
      </c>
      <c r="U191" s="181"/>
      <c r="V191" s="181"/>
      <c r="W191" s="181"/>
      <c r="X191" s="181"/>
      <c r="Y191" s="181"/>
      <c r="Z191" s="181"/>
      <c r="AA191" s="181"/>
      <c r="AB191" s="181"/>
      <c r="AC191" s="181"/>
      <c r="AD191" s="181"/>
      <c r="AE191" s="181"/>
      <c r="AR191" s="304" t="s">
        <v>151</v>
      </c>
      <c r="AT191" s="304" t="s">
        <v>146</v>
      </c>
      <c r="AU191" s="304" t="s">
        <v>81</v>
      </c>
      <c r="AY191" s="224" t="s">
        <v>143</v>
      </c>
      <c r="BE191" s="305">
        <f>IF(N191="základní",J191,0)</f>
        <v>0</v>
      </c>
      <c r="BF191" s="305">
        <f>IF(N191="snížená",J191,0)</f>
        <v>0</v>
      </c>
      <c r="BG191" s="305">
        <f>IF(N191="zákl. přenesená",J191,0)</f>
        <v>0</v>
      </c>
      <c r="BH191" s="305">
        <f>IF(N191="sníž. přenesená",J191,0)</f>
        <v>0</v>
      </c>
      <c r="BI191" s="305">
        <f>IF(N191="nulová",J191,0)</f>
        <v>0</v>
      </c>
      <c r="BJ191" s="224" t="s">
        <v>81</v>
      </c>
      <c r="BK191" s="305">
        <f>ROUND(I191*H191,2)</f>
        <v>0</v>
      </c>
      <c r="BL191" s="224" t="s">
        <v>151</v>
      </c>
      <c r="BM191" s="304" t="s">
        <v>1288</v>
      </c>
    </row>
    <row r="192" spans="1:65" s="233" customFormat="1" ht="33" customHeight="1">
      <c r="A192" s="181"/>
      <c r="B192" s="231"/>
      <c r="C192" s="191" t="s">
        <v>392</v>
      </c>
      <c r="D192" s="191" t="s">
        <v>146</v>
      </c>
      <c r="E192" s="192" t="s">
        <v>1280</v>
      </c>
      <c r="F192" s="193" t="s">
        <v>1281</v>
      </c>
      <c r="G192" s="194" t="s">
        <v>188</v>
      </c>
      <c r="H192" s="195">
        <v>1</v>
      </c>
      <c r="I192" s="221">
        <v>0</v>
      </c>
      <c r="J192" s="196">
        <f>ROUND(I192*H192,2)</f>
        <v>0</v>
      </c>
      <c r="K192" s="193" t="s">
        <v>1</v>
      </c>
      <c r="L192" s="231"/>
      <c r="M192" s="306" t="s">
        <v>1</v>
      </c>
      <c r="N192" s="307" t="s">
        <v>41</v>
      </c>
      <c r="O192" s="308">
        <v>0</v>
      </c>
      <c r="P192" s="308">
        <f>O192*H192</f>
        <v>0</v>
      </c>
      <c r="Q192" s="308">
        <v>0</v>
      </c>
      <c r="R192" s="308">
        <f>Q192*H192</f>
        <v>0</v>
      </c>
      <c r="S192" s="308">
        <v>0</v>
      </c>
      <c r="T192" s="309">
        <f>S192*H192</f>
        <v>0</v>
      </c>
      <c r="U192" s="181"/>
      <c r="V192" s="181"/>
      <c r="W192" s="181"/>
      <c r="X192" s="181"/>
      <c r="Y192" s="181"/>
      <c r="Z192" s="181"/>
      <c r="AA192" s="181"/>
      <c r="AB192" s="181"/>
      <c r="AC192" s="181"/>
      <c r="AD192" s="181"/>
      <c r="AE192" s="181"/>
      <c r="AR192" s="304" t="s">
        <v>151</v>
      </c>
      <c r="AT192" s="304" t="s">
        <v>146</v>
      </c>
      <c r="AU192" s="304" t="s">
        <v>81</v>
      </c>
      <c r="AY192" s="224" t="s">
        <v>143</v>
      </c>
      <c r="BE192" s="305">
        <f>IF(N192="základní",J192,0)</f>
        <v>0</v>
      </c>
      <c r="BF192" s="305">
        <f>IF(N192="snížená",J192,0)</f>
        <v>0</v>
      </c>
      <c r="BG192" s="305">
        <f>IF(N192="zákl. přenesená",J192,0)</f>
        <v>0</v>
      </c>
      <c r="BH192" s="305">
        <f>IF(N192="sníž. přenesená",J192,0)</f>
        <v>0</v>
      </c>
      <c r="BI192" s="305">
        <f>IF(N192="nulová",J192,0)</f>
        <v>0</v>
      </c>
      <c r="BJ192" s="224" t="s">
        <v>81</v>
      </c>
      <c r="BK192" s="305">
        <f>ROUND(I192*H192,2)</f>
        <v>0</v>
      </c>
      <c r="BL192" s="224" t="s">
        <v>151</v>
      </c>
      <c r="BM192" s="304" t="s">
        <v>1289</v>
      </c>
    </row>
    <row r="193" spans="1:65" s="233" customFormat="1" ht="16.5" customHeight="1">
      <c r="A193" s="181"/>
      <c r="B193" s="231"/>
      <c r="C193" s="191" t="s">
        <v>384</v>
      </c>
      <c r="D193" s="191" t="s">
        <v>146</v>
      </c>
      <c r="E193" s="192" t="s">
        <v>1290</v>
      </c>
      <c r="F193" s="193" t="s">
        <v>1291</v>
      </c>
      <c r="G193" s="194" t="s">
        <v>188</v>
      </c>
      <c r="H193" s="195">
        <v>1</v>
      </c>
      <c r="I193" s="221">
        <v>0</v>
      </c>
      <c r="J193" s="196">
        <f>ROUND(I193*H193,2)</f>
        <v>0</v>
      </c>
      <c r="K193" s="193" t="s">
        <v>1</v>
      </c>
      <c r="L193" s="231"/>
      <c r="M193" s="306" t="s">
        <v>1</v>
      </c>
      <c r="N193" s="307" t="s">
        <v>41</v>
      </c>
      <c r="O193" s="308">
        <v>0</v>
      </c>
      <c r="P193" s="308">
        <f>O193*H193</f>
        <v>0</v>
      </c>
      <c r="Q193" s="308">
        <v>0</v>
      </c>
      <c r="R193" s="308">
        <f>Q193*H193</f>
        <v>0</v>
      </c>
      <c r="S193" s="308">
        <v>0</v>
      </c>
      <c r="T193" s="309">
        <f>S193*H193</f>
        <v>0</v>
      </c>
      <c r="U193" s="181"/>
      <c r="V193" s="181"/>
      <c r="W193" s="181"/>
      <c r="X193" s="181"/>
      <c r="Y193" s="181"/>
      <c r="Z193" s="181"/>
      <c r="AA193" s="181"/>
      <c r="AB193" s="181"/>
      <c r="AC193" s="181"/>
      <c r="AD193" s="181"/>
      <c r="AE193" s="181"/>
      <c r="AR193" s="304" t="s">
        <v>151</v>
      </c>
      <c r="AT193" s="304" t="s">
        <v>146</v>
      </c>
      <c r="AU193" s="304" t="s">
        <v>81</v>
      </c>
      <c r="AY193" s="224" t="s">
        <v>143</v>
      </c>
      <c r="BE193" s="305">
        <f>IF(N193="základní",J193,0)</f>
        <v>0</v>
      </c>
      <c r="BF193" s="305">
        <f>IF(N193="snížená",J193,0)</f>
        <v>0</v>
      </c>
      <c r="BG193" s="305">
        <f>IF(N193="zákl. přenesená",J193,0)</f>
        <v>0</v>
      </c>
      <c r="BH193" s="305">
        <f>IF(N193="sníž. přenesená",J193,0)</f>
        <v>0</v>
      </c>
      <c r="BI193" s="305">
        <f>IF(N193="nulová",J193,0)</f>
        <v>0</v>
      </c>
      <c r="BJ193" s="224" t="s">
        <v>81</v>
      </c>
      <c r="BK193" s="305">
        <f>ROUND(I193*H193,2)</f>
        <v>0</v>
      </c>
      <c r="BL193" s="224" t="s">
        <v>151</v>
      </c>
      <c r="BM193" s="304" t="s">
        <v>1292</v>
      </c>
    </row>
    <row r="194" spans="1:65" s="233" customFormat="1" ht="33" customHeight="1">
      <c r="A194" s="181"/>
      <c r="B194" s="231"/>
      <c r="C194" s="191" t="s">
        <v>380</v>
      </c>
      <c r="D194" s="191" t="s">
        <v>146</v>
      </c>
      <c r="E194" s="192" t="s">
        <v>1293</v>
      </c>
      <c r="F194" s="193" t="s">
        <v>1294</v>
      </c>
      <c r="G194" s="194" t="s">
        <v>188</v>
      </c>
      <c r="H194" s="195">
        <v>1</v>
      </c>
      <c r="I194" s="221">
        <v>0</v>
      </c>
      <c r="J194" s="196">
        <f>ROUND(I194*H194,2)</f>
        <v>0</v>
      </c>
      <c r="K194" s="193" t="s">
        <v>1</v>
      </c>
      <c r="L194" s="231"/>
      <c r="M194" s="306" t="s">
        <v>1</v>
      </c>
      <c r="N194" s="307" t="s">
        <v>41</v>
      </c>
      <c r="O194" s="308">
        <v>0</v>
      </c>
      <c r="P194" s="308">
        <f>O194*H194</f>
        <v>0</v>
      </c>
      <c r="Q194" s="308">
        <v>0</v>
      </c>
      <c r="R194" s="308">
        <f>Q194*H194</f>
        <v>0</v>
      </c>
      <c r="S194" s="308">
        <v>0</v>
      </c>
      <c r="T194" s="309">
        <f>S194*H194</f>
        <v>0</v>
      </c>
      <c r="U194" s="181"/>
      <c r="V194" s="181"/>
      <c r="W194" s="181"/>
      <c r="X194" s="181"/>
      <c r="Y194" s="181"/>
      <c r="Z194" s="181"/>
      <c r="AA194" s="181"/>
      <c r="AB194" s="181"/>
      <c r="AC194" s="181"/>
      <c r="AD194" s="181"/>
      <c r="AE194" s="181"/>
      <c r="AR194" s="304" t="s">
        <v>151</v>
      </c>
      <c r="AT194" s="304" t="s">
        <v>146</v>
      </c>
      <c r="AU194" s="304" t="s">
        <v>81</v>
      </c>
      <c r="AY194" s="224" t="s">
        <v>143</v>
      </c>
      <c r="BE194" s="305">
        <f>IF(N194="základní",J194,0)</f>
        <v>0</v>
      </c>
      <c r="BF194" s="305">
        <f>IF(N194="snížená",J194,0)</f>
        <v>0</v>
      </c>
      <c r="BG194" s="305">
        <f>IF(N194="zákl. přenesená",J194,0)</f>
        <v>0</v>
      </c>
      <c r="BH194" s="305">
        <f>IF(N194="sníž. přenesená",J194,0)</f>
        <v>0</v>
      </c>
      <c r="BI194" s="305">
        <f>IF(N194="nulová",J194,0)</f>
        <v>0</v>
      </c>
      <c r="BJ194" s="224" t="s">
        <v>81</v>
      </c>
      <c r="BK194" s="305">
        <f>ROUND(I194*H194,2)</f>
        <v>0</v>
      </c>
      <c r="BL194" s="224" t="s">
        <v>151</v>
      </c>
      <c r="BM194" s="304" t="s">
        <v>1295</v>
      </c>
    </row>
    <row r="195" spans="1:65" s="233" customFormat="1" ht="33" customHeight="1">
      <c r="A195" s="181"/>
      <c r="B195" s="231"/>
      <c r="C195" s="191" t="s">
        <v>396</v>
      </c>
      <c r="D195" s="191" t="s">
        <v>146</v>
      </c>
      <c r="E195" s="192" t="s">
        <v>1296</v>
      </c>
      <c r="F195" s="193" t="s">
        <v>1297</v>
      </c>
      <c r="G195" s="194" t="s">
        <v>188</v>
      </c>
      <c r="H195" s="195">
        <v>1</v>
      </c>
      <c r="I195" s="221">
        <v>0</v>
      </c>
      <c r="J195" s="196">
        <f>ROUND(I195*H195,2)</f>
        <v>0</v>
      </c>
      <c r="K195" s="193" t="s">
        <v>1</v>
      </c>
      <c r="L195" s="231"/>
      <c r="M195" s="306" t="s">
        <v>1</v>
      </c>
      <c r="N195" s="307" t="s">
        <v>41</v>
      </c>
      <c r="O195" s="308">
        <v>0</v>
      </c>
      <c r="P195" s="308">
        <f>O195*H195</f>
        <v>0</v>
      </c>
      <c r="Q195" s="308">
        <v>0</v>
      </c>
      <c r="R195" s="308">
        <f>Q195*H195</f>
        <v>0</v>
      </c>
      <c r="S195" s="308">
        <v>0</v>
      </c>
      <c r="T195" s="309">
        <f>S195*H195</f>
        <v>0</v>
      </c>
      <c r="U195" s="181"/>
      <c r="V195" s="181"/>
      <c r="W195" s="181"/>
      <c r="X195" s="181"/>
      <c r="Y195" s="181"/>
      <c r="Z195" s="181"/>
      <c r="AA195" s="181"/>
      <c r="AB195" s="181"/>
      <c r="AC195" s="181"/>
      <c r="AD195" s="181"/>
      <c r="AE195" s="181"/>
      <c r="AR195" s="304" t="s">
        <v>151</v>
      </c>
      <c r="AT195" s="304" t="s">
        <v>146</v>
      </c>
      <c r="AU195" s="304" t="s">
        <v>81</v>
      </c>
      <c r="AY195" s="224" t="s">
        <v>143</v>
      </c>
      <c r="BE195" s="305">
        <f>IF(N195="základní",J195,0)</f>
        <v>0</v>
      </c>
      <c r="BF195" s="305">
        <f>IF(N195="snížená",J195,0)</f>
        <v>0</v>
      </c>
      <c r="BG195" s="305">
        <f>IF(N195="zákl. přenesená",J195,0)</f>
        <v>0</v>
      </c>
      <c r="BH195" s="305">
        <f>IF(N195="sníž. přenesená",J195,0)</f>
        <v>0</v>
      </c>
      <c r="BI195" s="305">
        <f>IF(N195="nulová",J195,0)</f>
        <v>0</v>
      </c>
      <c r="BJ195" s="224" t="s">
        <v>81</v>
      </c>
      <c r="BK195" s="305">
        <f>ROUND(I195*H195,2)</f>
        <v>0</v>
      </c>
      <c r="BL195" s="224" t="s">
        <v>151</v>
      </c>
      <c r="BM195" s="304" t="s">
        <v>1298</v>
      </c>
    </row>
    <row r="196" spans="2:63" s="186" customFormat="1" ht="25.9" customHeight="1">
      <c r="B196" s="293"/>
      <c r="D196" s="184" t="s">
        <v>75</v>
      </c>
      <c r="E196" s="185" t="s">
        <v>1299</v>
      </c>
      <c r="F196" s="185" t="s">
        <v>1299</v>
      </c>
      <c r="J196" s="187">
        <f>BK196</f>
        <v>0</v>
      </c>
      <c r="L196" s="293"/>
      <c r="M196" s="294"/>
      <c r="N196" s="295"/>
      <c r="O196" s="295"/>
      <c r="P196" s="296">
        <f>SUM(P197:P203)</f>
        <v>0</v>
      </c>
      <c r="Q196" s="295"/>
      <c r="R196" s="296">
        <f>SUM(R197:R203)</f>
        <v>0</v>
      </c>
      <c r="S196" s="295"/>
      <c r="T196" s="297">
        <f>SUM(T197:T203)</f>
        <v>0</v>
      </c>
      <c r="AR196" s="184" t="s">
        <v>81</v>
      </c>
      <c r="AT196" s="298" t="s">
        <v>75</v>
      </c>
      <c r="AU196" s="298" t="s">
        <v>76</v>
      </c>
      <c r="AY196" s="184" t="s">
        <v>143</v>
      </c>
      <c r="BK196" s="299">
        <f>SUM(BK197:BK203)</f>
        <v>0</v>
      </c>
    </row>
    <row r="197" spans="1:65" s="233" customFormat="1" ht="33" customHeight="1">
      <c r="A197" s="181"/>
      <c r="B197" s="231"/>
      <c r="C197" s="191" t="s">
        <v>372</v>
      </c>
      <c r="D197" s="191" t="s">
        <v>146</v>
      </c>
      <c r="E197" s="192" t="s">
        <v>1300</v>
      </c>
      <c r="F197" s="193" t="s">
        <v>1301</v>
      </c>
      <c r="G197" s="194" t="s">
        <v>188</v>
      </c>
      <c r="H197" s="195">
        <v>3</v>
      </c>
      <c r="I197" s="221">
        <v>0</v>
      </c>
      <c r="J197" s="196">
        <f aca="true" t="shared" si="40" ref="J197:J203">ROUND(I197*H197,2)</f>
        <v>0</v>
      </c>
      <c r="K197" s="193" t="s">
        <v>1</v>
      </c>
      <c r="L197" s="231"/>
      <c r="M197" s="306" t="s">
        <v>1</v>
      </c>
      <c r="N197" s="307" t="s">
        <v>41</v>
      </c>
      <c r="O197" s="308">
        <v>0</v>
      </c>
      <c r="P197" s="308">
        <f aca="true" t="shared" si="41" ref="P197:P203">O197*H197</f>
        <v>0</v>
      </c>
      <c r="Q197" s="308">
        <v>0</v>
      </c>
      <c r="R197" s="308">
        <f aca="true" t="shared" si="42" ref="R197:R203">Q197*H197</f>
        <v>0</v>
      </c>
      <c r="S197" s="308">
        <v>0</v>
      </c>
      <c r="T197" s="309">
        <f aca="true" t="shared" si="43" ref="T197:T203">S197*H197</f>
        <v>0</v>
      </c>
      <c r="U197" s="181"/>
      <c r="V197" s="181"/>
      <c r="W197" s="181"/>
      <c r="X197" s="181"/>
      <c r="Y197" s="181"/>
      <c r="Z197" s="181"/>
      <c r="AA197" s="181"/>
      <c r="AB197" s="181"/>
      <c r="AC197" s="181"/>
      <c r="AD197" s="181"/>
      <c r="AE197" s="181"/>
      <c r="AR197" s="304" t="s">
        <v>151</v>
      </c>
      <c r="AT197" s="304" t="s">
        <v>146</v>
      </c>
      <c r="AU197" s="304" t="s">
        <v>81</v>
      </c>
      <c r="AY197" s="224" t="s">
        <v>143</v>
      </c>
      <c r="BE197" s="305">
        <f aca="true" t="shared" si="44" ref="BE197:BE203">IF(N197="základní",J197,0)</f>
        <v>0</v>
      </c>
      <c r="BF197" s="305">
        <f aca="true" t="shared" si="45" ref="BF197:BF203">IF(N197="snížená",J197,0)</f>
        <v>0</v>
      </c>
      <c r="BG197" s="305">
        <f aca="true" t="shared" si="46" ref="BG197:BG203">IF(N197="zákl. přenesená",J197,0)</f>
        <v>0</v>
      </c>
      <c r="BH197" s="305">
        <f aca="true" t="shared" si="47" ref="BH197:BH203">IF(N197="sníž. přenesená",J197,0)</f>
        <v>0</v>
      </c>
      <c r="BI197" s="305">
        <f aca="true" t="shared" si="48" ref="BI197:BI203">IF(N197="nulová",J197,0)</f>
        <v>0</v>
      </c>
      <c r="BJ197" s="224" t="s">
        <v>81</v>
      </c>
      <c r="BK197" s="305">
        <f aca="true" t="shared" si="49" ref="BK197:BK203">ROUND(I197*H197,2)</f>
        <v>0</v>
      </c>
      <c r="BL197" s="224" t="s">
        <v>151</v>
      </c>
      <c r="BM197" s="304" t="s">
        <v>1302</v>
      </c>
    </row>
    <row r="198" spans="1:65" s="233" customFormat="1" ht="16.5" customHeight="1">
      <c r="A198" s="181"/>
      <c r="B198" s="231"/>
      <c r="C198" s="191" t="s">
        <v>352</v>
      </c>
      <c r="D198" s="191" t="s">
        <v>146</v>
      </c>
      <c r="E198" s="192" t="s">
        <v>1303</v>
      </c>
      <c r="F198" s="193" t="s">
        <v>1304</v>
      </c>
      <c r="G198" s="194" t="s">
        <v>188</v>
      </c>
      <c r="H198" s="195">
        <v>1</v>
      </c>
      <c r="I198" s="221">
        <v>0</v>
      </c>
      <c r="J198" s="196">
        <f t="shared" si="40"/>
        <v>0</v>
      </c>
      <c r="K198" s="193" t="s">
        <v>1</v>
      </c>
      <c r="L198" s="231"/>
      <c r="M198" s="306" t="s">
        <v>1</v>
      </c>
      <c r="N198" s="307" t="s">
        <v>41</v>
      </c>
      <c r="O198" s="308">
        <v>0</v>
      </c>
      <c r="P198" s="308">
        <f t="shared" si="41"/>
        <v>0</v>
      </c>
      <c r="Q198" s="308">
        <v>0</v>
      </c>
      <c r="R198" s="308">
        <f t="shared" si="42"/>
        <v>0</v>
      </c>
      <c r="S198" s="308">
        <v>0</v>
      </c>
      <c r="T198" s="309">
        <f t="shared" si="43"/>
        <v>0</v>
      </c>
      <c r="U198" s="181"/>
      <c r="V198" s="181"/>
      <c r="W198" s="181"/>
      <c r="X198" s="181"/>
      <c r="Y198" s="181"/>
      <c r="Z198" s="181"/>
      <c r="AA198" s="181"/>
      <c r="AB198" s="181"/>
      <c r="AC198" s="181"/>
      <c r="AD198" s="181"/>
      <c r="AE198" s="181"/>
      <c r="AR198" s="304" t="s">
        <v>151</v>
      </c>
      <c r="AT198" s="304" t="s">
        <v>146</v>
      </c>
      <c r="AU198" s="304" t="s">
        <v>81</v>
      </c>
      <c r="AY198" s="224" t="s">
        <v>143</v>
      </c>
      <c r="BE198" s="305">
        <f t="shared" si="44"/>
        <v>0</v>
      </c>
      <c r="BF198" s="305">
        <f t="shared" si="45"/>
        <v>0</v>
      </c>
      <c r="BG198" s="305">
        <f t="shared" si="46"/>
        <v>0</v>
      </c>
      <c r="BH198" s="305">
        <f t="shared" si="47"/>
        <v>0</v>
      </c>
      <c r="BI198" s="305">
        <f t="shared" si="48"/>
        <v>0</v>
      </c>
      <c r="BJ198" s="224" t="s">
        <v>81</v>
      </c>
      <c r="BK198" s="305">
        <f t="shared" si="49"/>
        <v>0</v>
      </c>
      <c r="BL198" s="224" t="s">
        <v>151</v>
      </c>
      <c r="BM198" s="304" t="s">
        <v>1305</v>
      </c>
    </row>
    <row r="199" spans="1:65" s="233" customFormat="1" ht="16.5" customHeight="1">
      <c r="A199" s="181"/>
      <c r="B199" s="231"/>
      <c r="C199" s="191" t="s">
        <v>347</v>
      </c>
      <c r="D199" s="191" t="s">
        <v>146</v>
      </c>
      <c r="E199" s="192" t="s">
        <v>1306</v>
      </c>
      <c r="F199" s="193" t="s">
        <v>1307</v>
      </c>
      <c r="G199" s="194" t="s">
        <v>188</v>
      </c>
      <c r="H199" s="195">
        <v>1</v>
      </c>
      <c r="I199" s="221">
        <v>0</v>
      </c>
      <c r="J199" s="196">
        <f t="shared" si="40"/>
        <v>0</v>
      </c>
      <c r="K199" s="193" t="s">
        <v>1</v>
      </c>
      <c r="L199" s="231"/>
      <c r="M199" s="306" t="s">
        <v>1</v>
      </c>
      <c r="N199" s="307" t="s">
        <v>41</v>
      </c>
      <c r="O199" s="308">
        <v>0</v>
      </c>
      <c r="P199" s="308">
        <f t="shared" si="41"/>
        <v>0</v>
      </c>
      <c r="Q199" s="308">
        <v>0</v>
      </c>
      <c r="R199" s="308">
        <f t="shared" si="42"/>
        <v>0</v>
      </c>
      <c r="S199" s="308">
        <v>0</v>
      </c>
      <c r="T199" s="309">
        <f t="shared" si="43"/>
        <v>0</v>
      </c>
      <c r="U199" s="181"/>
      <c r="V199" s="181"/>
      <c r="W199" s="181"/>
      <c r="X199" s="181"/>
      <c r="Y199" s="181"/>
      <c r="Z199" s="181"/>
      <c r="AA199" s="181"/>
      <c r="AB199" s="181"/>
      <c r="AC199" s="181"/>
      <c r="AD199" s="181"/>
      <c r="AE199" s="181"/>
      <c r="AR199" s="304" t="s">
        <v>151</v>
      </c>
      <c r="AT199" s="304" t="s">
        <v>146</v>
      </c>
      <c r="AU199" s="304" t="s">
        <v>81</v>
      </c>
      <c r="AY199" s="224" t="s">
        <v>143</v>
      </c>
      <c r="BE199" s="305">
        <f t="shared" si="44"/>
        <v>0</v>
      </c>
      <c r="BF199" s="305">
        <f t="shared" si="45"/>
        <v>0</v>
      </c>
      <c r="BG199" s="305">
        <f t="shared" si="46"/>
        <v>0</v>
      </c>
      <c r="BH199" s="305">
        <f t="shared" si="47"/>
        <v>0</v>
      </c>
      <c r="BI199" s="305">
        <f t="shared" si="48"/>
        <v>0</v>
      </c>
      <c r="BJ199" s="224" t="s">
        <v>81</v>
      </c>
      <c r="BK199" s="305">
        <f t="shared" si="49"/>
        <v>0</v>
      </c>
      <c r="BL199" s="224" t="s">
        <v>151</v>
      </c>
      <c r="BM199" s="304" t="s">
        <v>1308</v>
      </c>
    </row>
    <row r="200" spans="1:65" s="233" customFormat="1" ht="21.75" customHeight="1">
      <c r="A200" s="181"/>
      <c r="B200" s="231"/>
      <c r="C200" s="191" t="s">
        <v>364</v>
      </c>
      <c r="D200" s="191" t="s">
        <v>146</v>
      </c>
      <c r="E200" s="192" t="s">
        <v>1309</v>
      </c>
      <c r="F200" s="193" t="s">
        <v>1310</v>
      </c>
      <c r="G200" s="194" t="s">
        <v>188</v>
      </c>
      <c r="H200" s="195">
        <v>1</v>
      </c>
      <c r="I200" s="221">
        <v>0</v>
      </c>
      <c r="J200" s="196">
        <f t="shared" si="40"/>
        <v>0</v>
      </c>
      <c r="K200" s="193" t="s">
        <v>1</v>
      </c>
      <c r="L200" s="231"/>
      <c r="M200" s="306" t="s">
        <v>1</v>
      </c>
      <c r="N200" s="307" t="s">
        <v>41</v>
      </c>
      <c r="O200" s="308">
        <v>0</v>
      </c>
      <c r="P200" s="308">
        <f t="shared" si="41"/>
        <v>0</v>
      </c>
      <c r="Q200" s="308">
        <v>0</v>
      </c>
      <c r="R200" s="308">
        <f t="shared" si="42"/>
        <v>0</v>
      </c>
      <c r="S200" s="308">
        <v>0</v>
      </c>
      <c r="T200" s="309">
        <f t="shared" si="43"/>
        <v>0</v>
      </c>
      <c r="U200" s="181"/>
      <c r="V200" s="181"/>
      <c r="W200" s="181"/>
      <c r="X200" s="181"/>
      <c r="Y200" s="181"/>
      <c r="Z200" s="181"/>
      <c r="AA200" s="181"/>
      <c r="AB200" s="181"/>
      <c r="AC200" s="181"/>
      <c r="AD200" s="181"/>
      <c r="AE200" s="181"/>
      <c r="AR200" s="304" t="s">
        <v>151</v>
      </c>
      <c r="AT200" s="304" t="s">
        <v>146</v>
      </c>
      <c r="AU200" s="304" t="s">
        <v>81</v>
      </c>
      <c r="AY200" s="224" t="s">
        <v>143</v>
      </c>
      <c r="BE200" s="305">
        <f t="shared" si="44"/>
        <v>0</v>
      </c>
      <c r="BF200" s="305">
        <f t="shared" si="45"/>
        <v>0</v>
      </c>
      <c r="BG200" s="305">
        <f t="shared" si="46"/>
        <v>0</v>
      </c>
      <c r="BH200" s="305">
        <f t="shared" si="47"/>
        <v>0</v>
      </c>
      <c r="BI200" s="305">
        <f t="shared" si="48"/>
        <v>0</v>
      </c>
      <c r="BJ200" s="224" t="s">
        <v>81</v>
      </c>
      <c r="BK200" s="305">
        <f t="shared" si="49"/>
        <v>0</v>
      </c>
      <c r="BL200" s="224" t="s">
        <v>151</v>
      </c>
      <c r="BM200" s="304" t="s">
        <v>1311</v>
      </c>
    </row>
    <row r="201" spans="1:65" s="233" customFormat="1" ht="16.5" customHeight="1">
      <c r="A201" s="181"/>
      <c r="B201" s="231"/>
      <c r="C201" s="191" t="s">
        <v>361</v>
      </c>
      <c r="D201" s="191" t="s">
        <v>146</v>
      </c>
      <c r="E201" s="192" t="s">
        <v>1312</v>
      </c>
      <c r="F201" s="193" t="s">
        <v>1313</v>
      </c>
      <c r="G201" s="194" t="s">
        <v>188</v>
      </c>
      <c r="H201" s="195">
        <v>2</v>
      </c>
      <c r="I201" s="221">
        <v>0</v>
      </c>
      <c r="J201" s="196">
        <f t="shared" si="40"/>
        <v>0</v>
      </c>
      <c r="K201" s="193" t="s">
        <v>1</v>
      </c>
      <c r="L201" s="231"/>
      <c r="M201" s="306" t="s">
        <v>1</v>
      </c>
      <c r="N201" s="307" t="s">
        <v>41</v>
      </c>
      <c r="O201" s="308">
        <v>0</v>
      </c>
      <c r="P201" s="308">
        <f t="shared" si="41"/>
        <v>0</v>
      </c>
      <c r="Q201" s="308">
        <v>0</v>
      </c>
      <c r="R201" s="308">
        <f t="shared" si="42"/>
        <v>0</v>
      </c>
      <c r="S201" s="308">
        <v>0</v>
      </c>
      <c r="T201" s="309">
        <f t="shared" si="43"/>
        <v>0</v>
      </c>
      <c r="U201" s="181"/>
      <c r="V201" s="181"/>
      <c r="W201" s="181"/>
      <c r="X201" s="181"/>
      <c r="Y201" s="181"/>
      <c r="Z201" s="181"/>
      <c r="AA201" s="181"/>
      <c r="AB201" s="181"/>
      <c r="AC201" s="181"/>
      <c r="AD201" s="181"/>
      <c r="AE201" s="181"/>
      <c r="AR201" s="304" t="s">
        <v>151</v>
      </c>
      <c r="AT201" s="304" t="s">
        <v>146</v>
      </c>
      <c r="AU201" s="304" t="s">
        <v>81</v>
      </c>
      <c r="AY201" s="224" t="s">
        <v>143</v>
      </c>
      <c r="BE201" s="305">
        <f t="shared" si="44"/>
        <v>0</v>
      </c>
      <c r="BF201" s="305">
        <f t="shared" si="45"/>
        <v>0</v>
      </c>
      <c r="BG201" s="305">
        <f t="shared" si="46"/>
        <v>0</v>
      </c>
      <c r="BH201" s="305">
        <f t="shared" si="47"/>
        <v>0</v>
      </c>
      <c r="BI201" s="305">
        <f t="shared" si="48"/>
        <v>0</v>
      </c>
      <c r="BJ201" s="224" t="s">
        <v>81</v>
      </c>
      <c r="BK201" s="305">
        <f t="shared" si="49"/>
        <v>0</v>
      </c>
      <c r="BL201" s="224" t="s">
        <v>151</v>
      </c>
      <c r="BM201" s="304" t="s">
        <v>1314</v>
      </c>
    </row>
    <row r="202" spans="1:65" s="233" customFormat="1" ht="33" customHeight="1">
      <c r="A202" s="181"/>
      <c r="B202" s="231"/>
      <c r="C202" s="191" t="s">
        <v>343</v>
      </c>
      <c r="D202" s="191" t="s">
        <v>146</v>
      </c>
      <c r="E202" s="192" t="s">
        <v>1315</v>
      </c>
      <c r="F202" s="193" t="s">
        <v>1316</v>
      </c>
      <c r="G202" s="194" t="s">
        <v>188</v>
      </c>
      <c r="H202" s="195">
        <v>1</v>
      </c>
      <c r="I202" s="221">
        <v>0</v>
      </c>
      <c r="J202" s="196">
        <f t="shared" si="40"/>
        <v>0</v>
      </c>
      <c r="K202" s="193" t="s">
        <v>1</v>
      </c>
      <c r="L202" s="231"/>
      <c r="M202" s="306" t="s">
        <v>1</v>
      </c>
      <c r="N202" s="307" t="s">
        <v>41</v>
      </c>
      <c r="O202" s="308">
        <v>0</v>
      </c>
      <c r="P202" s="308">
        <f t="shared" si="41"/>
        <v>0</v>
      </c>
      <c r="Q202" s="308">
        <v>0</v>
      </c>
      <c r="R202" s="308">
        <f t="shared" si="42"/>
        <v>0</v>
      </c>
      <c r="S202" s="308">
        <v>0</v>
      </c>
      <c r="T202" s="309">
        <f t="shared" si="43"/>
        <v>0</v>
      </c>
      <c r="U202" s="181"/>
      <c r="V202" s="181"/>
      <c r="W202" s="181"/>
      <c r="X202" s="181"/>
      <c r="Y202" s="181"/>
      <c r="Z202" s="181"/>
      <c r="AA202" s="181"/>
      <c r="AB202" s="181"/>
      <c r="AC202" s="181"/>
      <c r="AD202" s="181"/>
      <c r="AE202" s="181"/>
      <c r="AR202" s="304" t="s">
        <v>151</v>
      </c>
      <c r="AT202" s="304" t="s">
        <v>146</v>
      </c>
      <c r="AU202" s="304" t="s">
        <v>81</v>
      </c>
      <c r="AY202" s="224" t="s">
        <v>143</v>
      </c>
      <c r="BE202" s="305">
        <f t="shared" si="44"/>
        <v>0</v>
      </c>
      <c r="BF202" s="305">
        <f t="shared" si="45"/>
        <v>0</v>
      </c>
      <c r="BG202" s="305">
        <f t="shared" si="46"/>
        <v>0</v>
      </c>
      <c r="BH202" s="305">
        <f t="shared" si="47"/>
        <v>0</v>
      </c>
      <c r="BI202" s="305">
        <f t="shared" si="48"/>
        <v>0</v>
      </c>
      <c r="BJ202" s="224" t="s">
        <v>81</v>
      </c>
      <c r="BK202" s="305">
        <f t="shared" si="49"/>
        <v>0</v>
      </c>
      <c r="BL202" s="224" t="s">
        <v>151</v>
      </c>
      <c r="BM202" s="304" t="s">
        <v>1317</v>
      </c>
    </row>
    <row r="203" spans="1:65" s="233" customFormat="1" ht="16.5" customHeight="1">
      <c r="A203" s="181"/>
      <c r="B203" s="231"/>
      <c r="C203" s="191" t="s">
        <v>356</v>
      </c>
      <c r="D203" s="191" t="s">
        <v>146</v>
      </c>
      <c r="E203" s="192" t="s">
        <v>1318</v>
      </c>
      <c r="F203" s="193" t="s">
        <v>1319</v>
      </c>
      <c r="G203" s="194" t="s">
        <v>188</v>
      </c>
      <c r="H203" s="195">
        <v>1</v>
      </c>
      <c r="I203" s="221">
        <v>0</v>
      </c>
      <c r="J203" s="196">
        <f t="shared" si="40"/>
        <v>0</v>
      </c>
      <c r="K203" s="193" t="s">
        <v>1</v>
      </c>
      <c r="L203" s="231"/>
      <c r="M203" s="306" t="s">
        <v>1</v>
      </c>
      <c r="N203" s="307" t="s">
        <v>41</v>
      </c>
      <c r="O203" s="308">
        <v>0</v>
      </c>
      <c r="P203" s="308">
        <f t="shared" si="41"/>
        <v>0</v>
      </c>
      <c r="Q203" s="308">
        <v>0</v>
      </c>
      <c r="R203" s="308">
        <f t="shared" si="42"/>
        <v>0</v>
      </c>
      <c r="S203" s="308">
        <v>0</v>
      </c>
      <c r="T203" s="309">
        <f t="shared" si="43"/>
        <v>0</v>
      </c>
      <c r="U203" s="181"/>
      <c r="V203" s="181"/>
      <c r="W203" s="181"/>
      <c r="X203" s="181"/>
      <c r="Y203" s="181"/>
      <c r="Z203" s="181"/>
      <c r="AA203" s="181"/>
      <c r="AB203" s="181"/>
      <c r="AC203" s="181"/>
      <c r="AD203" s="181"/>
      <c r="AE203" s="181"/>
      <c r="AR203" s="304" t="s">
        <v>151</v>
      </c>
      <c r="AT203" s="304" t="s">
        <v>146</v>
      </c>
      <c r="AU203" s="304" t="s">
        <v>81</v>
      </c>
      <c r="AY203" s="224" t="s">
        <v>143</v>
      </c>
      <c r="BE203" s="305">
        <f t="shared" si="44"/>
        <v>0</v>
      </c>
      <c r="BF203" s="305">
        <f t="shared" si="45"/>
        <v>0</v>
      </c>
      <c r="BG203" s="305">
        <f t="shared" si="46"/>
        <v>0</v>
      </c>
      <c r="BH203" s="305">
        <f t="shared" si="47"/>
        <v>0</v>
      </c>
      <c r="BI203" s="305">
        <f t="shared" si="48"/>
        <v>0</v>
      </c>
      <c r="BJ203" s="224" t="s">
        <v>81</v>
      </c>
      <c r="BK203" s="305">
        <f t="shared" si="49"/>
        <v>0</v>
      </c>
      <c r="BL203" s="224" t="s">
        <v>151</v>
      </c>
      <c r="BM203" s="304" t="s">
        <v>1320</v>
      </c>
    </row>
    <row r="204" spans="2:63" s="186" customFormat="1" ht="25.9" customHeight="1">
      <c r="B204" s="293"/>
      <c r="D204" s="184" t="s">
        <v>75</v>
      </c>
      <c r="E204" s="185" t="s">
        <v>1321</v>
      </c>
      <c r="F204" s="185" t="s">
        <v>1322</v>
      </c>
      <c r="J204" s="187">
        <f>BK204</f>
        <v>0</v>
      </c>
      <c r="L204" s="293"/>
      <c r="M204" s="294"/>
      <c r="N204" s="295"/>
      <c r="O204" s="295"/>
      <c r="P204" s="296">
        <f>SUM(P205:P209)</f>
        <v>0</v>
      </c>
      <c r="Q204" s="295"/>
      <c r="R204" s="296">
        <f>SUM(R205:R209)</f>
        <v>0</v>
      </c>
      <c r="S204" s="295"/>
      <c r="T204" s="297">
        <f>SUM(T205:T209)</f>
        <v>0</v>
      </c>
      <c r="AR204" s="184" t="s">
        <v>81</v>
      </c>
      <c r="AT204" s="298" t="s">
        <v>75</v>
      </c>
      <c r="AU204" s="298" t="s">
        <v>76</v>
      </c>
      <c r="AY204" s="184" t="s">
        <v>143</v>
      </c>
      <c r="BK204" s="299">
        <f>SUM(BK205:BK209)</f>
        <v>0</v>
      </c>
    </row>
    <row r="205" spans="1:65" s="233" customFormat="1" ht="33" customHeight="1">
      <c r="A205" s="181"/>
      <c r="B205" s="231"/>
      <c r="C205" s="191" t="s">
        <v>151</v>
      </c>
      <c r="D205" s="191" t="s">
        <v>146</v>
      </c>
      <c r="E205" s="192" t="s">
        <v>1323</v>
      </c>
      <c r="F205" s="193" t="s">
        <v>1324</v>
      </c>
      <c r="G205" s="194" t="s">
        <v>188</v>
      </c>
      <c r="H205" s="195">
        <v>1</v>
      </c>
      <c r="I205" s="221">
        <v>0</v>
      </c>
      <c r="J205" s="196">
        <f>ROUND(I205*H205,2)</f>
        <v>0</v>
      </c>
      <c r="K205" s="193" t="s">
        <v>1</v>
      </c>
      <c r="L205" s="231"/>
      <c r="M205" s="306" t="s">
        <v>1</v>
      </c>
      <c r="N205" s="307" t="s">
        <v>41</v>
      </c>
      <c r="O205" s="308">
        <v>0</v>
      </c>
      <c r="P205" s="308">
        <f>O205*H205</f>
        <v>0</v>
      </c>
      <c r="Q205" s="308">
        <v>0</v>
      </c>
      <c r="R205" s="308">
        <f>Q205*H205</f>
        <v>0</v>
      </c>
      <c r="S205" s="308">
        <v>0</v>
      </c>
      <c r="T205" s="309">
        <f>S205*H205</f>
        <v>0</v>
      </c>
      <c r="U205" s="181"/>
      <c r="V205" s="181"/>
      <c r="W205" s="181"/>
      <c r="X205" s="181"/>
      <c r="Y205" s="181"/>
      <c r="Z205" s="181"/>
      <c r="AA205" s="181"/>
      <c r="AB205" s="181"/>
      <c r="AC205" s="181"/>
      <c r="AD205" s="181"/>
      <c r="AE205" s="181"/>
      <c r="AR205" s="304" t="s">
        <v>151</v>
      </c>
      <c r="AT205" s="304" t="s">
        <v>146</v>
      </c>
      <c r="AU205" s="304" t="s">
        <v>81</v>
      </c>
      <c r="AY205" s="224" t="s">
        <v>143</v>
      </c>
      <c r="BE205" s="305">
        <f>IF(N205="základní",J205,0)</f>
        <v>0</v>
      </c>
      <c r="BF205" s="305">
        <f>IF(N205="snížená",J205,0)</f>
        <v>0</v>
      </c>
      <c r="BG205" s="305">
        <f>IF(N205="zákl. přenesená",J205,0)</f>
        <v>0</v>
      </c>
      <c r="BH205" s="305">
        <f>IF(N205="sníž. přenesená",J205,0)</f>
        <v>0</v>
      </c>
      <c r="BI205" s="305">
        <f>IF(N205="nulová",J205,0)</f>
        <v>0</v>
      </c>
      <c r="BJ205" s="224" t="s">
        <v>81</v>
      </c>
      <c r="BK205" s="305">
        <f>ROUND(I205*H205,2)</f>
        <v>0</v>
      </c>
      <c r="BL205" s="224" t="s">
        <v>151</v>
      </c>
      <c r="BM205" s="304" t="s">
        <v>1325</v>
      </c>
    </row>
    <row r="206" spans="1:65" s="233" customFormat="1" ht="33" customHeight="1">
      <c r="A206" s="181"/>
      <c r="B206" s="231"/>
      <c r="C206" s="191" t="s">
        <v>85</v>
      </c>
      <c r="D206" s="191" t="s">
        <v>146</v>
      </c>
      <c r="E206" s="192" t="s">
        <v>1326</v>
      </c>
      <c r="F206" s="193" t="s">
        <v>1327</v>
      </c>
      <c r="G206" s="194" t="s">
        <v>188</v>
      </c>
      <c r="H206" s="195">
        <v>2</v>
      </c>
      <c r="I206" s="221">
        <v>0</v>
      </c>
      <c r="J206" s="196">
        <f>ROUND(I206*H206,2)</f>
        <v>0</v>
      </c>
      <c r="K206" s="193" t="s">
        <v>1</v>
      </c>
      <c r="L206" s="231"/>
      <c r="M206" s="306" t="s">
        <v>1</v>
      </c>
      <c r="N206" s="307" t="s">
        <v>41</v>
      </c>
      <c r="O206" s="308">
        <v>0</v>
      </c>
      <c r="P206" s="308">
        <f>O206*H206</f>
        <v>0</v>
      </c>
      <c r="Q206" s="308">
        <v>0</v>
      </c>
      <c r="R206" s="308">
        <f>Q206*H206</f>
        <v>0</v>
      </c>
      <c r="S206" s="308">
        <v>0</v>
      </c>
      <c r="T206" s="309">
        <f>S206*H206</f>
        <v>0</v>
      </c>
      <c r="U206" s="181"/>
      <c r="V206" s="181"/>
      <c r="W206" s="181"/>
      <c r="X206" s="181"/>
      <c r="Y206" s="181"/>
      <c r="Z206" s="181"/>
      <c r="AA206" s="181"/>
      <c r="AB206" s="181"/>
      <c r="AC206" s="181"/>
      <c r="AD206" s="181"/>
      <c r="AE206" s="181"/>
      <c r="AR206" s="304" t="s">
        <v>151</v>
      </c>
      <c r="AT206" s="304" t="s">
        <v>146</v>
      </c>
      <c r="AU206" s="304" t="s">
        <v>81</v>
      </c>
      <c r="AY206" s="224" t="s">
        <v>143</v>
      </c>
      <c r="BE206" s="305">
        <f>IF(N206="základní",J206,0)</f>
        <v>0</v>
      </c>
      <c r="BF206" s="305">
        <f>IF(N206="snížená",J206,0)</f>
        <v>0</v>
      </c>
      <c r="BG206" s="305">
        <f>IF(N206="zákl. přenesená",J206,0)</f>
        <v>0</v>
      </c>
      <c r="BH206" s="305">
        <f>IF(N206="sníž. přenesená",J206,0)</f>
        <v>0</v>
      </c>
      <c r="BI206" s="305">
        <f>IF(N206="nulová",J206,0)</f>
        <v>0</v>
      </c>
      <c r="BJ206" s="224" t="s">
        <v>81</v>
      </c>
      <c r="BK206" s="305">
        <f>ROUND(I206*H206,2)</f>
        <v>0</v>
      </c>
      <c r="BL206" s="224" t="s">
        <v>151</v>
      </c>
      <c r="BM206" s="304" t="s">
        <v>1328</v>
      </c>
    </row>
    <row r="207" spans="1:65" s="233" customFormat="1" ht="16.5" customHeight="1">
      <c r="A207" s="181"/>
      <c r="B207" s="231"/>
      <c r="C207" s="191" t="s">
        <v>170</v>
      </c>
      <c r="D207" s="191" t="s">
        <v>146</v>
      </c>
      <c r="E207" s="192" t="s">
        <v>1329</v>
      </c>
      <c r="F207" s="193" t="s">
        <v>1330</v>
      </c>
      <c r="G207" s="194" t="s">
        <v>188</v>
      </c>
      <c r="H207" s="195">
        <v>1</v>
      </c>
      <c r="I207" s="221">
        <v>0</v>
      </c>
      <c r="J207" s="196">
        <f>ROUND(I207*H207,2)</f>
        <v>0</v>
      </c>
      <c r="K207" s="193" t="s">
        <v>1</v>
      </c>
      <c r="L207" s="231"/>
      <c r="M207" s="306" t="s">
        <v>1</v>
      </c>
      <c r="N207" s="307" t="s">
        <v>41</v>
      </c>
      <c r="O207" s="308">
        <v>0</v>
      </c>
      <c r="P207" s="308">
        <f>O207*H207</f>
        <v>0</v>
      </c>
      <c r="Q207" s="308">
        <v>0</v>
      </c>
      <c r="R207" s="308">
        <f>Q207*H207</f>
        <v>0</v>
      </c>
      <c r="S207" s="308">
        <v>0</v>
      </c>
      <c r="T207" s="309">
        <f>S207*H207</f>
        <v>0</v>
      </c>
      <c r="U207" s="181"/>
      <c r="V207" s="181"/>
      <c r="W207" s="181"/>
      <c r="X207" s="181"/>
      <c r="Y207" s="181"/>
      <c r="Z207" s="181"/>
      <c r="AA207" s="181"/>
      <c r="AB207" s="181"/>
      <c r="AC207" s="181"/>
      <c r="AD207" s="181"/>
      <c r="AE207" s="181"/>
      <c r="AR207" s="304" t="s">
        <v>151</v>
      </c>
      <c r="AT207" s="304" t="s">
        <v>146</v>
      </c>
      <c r="AU207" s="304" t="s">
        <v>81</v>
      </c>
      <c r="AY207" s="224" t="s">
        <v>143</v>
      </c>
      <c r="BE207" s="305">
        <f>IF(N207="základní",J207,0)</f>
        <v>0</v>
      </c>
      <c r="BF207" s="305">
        <f>IF(N207="snížená",J207,0)</f>
        <v>0</v>
      </c>
      <c r="BG207" s="305">
        <f>IF(N207="zákl. přenesená",J207,0)</f>
        <v>0</v>
      </c>
      <c r="BH207" s="305">
        <f>IF(N207="sníž. přenesená",J207,0)</f>
        <v>0</v>
      </c>
      <c r="BI207" s="305">
        <f>IF(N207="nulová",J207,0)</f>
        <v>0</v>
      </c>
      <c r="BJ207" s="224" t="s">
        <v>81</v>
      </c>
      <c r="BK207" s="305">
        <f>ROUND(I207*H207,2)</f>
        <v>0</v>
      </c>
      <c r="BL207" s="224" t="s">
        <v>151</v>
      </c>
      <c r="BM207" s="304" t="s">
        <v>1331</v>
      </c>
    </row>
    <row r="208" spans="1:65" s="233" customFormat="1" ht="33" customHeight="1">
      <c r="A208" s="181"/>
      <c r="B208" s="231"/>
      <c r="C208" s="191" t="s">
        <v>81</v>
      </c>
      <c r="D208" s="191" t="s">
        <v>146</v>
      </c>
      <c r="E208" s="192" t="s">
        <v>1332</v>
      </c>
      <c r="F208" s="193" t="s">
        <v>1333</v>
      </c>
      <c r="G208" s="194" t="s">
        <v>188</v>
      </c>
      <c r="H208" s="195">
        <v>1</v>
      </c>
      <c r="I208" s="221">
        <v>0</v>
      </c>
      <c r="J208" s="196">
        <f>ROUND(I208*H208,2)</f>
        <v>0</v>
      </c>
      <c r="K208" s="193" t="s">
        <v>1</v>
      </c>
      <c r="L208" s="231"/>
      <c r="M208" s="306" t="s">
        <v>1</v>
      </c>
      <c r="N208" s="307" t="s">
        <v>41</v>
      </c>
      <c r="O208" s="308">
        <v>0</v>
      </c>
      <c r="P208" s="308">
        <f>O208*H208</f>
        <v>0</v>
      </c>
      <c r="Q208" s="308">
        <v>0</v>
      </c>
      <c r="R208" s="308">
        <f>Q208*H208</f>
        <v>0</v>
      </c>
      <c r="S208" s="308">
        <v>0</v>
      </c>
      <c r="T208" s="309">
        <f>S208*H208</f>
        <v>0</v>
      </c>
      <c r="U208" s="181"/>
      <c r="V208" s="181"/>
      <c r="W208" s="181"/>
      <c r="X208" s="181"/>
      <c r="Y208" s="181"/>
      <c r="Z208" s="181"/>
      <c r="AA208" s="181"/>
      <c r="AB208" s="181"/>
      <c r="AC208" s="181"/>
      <c r="AD208" s="181"/>
      <c r="AE208" s="181"/>
      <c r="AR208" s="304" t="s">
        <v>151</v>
      </c>
      <c r="AT208" s="304" t="s">
        <v>146</v>
      </c>
      <c r="AU208" s="304" t="s">
        <v>81</v>
      </c>
      <c r="AY208" s="224" t="s">
        <v>143</v>
      </c>
      <c r="BE208" s="305">
        <f>IF(N208="základní",J208,0)</f>
        <v>0</v>
      </c>
      <c r="BF208" s="305">
        <f>IF(N208="snížená",J208,0)</f>
        <v>0</v>
      </c>
      <c r="BG208" s="305">
        <f>IF(N208="zákl. přenesená",J208,0)</f>
        <v>0</v>
      </c>
      <c r="BH208" s="305">
        <f>IF(N208="sníž. přenesená",J208,0)</f>
        <v>0</v>
      </c>
      <c r="BI208" s="305">
        <f>IF(N208="nulová",J208,0)</f>
        <v>0</v>
      </c>
      <c r="BJ208" s="224" t="s">
        <v>81</v>
      </c>
      <c r="BK208" s="305">
        <f>ROUND(I208*H208,2)</f>
        <v>0</v>
      </c>
      <c r="BL208" s="224" t="s">
        <v>151</v>
      </c>
      <c r="BM208" s="304" t="s">
        <v>1334</v>
      </c>
    </row>
    <row r="209" spans="1:65" s="233" customFormat="1" ht="21.75" customHeight="1">
      <c r="A209" s="181"/>
      <c r="B209" s="231"/>
      <c r="C209" s="191" t="s">
        <v>144</v>
      </c>
      <c r="D209" s="191" t="s">
        <v>146</v>
      </c>
      <c r="E209" s="192" t="s">
        <v>1335</v>
      </c>
      <c r="F209" s="193" t="s">
        <v>1336</v>
      </c>
      <c r="G209" s="194" t="s">
        <v>188</v>
      </c>
      <c r="H209" s="195">
        <v>3</v>
      </c>
      <c r="I209" s="221">
        <v>0</v>
      </c>
      <c r="J209" s="196">
        <f>ROUND(I209*H209,2)</f>
        <v>0</v>
      </c>
      <c r="K209" s="193" t="s">
        <v>1</v>
      </c>
      <c r="L209" s="231"/>
      <c r="M209" s="306" t="s">
        <v>1</v>
      </c>
      <c r="N209" s="307" t="s">
        <v>41</v>
      </c>
      <c r="O209" s="308">
        <v>0</v>
      </c>
      <c r="P209" s="308">
        <f>O209*H209</f>
        <v>0</v>
      </c>
      <c r="Q209" s="308">
        <v>0</v>
      </c>
      <c r="R209" s="308">
        <f>Q209*H209</f>
        <v>0</v>
      </c>
      <c r="S209" s="308">
        <v>0</v>
      </c>
      <c r="T209" s="309">
        <f>S209*H209</f>
        <v>0</v>
      </c>
      <c r="U209" s="181"/>
      <c r="V209" s="181"/>
      <c r="W209" s="181"/>
      <c r="X209" s="181"/>
      <c r="Y209" s="181"/>
      <c r="Z209" s="181"/>
      <c r="AA209" s="181"/>
      <c r="AB209" s="181"/>
      <c r="AC209" s="181"/>
      <c r="AD209" s="181"/>
      <c r="AE209" s="181"/>
      <c r="AR209" s="304" t="s">
        <v>151</v>
      </c>
      <c r="AT209" s="304" t="s">
        <v>146</v>
      </c>
      <c r="AU209" s="304" t="s">
        <v>81</v>
      </c>
      <c r="AY209" s="224" t="s">
        <v>143</v>
      </c>
      <c r="BE209" s="305">
        <f>IF(N209="základní",J209,0)</f>
        <v>0</v>
      </c>
      <c r="BF209" s="305">
        <f>IF(N209="snížená",J209,0)</f>
        <v>0</v>
      </c>
      <c r="BG209" s="305">
        <f>IF(N209="zákl. přenesená",J209,0)</f>
        <v>0</v>
      </c>
      <c r="BH209" s="305">
        <f>IF(N209="sníž. přenesená",J209,0)</f>
        <v>0</v>
      </c>
      <c r="BI209" s="305">
        <f>IF(N209="nulová",J209,0)</f>
        <v>0</v>
      </c>
      <c r="BJ209" s="224" t="s">
        <v>81</v>
      </c>
      <c r="BK209" s="305">
        <f>ROUND(I209*H209,2)</f>
        <v>0</v>
      </c>
      <c r="BL209" s="224" t="s">
        <v>151</v>
      </c>
      <c r="BM209" s="304" t="s">
        <v>1337</v>
      </c>
    </row>
    <row r="210" spans="2:63" s="186" customFormat="1" ht="25.9" customHeight="1">
      <c r="B210" s="293"/>
      <c r="D210" s="184" t="s">
        <v>75</v>
      </c>
      <c r="E210" s="185" t="s">
        <v>1338</v>
      </c>
      <c r="F210" s="185" t="s">
        <v>1339</v>
      </c>
      <c r="J210" s="187">
        <f>BK210</f>
        <v>0</v>
      </c>
      <c r="L210" s="293"/>
      <c r="M210" s="294"/>
      <c r="N210" s="295"/>
      <c r="O210" s="295"/>
      <c r="P210" s="296">
        <f>SUM(P211:P213)</f>
        <v>0</v>
      </c>
      <c r="Q210" s="295"/>
      <c r="R210" s="296">
        <f>SUM(R211:R213)</f>
        <v>0</v>
      </c>
      <c r="S210" s="295"/>
      <c r="T210" s="297">
        <f>SUM(T211:T213)</f>
        <v>0</v>
      </c>
      <c r="AR210" s="184" t="s">
        <v>81</v>
      </c>
      <c r="AT210" s="298" t="s">
        <v>75</v>
      </c>
      <c r="AU210" s="298" t="s">
        <v>76</v>
      </c>
      <c r="AY210" s="184" t="s">
        <v>143</v>
      </c>
      <c r="BK210" s="299">
        <f>SUM(BK211:BK213)</f>
        <v>0</v>
      </c>
    </row>
    <row r="211" spans="1:65" s="233" customFormat="1" ht="33" customHeight="1">
      <c r="A211" s="181"/>
      <c r="B211" s="231"/>
      <c r="C211" s="191" t="s">
        <v>446</v>
      </c>
      <c r="D211" s="191" t="s">
        <v>146</v>
      </c>
      <c r="E211" s="192" t="s">
        <v>1340</v>
      </c>
      <c r="F211" s="193" t="s">
        <v>1341</v>
      </c>
      <c r="G211" s="194" t="s">
        <v>188</v>
      </c>
      <c r="H211" s="195">
        <v>1</v>
      </c>
      <c r="I211" s="221">
        <v>0</v>
      </c>
      <c r="J211" s="196">
        <f>ROUND(I211*H211,2)</f>
        <v>0</v>
      </c>
      <c r="K211" s="193" t="s">
        <v>1</v>
      </c>
      <c r="L211" s="231"/>
      <c r="M211" s="306" t="s">
        <v>1</v>
      </c>
      <c r="N211" s="307" t="s">
        <v>41</v>
      </c>
      <c r="O211" s="308">
        <v>0</v>
      </c>
      <c r="P211" s="308">
        <f>O211*H211</f>
        <v>0</v>
      </c>
      <c r="Q211" s="308">
        <v>0</v>
      </c>
      <c r="R211" s="308">
        <f>Q211*H211</f>
        <v>0</v>
      </c>
      <c r="S211" s="308">
        <v>0</v>
      </c>
      <c r="T211" s="309">
        <f>S211*H211</f>
        <v>0</v>
      </c>
      <c r="U211" s="181"/>
      <c r="V211" s="181"/>
      <c r="W211" s="181"/>
      <c r="X211" s="181"/>
      <c r="Y211" s="181"/>
      <c r="Z211" s="181"/>
      <c r="AA211" s="181"/>
      <c r="AB211" s="181"/>
      <c r="AC211" s="181"/>
      <c r="AD211" s="181"/>
      <c r="AE211" s="181"/>
      <c r="AR211" s="304" t="s">
        <v>151</v>
      </c>
      <c r="AT211" s="304" t="s">
        <v>146</v>
      </c>
      <c r="AU211" s="304" t="s">
        <v>81</v>
      </c>
      <c r="AY211" s="224" t="s">
        <v>143</v>
      </c>
      <c r="BE211" s="305">
        <f>IF(N211="základní",J211,0)</f>
        <v>0</v>
      </c>
      <c r="BF211" s="305">
        <f>IF(N211="snížená",J211,0)</f>
        <v>0</v>
      </c>
      <c r="BG211" s="305">
        <f>IF(N211="zákl. přenesená",J211,0)</f>
        <v>0</v>
      </c>
      <c r="BH211" s="305">
        <f>IF(N211="sníž. přenesená",J211,0)</f>
        <v>0</v>
      </c>
      <c r="BI211" s="305">
        <f>IF(N211="nulová",J211,0)</f>
        <v>0</v>
      </c>
      <c r="BJ211" s="224" t="s">
        <v>81</v>
      </c>
      <c r="BK211" s="305">
        <f>ROUND(I211*H211,2)</f>
        <v>0</v>
      </c>
      <c r="BL211" s="224" t="s">
        <v>151</v>
      </c>
      <c r="BM211" s="304" t="s">
        <v>1342</v>
      </c>
    </row>
    <row r="212" spans="1:65" s="233" customFormat="1" ht="33" customHeight="1">
      <c r="A212" s="181"/>
      <c r="B212" s="231"/>
      <c r="C212" s="191" t="s">
        <v>454</v>
      </c>
      <c r="D212" s="191" t="s">
        <v>146</v>
      </c>
      <c r="E212" s="192" t="s">
        <v>1343</v>
      </c>
      <c r="F212" s="193" t="s">
        <v>1344</v>
      </c>
      <c r="G212" s="194" t="s">
        <v>188</v>
      </c>
      <c r="H212" s="195">
        <v>1</v>
      </c>
      <c r="I212" s="221">
        <v>0</v>
      </c>
      <c r="J212" s="196">
        <f>ROUND(I212*H212,2)</f>
        <v>0</v>
      </c>
      <c r="K212" s="193" t="s">
        <v>1</v>
      </c>
      <c r="L212" s="231"/>
      <c r="M212" s="306" t="s">
        <v>1</v>
      </c>
      <c r="N212" s="307" t="s">
        <v>41</v>
      </c>
      <c r="O212" s="308">
        <v>0</v>
      </c>
      <c r="P212" s="308">
        <f>O212*H212</f>
        <v>0</v>
      </c>
      <c r="Q212" s="308">
        <v>0</v>
      </c>
      <c r="R212" s="308">
        <f>Q212*H212</f>
        <v>0</v>
      </c>
      <c r="S212" s="308">
        <v>0</v>
      </c>
      <c r="T212" s="309">
        <f>S212*H212</f>
        <v>0</v>
      </c>
      <c r="U212" s="181"/>
      <c r="V212" s="181"/>
      <c r="W212" s="181"/>
      <c r="X212" s="181"/>
      <c r="Y212" s="181"/>
      <c r="Z212" s="181"/>
      <c r="AA212" s="181"/>
      <c r="AB212" s="181"/>
      <c r="AC212" s="181"/>
      <c r="AD212" s="181"/>
      <c r="AE212" s="181"/>
      <c r="AR212" s="304" t="s">
        <v>151</v>
      </c>
      <c r="AT212" s="304" t="s">
        <v>146</v>
      </c>
      <c r="AU212" s="304" t="s">
        <v>81</v>
      </c>
      <c r="AY212" s="224" t="s">
        <v>143</v>
      </c>
      <c r="BE212" s="305">
        <f>IF(N212="základní",J212,0)</f>
        <v>0</v>
      </c>
      <c r="BF212" s="305">
        <f>IF(N212="snížená",J212,0)</f>
        <v>0</v>
      </c>
      <c r="BG212" s="305">
        <f>IF(N212="zákl. přenesená",J212,0)</f>
        <v>0</v>
      </c>
      <c r="BH212" s="305">
        <f>IF(N212="sníž. přenesená",J212,0)</f>
        <v>0</v>
      </c>
      <c r="BI212" s="305">
        <f>IF(N212="nulová",J212,0)</f>
        <v>0</v>
      </c>
      <c r="BJ212" s="224" t="s">
        <v>81</v>
      </c>
      <c r="BK212" s="305">
        <f>ROUND(I212*H212,2)</f>
        <v>0</v>
      </c>
      <c r="BL212" s="224" t="s">
        <v>151</v>
      </c>
      <c r="BM212" s="304" t="s">
        <v>1345</v>
      </c>
    </row>
    <row r="213" spans="1:65" s="233" customFormat="1" ht="33" customHeight="1">
      <c r="A213" s="181"/>
      <c r="B213" s="231"/>
      <c r="C213" s="191" t="s">
        <v>450</v>
      </c>
      <c r="D213" s="191" t="s">
        <v>146</v>
      </c>
      <c r="E213" s="192" t="s">
        <v>1346</v>
      </c>
      <c r="F213" s="193" t="s">
        <v>1347</v>
      </c>
      <c r="G213" s="194" t="s">
        <v>188</v>
      </c>
      <c r="H213" s="195">
        <v>1</v>
      </c>
      <c r="I213" s="221">
        <v>0</v>
      </c>
      <c r="J213" s="196">
        <f>ROUND(I213*H213,2)</f>
        <v>0</v>
      </c>
      <c r="K213" s="193" t="s">
        <v>1</v>
      </c>
      <c r="L213" s="231"/>
      <c r="M213" s="306" t="s">
        <v>1</v>
      </c>
      <c r="N213" s="307" t="s">
        <v>41</v>
      </c>
      <c r="O213" s="308">
        <v>0</v>
      </c>
      <c r="P213" s="308">
        <f>O213*H213</f>
        <v>0</v>
      </c>
      <c r="Q213" s="308">
        <v>0</v>
      </c>
      <c r="R213" s="308">
        <f>Q213*H213</f>
        <v>0</v>
      </c>
      <c r="S213" s="308">
        <v>0</v>
      </c>
      <c r="T213" s="309">
        <f>S213*H213</f>
        <v>0</v>
      </c>
      <c r="U213" s="181"/>
      <c r="V213" s="181"/>
      <c r="W213" s="181"/>
      <c r="X213" s="181"/>
      <c r="Y213" s="181"/>
      <c r="Z213" s="181"/>
      <c r="AA213" s="181"/>
      <c r="AB213" s="181"/>
      <c r="AC213" s="181"/>
      <c r="AD213" s="181"/>
      <c r="AE213" s="181"/>
      <c r="AR213" s="304" t="s">
        <v>151</v>
      </c>
      <c r="AT213" s="304" t="s">
        <v>146</v>
      </c>
      <c r="AU213" s="304" t="s">
        <v>81</v>
      </c>
      <c r="AY213" s="224" t="s">
        <v>143</v>
      </c>
      <c r="BE213" s="305">
        <f>IF(N213="základní",J213,0)</f>
        <v>0</v>
      </c>
      <c r="BF213" s="305">
        <f>IF(N213="snížená",J213,0)</f>
        <v>0</v>
      </c>
      <c r="BG213" s="305">
        <f>IF(N213="zákl. přenesená",J213,0)</f>
        <v>0</v>
      </c>
      <c r="BH213" s="305">
        <f>IF(N213="sníž. přenesená",J213,0)</f>
        <v>0</v>
      </c>
      <c r="BI213" s="305">
        <f>IF(N213="nulová",J213,0)</f>
        <v>0</v>
      </c>
      <c r="BJ213" s="224" t="s">
        <v>81</v>
      </c>
      <c r="BK213" s="305">
        <f>ROUND(I213*H213,2)</f>
        <v>0</v>
      </c>
      <c r="BL213" s="224" t="s">
        <v>151</v>
      </c>
      <c r="BM213" s="304" t="s">
        <v>1348</v>
      </c>
    </row>
    <row r="214" spans="2:63" s="186" customFormat="1" ht="25.9" customHeight="1">
      <c r="B214" s="293"/>
      <c r="D214" s="184" t="s">
        <v>75</v>
      </c>
      <c r="E214" s="185" t="s">
        <v>1349</v>
      </c>
      <c r="F214" s="185" t="s">
        <v>1349</v>
      </c>
      <c r="J214" s="187">
        <f>BK214</f>
        <v>0</v>
      </c>
      <c r="L214" s="293"/>
      <c r="M214" s="294"/>
      <c r="N214" s="295"/>
      <c r="O214" s="295"/>
      <c r="P214" s="296">
        <f>SUM(P215:P225)</f>
        <v>0</v>
      </c>
      <c r="Q214" s="295"/>
      <c r="R214" s="296">
        <f>SUM(R215:R225)</f>
        <v>0</v>
      </c>
      <c r="S214" s="295"/>
      <c r="T214" s="297">
        <f>SUM(T215:T225)</f>
        <v>0</v>
      </c>
      <c r="AR214" s="184" t="s">
        <v>81</v>
      </c>
      <c r="AT214" s="298" t="s">
        <v>75</v>
      </c>
      <c r="AU214" s="298" t="s">
        <v>76</v>
      </c>
      <c r="AY214" s="184" t="s">
        <v>143</v>
      </c>
      <c r="BK214" s="299">
        <f>SUM(BK215:BK225)</f>
        <v>0</v>
      </c>
    </row>
    <row r="215" spans="1:65" s="233" customFormat="1" ht="21.75" customHeight="1">
      <c r="A215" s="181"/>
      <c r="B215" s="231"/>
      <c r="C215" s="191" t="s">
        <v>413</v>
      </c>
      <c r="D215" s="191" t="s">
        <v>146</v>
      </c>
      <c r="E215" s="192" t="s">
        <v>1350</v>
      </c>
      <c r="F215" s="193" t="s">
        <v>1351</v>
      </c>
      <c r="G215" s="194" t="s">
        <v>188</v>
      </c>
      <c r="H215" s="195">
        <v>1</v>
      </c>
      <c r="I215" s="221">
        <v>0</v>
      </c>
      <c r="J215" s="196">
        <f aca="true" t="shared" si="50" ref="J215:J224">ROUND(I215*H215,2)</f>
        <v>0</v>
      </c>
      <c r="K215" s="193" t="s">
        <v>1</v>
      </c>
      <c r="L215" s="231"/>
      <c r="M215" s="306" t="s">
        <v>1</v>
      </c>
      <c r="N215" s="307" t="s">
        <v>41</v>
      </c>
      <c r="O215" s="308">
        <v>0</v>
      </c>
      <c r="P215" s="308">
        <f aca="true" t="shared" si="51" ref="P215:P222">O215*H215</f>
        <v>0</v>
      </c>
      <c r="Q215" s="308">
        <v>0</v>
      </c>
      <c r="R215" s="308">
        <f aca="true" t="shared" si="52" ref="R215:R222">Q215*H215</f>
        <v>0</v>
      </c>
      <c r="S215" s="308">
        <v>0</v>
      </c>
      <c r="T215" s="309">
        <f aca="true" t="shared" si="53" ref="T215:T222">S215*H215</f>
        <v>0</v>
      </c>
      <c r="U215" s="181"/>
      <c r="V215" s="181"/>
      <c r="W215" s="181"/>
      <c r="X215" s="181"/>
      <c r="Y215" s="181"/>
      <c r="Z215" s="181"/>
      <c r="AA215" s="181"/>
      <c r="AB215" s="181"/>
      <c r="AC215" s="181"/>
      <c r="AD215" s="181"/>
      <c r="AE215" s="181"/>
      <c r="AR215" s="304" t="s">
        <v>151</v>
      </c>
      <c r="AT215" s="304" t="s">
        <v>146</v>
      </c>
      <c r="AU215" s="304" t="s">
        <v>81</v>
      </c>
      <c r="AY215" s="224" t="s">
        <v>143</v>
      </c>
      <c r="BE215" s="305">
        <f aca="true" t="shared" si="54" ref="BE215:BE222">IF(N215="základní",J215,0)</f>
        <v>0</v>
      </c>
      <c r="BF215" s="305">
        <f aca="true" t="shared" si="55" ref="BF215:BF222">IF(N215="snížená",J215,0)</f>
        <v>0</v>
      </c>
      <c r="BG215" s="305">
        <f aca="true" t="shared" si="56" ref="BG215:BG222">IF(N215="zákl. přenesená",J215,0)</f>
        <v>0</v>
      </c>
      <c r="BH215" s="305">
        <f aca="true" t="shared" si="57" ref="BH215:BH222">IF(N215="sníž. přenesená",J215,0)</f>
        <v>0</v>
      </c>
      <c r="BI215" s="305">
        <f aca="true" t="shared" si="58" ref="BI215:BI222">IF(N215="nulová",J215,0)</f>
        <v>0</v>
      </c>
      <c r="BJ215" s="224" t="s">
        <v>81</v>
      </c>
      <c r="BK215" s="305">
        <f aca="true" t="shared" si="59" ref="BK215:BK224">ROUND(I215*H215,2)</f>
        <v>0</v>
      </c>
      <c r="BL215" s="224" t="s">
        <v>151</v>
      </c>
      <c r="BM215" s="304" t="s">
        <v>1352</v>
      </c>
    </row>
    <row r="216" spans="1:65" s="233" customFormat="1" ht="33" customHeight="1">
      <c r="A216" s="181"/>
      <c r="B216" s="231"/>
      <c r="C216" s="191" t="s">
        <v>405</v>
      </c>
      <c r="D216" s="191" t="s">
        <v>146</v>
      </c>
      <c r="E216" s="192" t="s">
        <v>1353</v>
      </c>
      <c r="F216" s="193" t="s">
        <v>1354</v>
      </c>
      <c r="G216" s="194" t="s">
        <v>188</v>
      </c>
      <c r="H216" s="195">
        <v>1</v>
      </c>
      <c r="I216" s="221">
        <v>0</v>
      </c>
      <c r="J216" s="196">
        <f t="shared" si="50"/>
        <v>0</v>
      </c>
      <c r="K216" s="193" t="s">
        <v>1</v>
      </c>
      <c r="L216" s="231"/>
      <c r="M216" s="306" t="s">
        <v>1</v>
      </c>
      <c r="N216" s="307" t="s">
        <v>41</v>
      </c>
      <c r="O216" s="308">
        <v>0</v>
      </c>
      <c r="P216" s="308">
        <f t="shared" si="51"/>
        <v>0</v>
      </c>
      <c r="Q216" s="308">
        <v>0</v>
      </c>
      <c r="R216" s="308">
        <f t="shared" si="52"/>
        <v>0</v>
      </c>
      <c r="S216" s="308">
        <v>0</v>
      </c>
      <c r="T216" s="309">
        <f t="shared" si="53"/>
        <v>0</v>
      </c>
      <c r="U216" s="181"/>
      <c r="V216" s="181"/>
      <c r="W216" s="181"/>
      <c r="X216" s="181"/>
      <c r="Y216" s="181"/>
      <c r="Z216" s="181"/>
      <c r="AA216" s="181"/>
      <c r="AB216" s="181"/>
      <c r="AC216" s="181"/>
      <c r="AD216" s="181"/>
      <c r="AE216" s="181"/>
      <c r="AR216" s="304" t="s">
        <v>151</v>
      </c>
      <c r="AT216" s="304" t="s">
        <v>146</v>
      </c>
      <c r="AU216" s="304" t="s">
        <v>81</v>
      </c>
      <c r="AY216" s="224" t="s">
        <v>143</v>
      </c>
      <c r="BE216" s="305">
        <f t="shared" si="54"/>
        <v>0</v>
      </c>
      <c r="BF216" s="305">
        <f t="shared" si="55"/>
        <v>0</v>
      </c>
      <c r="BG216" s="305">
        <f t="shared" si="56"/>
        <v>0</v>
      </c>
      <c r="BH216" s="305">
        <f t="shared" si="57"/>
        <v>0</v>
      </c>
      <c r="BI216" s="305">
        <f t="shared" si="58"/>
        <v>0</v>
      </c>
      <c r="BJ216" s="224" t="s">
        <v>81</v>
      </c>
      <c r="BK216" s="305">
        <f t="shared" si="59"/>
        <v>0</v>
      </c>
      <c r="BL216" s="224" t="s">
        <v>151</v>
      </c>
      <c r="BM216" s="304" t="s">
        <v>1355</v>
      </c>
    </row>
    <row r="217" spans="1:65" s="233" customFormat="1" ht="33" customHeight="1">
      <c r="A217" s="181"/>
      <c r="B217" s="231"/>
      <c r="C217" s="191" t="s">
        <v>400</v>
      </c>
      <c r="D217" s="191" t="s">
        <v>146</v>
      </c>
      <c r="E217" s="192" t="s">
        <v>1356</v>
      </c>
      <c r="F217" s="193" t="s">
        <v>1357</v>
      </c>
      <c r="G217" s="194" t="s">
        <v>188</v>
      </c>
      <c r="H217" s="195">
        <v>1</v>
      </c>
      <c r="I217" s="221">
        <v>0</v>
      </c>
      <c r="J217" s="196">
        <f t="shared" si="50"/>
        <v>0</v>
      </c>
      <c r="K217" s="193" t="s">
        <v>1</v>
      </c>
      <c r="L217" s="231"/>
      <c r="M217" s="306" t="s">
        <v>1</v>
      </c>
      <c r="N217" s="307" t="s">
        <v>41</v>
      </c>
      <c r="O217" s="308">
        <v>0</v>
      </c>
      <c r="P217" s="308">
        <f t="shared" si="51"/>
        <v>0</v>
      </c>
      <c r="Q217" s="308">
        <v>0</v>
      </c>
      <c r="R217" s="308">
        <f t="shared" si="52"/>
        <v>0</v>
      </c>
      <c r="S217" s="308">
        <v>0</v>
      </c>
      <c r="T217" s="309">
        <f t="shared" si="53"/>
        <v>0</v>
      </c>
      <c r="U217" s="181"/>
      <c r="V217" s="181"/>
      <c r="W217" s="181"/>
      <c r="X217" s="181"/>
      <c r="Y217" s="181"/>
      <c r="Z217" s="181"/>
      <c r="AA217" s="181"/>
      <c r="AB217" s="181"/>
      <c r="AC217" s="181"/>
      <c r="AD217" s="181"/>
      <c r="AE217" s="181"/>
      <c r="AR217" s="304" t="s">
        <v>151</v>
      </c>
      <c r="AT217" s="304" t="s">
        <v>146</v>
      </c>
      <c r="AU217" s="304" t="s">
        <v>81</v>
      </c>
      <c r="AY217" s="224" t="s">
        <v>143</v>
      </c>
      <c r="BE217" s="305">
        <f t="shared" si="54"/>
        <v>0</v>
      </c>
      <c r="BF217" s="305">
        <f t="shared" si="55"/>
        <v>0</v>
      </c>
      <c r="BG217" s="305">
        <f t="shared" si="56"/>
        <v>0</v>
      </c>
      <c r="BH217" s="305">
        <f t="shared" si="57"/>
        <v>0</v>
      </c>
      <c r="BI217" s="305">
        <f t="shared" si="58"/>
        <v>0</v>
      </c>
      <c r="BJ217" s="224" t="s">
        <v>81</v>
      </c>
      <c r="BK217" s="305">
        <f t="shared" si="59"/>
        <v>0</v>
      </c>
      <c r="BL217" s="224" t="s">
        <v>151</v>
      </c>
      <c r="BM217" s="304" t="s">
        <v>1358</v>
      </c>
    </row>
    <row r="218" spans="1:65" s="233" customFormat="1" ht="33" customHeight="1">
      <c r="A218" s="181"/>
      <c r="B218" s="231"/>
      <c r="C218" s="191" t="s">
        <v>420</v>
      </c>
      <c r="D218" s="191" t="s">
        <v>146</v>
      </c>
      <c r="E218" s="192" t="s">
        <v>1359</v>
      </c>
      <c r="F218" s="193" t="s">
        <v>1360</v>
      </c>
      <c r="G218" s="194" t="s">
        <v>188</v>
      </c>
      <c r="H218" s="195">
        <v>1</v>
      </c>
      <c r="I218" s="221">
        <v>0</v>
      </c>
      <c r="J218" s="196">
        <f t="shared" si="50"/>
        <v>0</v>
      </c>
      <c r="K218" s="193" t="s">
        <v>1</v>
      </c>
      <c r="L218" s="231"/>
      <c r="M218" s="306" t="s">
        <v>1</v>
      </c>
      <c r="N218" s="307" t="s">
        <v>41</v>
      </c>
      <c r="O218" s="308">
        <v>0</v>
      </c>
      <c r="P218" s="308">
        <f t="shared" si="51"/>
        <v>0</v>
      </c>
      <c r="Q218" s="308">
        <v>0</v>
      </c>
      <c r="R218" s="308">
        <f t="shared" si="52"/>
        <v>0</v>
      </c>
      <c r="S218" s="308">
        <v>0</v>
      </c>
      <c r="T218" s="309">
        <f t="shared" si="53"/>
        <v>0</v>
      </c>
      <c r="U218" s="181"/>
      <c r="V218" s="181"/>
      <c r="W218" s="181"/>
      <c r="X218" s="181"/>
      <c r="Y218" s="181"/>
      <c r="Z218" s="181"/>
      <c r="AA218" s="181"/>
      <c r="AB218" s="181"/>
      <c r="AC218" s="181"/>
      <c r="AD218" s="181"/>
      <c r="AE218" s="181"/>
      <c r="AR218" s="304" t="s">
        <v>151</v>
      </c>
      <c r="AT218" s="304" t="s">
        <v>146</v>
      </c>
      <c r="AU218" s="304" t="s">
        <v>81</v>
      </c>
      <c r="AY218" s="224" t="s">
        <v>143</v>
      </c>
      <c r="BE218" s="305">
        <f t="shared" si="54"/>
        <v>0</v>
      </c>
      <c r="BF218" s="305">
        <f t="shared" si="55"/>
        <v>0</v>
      </c>
      <c r="BG218" s="305">
        <f t="shared" si="56"/>
        <v>0</v>
      </c>
      <c r="BH218" s="305">
        <f t="shared" si="57"/>
        <v>0</v>
      </c>
      <c r="BI218" s="305">
        <f t="shared" si="58"/>
        <v>0</v>
      </c>
      <c r="BJ218" s="224" t="s">
        <v>81</v>
      </c>
      <c r="BK218" s="305">
        <f t="shared" si="59"/>
        <v>0</v>
      </c>
      <c r="BL218" s="224" t="s">
        <v>151</v>
      </c>
      <c r="BM218" s="304" t="s">
        <v>1361</v>
      </c>
    </row>
    <row r="219" spans="1:65" s="233" customFormat="1" ht="21.75" customHeight="1">
      <c r="A219" s="181"/>
      <c r="B219" s="231"/>
      <c r="C219" s="191" t="s">
        <v>409</v>
      </c>
      <c r="D219" s="191" t="s">
        <v>146</v>
      </c>
      <c r="E219" s="192" t="s">
        <v>1362</v>
      </c>
      <c r="F219" s="193" t="s">
        <v>1363</v>
      </c>
      <c r="G219" s="194" t="s">
        <v>188</v>
      </c>
      <c r="H219" s="195">
        <v>1</v>
      </c>
      <c r="I219" s="221">
        <v>0</v>
      </c>
      <c r="J219" s="196">
        <f t="shared" si="50"/>
        <v>0</v>
      </c>
      <c r="K219" s="193" t="s">
        <v>1</v>
      </c>
      <c r="L219" s="231"/>
      <c r="M219" s="306" t="s">
        <v>1</v>
      </c>
      <c r="N219" s="307" t="s">
        <v>41</v>
      </c>
      <c r="O219" s="308">
        <v>0</v>
      </c>
      <c r="P219" s="308">
        <f t="shared" si="51"/>
        <v>0</v>
      </c>
      <c r="Q219" s="308">
        <v>0</v>
      </c>
      <c r="R219" s="308">
        <f t="shared" si="52"/>
        <v>0</v>
      </c>
      <c r="S219" s="308">
        <v>0</v>
      </c>
      <c r="T219" s="309">
        <f t="shared" si="53"/>
        <v>0</v>
      </c>
      <c r="U219" s="181"/>
      <c r="V219" s="181"/>
      <c r="W219" s="181"/>
      <c r="X219" s="181"/>
      <c r="Y219" s="181"/>
      <c r="Z219" s="181"/>
      <c r="AA219" s="181"/>
      <c r="AB219" s="181"/>
      <c r="AC219" s="181"/>
      <c r="AD219" s="181"/>
      <c r="AE219" s="181"/>
      <c r="AR219" s="304" t="s">
        <v>151</v>
      </c>
      <c r="AT219" s="304" t="s">
        <v>146</v>
      </c>
      <c r="AU219" s="304" t="s">
        <v>81</v>
      </c>
      <c r="AY219" s="224" t="s">
        <v>143</v>
      </c>
      <c r="BE219" s="305">
        <f t="shared" si="54"/>
        <v>0</v>
      </c>
      <c r="BF219" s="305">
        <f t="shared" si="55"/>
        <v>0</v>
      </c>
      <c r="BG219" s="305">
        <f t="shared" si="56"/>
        <v>0</v>
      </c>
      <c r="BH219" s="305">
        <f t="shared" si="57"/>
        <v>0</v>
      </c>
      <c r="BI219" s="305">
        <f t="shared" si="58"/>
        <v>0</v>
      </c>
      <c r="BJ219" s="224" t="s">
        <v>81</v>
      </c>
      <c r="BK219" s="305">
        <f t="shared" si="59"/>
        <v>0</v>
      </c>
      <c r="BL219" s="224" t="s">
        <v>151</v>
      </c>
      <c r="BM219" s="304" t="s">
        <v>1364</v>
      </c>
    </row>
    <row r="220" spans="1:65" s="233" customFormat="1" ht="16.5" customHeight="1">
      <c r="A220" s="181"/>
      <c r="B220" s="231"/>
      <c r="C220" s="191" t="s">
        <v>442</v>
      </c>
      <c r="D220" s="191" t="s">
        <v>146</v>
      </c>
      <c r="E220" s="192" t="s">
        <v>1365</v>
      </c>
      <c r="F220" s="193" t="s">
        <v>1366</v>
      </c>
      <c r="G220" s="194" t="s">
        <v>188</v>
      </c>
      <c r="H220" s="195">
        <v>1</v>
      </c>
      <c r="I220" s="221">
        <v>0</v>
      </c>
      <c r="J220" s="196">
        <f t="shared" si="50"/>
        <v>0</v>
      </c>
      <c r="K220" s="193" t="s">
        <v>1</v>
      </c>
      <c r="L220" s="231"/>
      <c r="M220" s="306" t="s">
        <v>1</v>
      </c>
      <c r="N220" s="307" t="s">
        <v>41</v>
      </c>
      <c r="O220" s="308">
        <v>0</v>
      </c>
      <c r="P220" s="308">
        <f t="shared" si="51"/>
        <v>0</v>
      </c>
      <c r="Q220" s="308">
        <v>0</v>
      </c>
      <c r="R220" s="308">
        <f t="shared" si="52"/>
        <v>0</v>
      </c>
      <c r="S220" s="308">
        <v>0</v>
      </c>
      <c r="T220" s="309">
        <f t="shared" si="53"/>
        <v>0</v>
      </c>
      <c r="U220" s="181"/>
      <c r="V220" s="181"/>
      <c r="W220" s="181"/>
      <c r="X220" s="181"/>
      <c r="Y220" s="181"/>
      <c r="Z220" s="181"/>
      <c r="AA220" s="181"/>
      <c r="AB220" s="181"/>
      <c r="AC220" s="181"/>
      <c r="AD220" s="181"/>
      <c r="AE220" s="181"/>
      <c r="AR220" s="304" t="s">
        <v>151</v>
      </c>
      <c r="AT220" s="304" t="s">
        <v>146</v>
      </c>
      <c r="AU220" s="304" t="s">
        <v>81</v>
      </c>
      <c r="AY220" s="224" t="s">
        <v>143</v>
      </c>
      <c r="BE220" s="305">
        <f t="shared" si="54"/>
        <v>0</v>
      </c>
      <c r="BF220" s="305">
        <f t="shared" si="55"/>
        <v>0</v>
      </c>
      <c r="BG220" s="305">
        <f t="shared" si="56"/>
        <v>0</v>
      </c>
      <c r="BH220" s="305">
        <f t="shared" si="57"/>
        <v>0</v>
      </c>
      <c r="BI220" s="305">
        <f t="shared" si="58"/>
        <v>0</v>
      </c>
      <c r="BJ220" s="224" t="s">
        <v>81</v>
      </c>
      <c r="BK220" s="305">
        <f t="shared" si="59"/>
        <v>0</v>
      </c>
      <c r="BL220" s="224" t="s">
        <v>151</v>
      </c>
      <c r="BM220" s="304" t="s">
        <v>1367</v>
      </c>
    </row>
    <row r="221" spans="1:65" s="233" customFormat="1" ht="33" customHeight="1">
      <c r="A221" s="181"/>
      <c r="B221" s="231"/>
      <c r="C221" s="191" t="s">
        <v>428</v>
      </c>
      <c r="D221" s="191" t="s">
        <v>146</v>
      </c>
      <c r="E221" s="192" t="s">
        <v>1368</v>
      </c>
      <c r="F221" s="193" t="s">
        <v>1369</v>
      </c>
      <c r="G221" s="194" t="s">
        <v>188</v>
      </c>
      <c r="H221" s="195">
        <v>1</v>
      </c>
      <c r="I221" s="221">
        <v>0</v>
      </c>
      <c r="J221" s="196">
        <f t="shared" si="50"/>
        <v>0</v>
      </c>
      <c r="K221" s="193" t="s">
        <v>1</v>
      </c>
      <c r="L221" s="231"/>
      <c r="M221" s="306" t="s">
        <v>1</v>
      </c>
      <c r="N221" s="307" t="s">
        <v>41</v>
      </c>
      <c r="O221" s="308">
        <v>0</v>
      </c>
      <c r="P221" s="308">
        <f t="shared" si="51"/>
        <v>0</v>
      </c>
      <c r="Q221" s="308">
        <v>0</v>
      </c>
      <c r="R221" s="308">
        <f t="shared" si="52"/>
        <v>0</v>
      </c>
      <c r="S221" s="308">
        <v>0</v>
      </c>
      <c r="T221" s="309">
        <f t="shared" si="53"/>
        <v>0</v>
      </c>
      <c r="U221" s="181"/>
      <c r="V221" s="181"/>
      <c r="W221" s="181"/>
      <c r="X221" s="181"/>
      <c r="Y221" s="181"/>
      <c r="Z221" s="181"/>
      <c r="AA221" s="181"/>
      <c r="AB221" s="181"/>
      <c r="AC221" s="181"/>
      <c r="AD221" s="181"/>
      <c r="AE221" s="181"/>
      <c r="AR221" s="304" t="s">
        <v>151</v>
      </c>
      <c r="AT221" s="304" t="s">
        <v>146</v>
      </c>
      <c r="AU221" s="304" t="s">
        <v>81</v>
      </c>
      <c r="AY221" s="224" t="s">
        <v>143</v>
      </c>
      <c r="BE221" s="305">
        <f t="shared" si="54"/>
        <v>0</v>
      </c>
      <c r="BF221" s="305">
        <f t="shared" si="55"/>
        <v>0</v>
      </c>
      <c r="BG221" s="305">
        <f t="shared" si="56"/>
        <v>0</v>
      </c>
      <c r="BH221" s="305">
        <f t="shared" si="57"/>
        <v>0</v>
      </c>
      <c r="BI221" s="305">
        <f t="shared" si="58"/>
        <v>0</v>
      </c>
      <c r="BJ221" s="224" t="s">
        <v>81</v>
      </c>
      <c r="BK221" s="305">
        <f t="shared" si="59"/>
        <v>0</v>
      </c>
      <c r="BL221" s="224" t="s">
        <v>151</v>
      </c>
      <c r="BM221" s="304" t="s">
        <v>1370</v>
      </c>
    </row>
    <row r="222" spans="1:65" s="233" customFormat="1" ht="21.75" customHeight="1">
      <c r="A222" s="181"/>
      <c r="B222" s="231"/>
      <c r="C222" s="191" t="s">
        <v>430</v>
      </c>
      <c r="D222" s="191" t="s">
        <v>146</v>
      </c>
      <c r="E222" s="192" t="s">
        <v>1371</v>
      </c>
      <c r="F222" s="193" t="s">
        <v>1372</v>
      </c>
      <c r="G222" s="194" t="s">
        <v>188</v>
      </c>
      <c r="H222" s="195">
        <v>1</v>
      </c>
      <c r="I222" s="221">
        <v>0</v>
      </c>
      <c r="J222" s="196">
        <f t="shared" si="50"/>
        <v>0</v>
      </c>
      <c r="K222" s="193" t="s">
        <v>1</v>
      </c>
      <c r="L222" s="231"/>
      <c r="M222" s="306" t="s">
        <v>1</v>
      </c>
      <c r="N222" s="307" t="s">
        <v>41</v>
      </c>
      <c r="O222" s="308">
        <v>0</v>
      </c>
      <c r="P222" s="308">
        <f t="shared" si="51"/>
        <v>0</v>
      </c>
      <c r="Q222" s="308">
        <v>0</v>
      </c>
      <c r="R222" s="308">
        <f t="shared" si="52"/>
        <v>0</v>
      </c>
      <c r="S222" s="308">
        <v>0</v>
      </c>
      <c r="T222" s="309">
        <f t="shared" si="53"/>
        <v>0</v>
      </c>
      <c r="U222" s="181"/>
      <c r="V222" s="181"/>
      <c r="W222" s="181"/>
      <c r="X222" s="181"/>
      <c r="Y222" s="181"/>
      <c r="Z222" s="181"/>
      <c r="AA222" s="181"/>
      <c r="AB222" s="181"/>
      <c r="AC222" s="181"/>
      <c r="AD222" s="181"/>
      <c r="AE222" s="181"/>
      <c r="AR222" s="304" t="s">
        <v>151</v>
      </c>
      <c r="AT222" s="304" t="s">
        <v>146</v>
      </c>
      <c r="AU222" s="304" t="s">
        <v>81</v>
      </c>
      <c r="AY222" s="224" t="s">
        <v>143</v>
      </c>
      <c r="BE222" s="305">
        <f t="shared" si="54"/>
        <v>0</v>
      </c>
      <c r="BF222" s="305">
        <f t="shared" si="55"/>
        <v>0</v>
      </c>
      <c r="BG222" s="305">
        <f t="shared" si="56"/>
        <v>0</v>
      </c>
      <c r="BH222" s="305">
        <f t="shared" si="57"/>
        <v>0</v>
      </c>
      <c r="BI222" s="305">
        <f t="shared" si="58"/>
        <v>0</v>
      </c>
      <c r="BJ222" s="224" t="s">
        <v>81</v>
      </c>
      <c r="BK222" s="305">
        <f t="shared" si="59"/>
        <v>0</v>
      </c>
      <c r="BL222" s="224" t="s">
        <v>151</v>
      </c>
      <c r="BM222" s="304" t="s">
        <v>1373</v>
      </c>
    </row>
    <row r="223" spans="1:65" s="233" customFormat="1" ht="30.75" customHeight="1">
      <c r="A223" s="181"/>
      <c r="B223" s="231"/>
      <c r="C223" s="191">
        <v>55</v>
      </c>
      <c r="D223" s="191" t="s">
        <v>146</v>
      </c>
      <c r="E223" s="192" t="s">
        <v>1394</v>
      </c>
      <c r="F223" s="193" t="s">
        <v>1395</v>
      </c>
      <c r="G223" s="194" t="s">
        <v>188</v>
      </c>
      <c r="H223" s="195">
        <v>2</v>
      </c>
      <c r="I223" s="221">
        <v>0</v>
      </c>
      <c r="J223" s="196">
        <f t="shared" si="50"/>
        <v>0</v>
      </c>
      <c r="K223" s="193"/>
      <c r="L223" s="231"/>
      <c r="M223" s="306"/>
      <c r="N223" s="307"/>
      <c r="O223" s="308"/>
      <c r="P223" s="308"/>
      <c r="Q223" s="308"/>
      <c r="R223" s="308"/>
      <c r="S223" s="308"/>
      <c r="T223" s="309"/>
      <c r="U223" s="181"/>
      <c r="V223" s="181"/>
      <c r="W223" s="181"/>
      <c r="X223" s="181"/>
      <c r="Y223" s="181"/>
      <c r="Z223" s="181"/>
      <c r="AA223" s="181"/>
      <c r="AB223" s="181"/>
      <c r="AC223" s="181"/>
      <c r="AD223" s="181"/>
      <c r="AE223" s="181"/>
      <c r="AR223" s="304"/>
      <c r="AT223" s="304"/>
      <c r="AU223" s="304"/>
      <c r="AY223" s="224"/>
      <c r="BE223" s="305"/>
      <c r="BF223" s="305"/>
      <c r="BG223" s="305"/>
      <c r="BH223" s="305"/>
      <c r="BI223" s="305"/>
      <c r="BJ223" s="224"/>
      <c r="BK223" s="305">
        <f t="shared" si="59"/>
        <v>0</v>
      </c>
      <c r="BL223" s="224"/>
      <c r="BM223" s="304"/>
    </row>
    <row r="224" spans="1:65" s="233" customFormat="1" ht="70.5" customHeight="1">
      <c r="A224" s="181"/>
      <c r="B224" s="231"/>
      <c r="C224" s="191">
        <v>56</v>
      </c>
      <c r="D224" s="191" t="s">
        <v>146</v>
      </c>
      <c r="E224" s="192" t="s">
        <v>1397</v>
      </c>
      <c r="F224" s="193" t="s">
        <v>1398</v>
      </c>
      <c r="G224" s="194" t="s">
        <v>188</v>
      </c>
      <c r="H224" s="195">
        <v>1</v>
      </c>
      <c r="I224" s="221">
        <v>0</v>
      </c>
      <c r="J224" s="196">
        <f t="shared" si="50"/>
        <v>0</v>
      </c>
      <c r="K224" s="193"/>
      <c r="L224" s="231"/>
      <c r="M224" s="306"/>
      <c r="N224" s="307"/>
      <c r="O224" s="308"/>
      <c r="P224" s="308"/>
      <c r="Q224" s="308"/>
      <c r="R224" s="308"/>
      <c r="S224" s="308"/>
      <c r="T224" s="309"/>
      <c r="U224" s="181"/>
      <c r="V224" s="181"/>
      <c r="W224" s="181"/>
      <c r="X224" s="181"/>
      <c r="Y224" s="181"/>
      <c r="Z224" s="181"/>
      <c r="AA224" s="181"/>
      <c r="AB224" s="181"/>
      <c r="AC224" s="181"/>
      <c r="AD224" s="181"/>
      <c r="AE224" s="181"/>
      <c r="AR224" s="304"/>
      <c r="AT224" s="304"/>
      <c r="AU224" s="304"/>
      <c r="AY224" s="224"/>
      <c r="BE224" s="305"/>
      <c r="BF224" s="305"/>
      <c r="BG224" s="305"/>
      <c r="BH224" s="305"/>
      <c r="BI224" s="305"/>
      <c r="BJ224" s="224"/>
      <c r="BK224" s="305">
        <f t="shared" si="59"/>
        <v>0</v>
      </c>
      <c r="BL224" s="224"/>
      <c r="BM224" s="304"/>
    </row>
    <row r="225" spans="1:65" s="233" customFormat="1" ht="33" customHeight="1">
      <c r="A225" s="181"/>
      <c r="B225" s="231"/>
      <c r="C225" s="191">
        <v>57</v>
      </c>
      <c r="D225" s="191" t="s">
        <v>146</v>
      </c>
      <c r="E225" s="192" t="s">
        <v>1396</v>
      </c>
      <c r="F225" s="193" t="s">
        <v>1374</v>
      </c>
      <c r="G225" s="194" t="s">
        <v>188</v>
      </c>
      <c r="H225" s="195">
        <v>1</v>
      </c>
      <c r="I225" s="221">
        <v>0</v>
      </c>
      <c r="J225" s="196">
        <f>ROUND(I225*H225,2)</f>
        <v>0</v>
      </c>
      <c r="K225" s="193" t="s">
        <v>1</v>
      </c>
      <c r="L225" s="231"/>
      <c r="M225" s="300" t="s">
        <v>1</v>
      </c>
      <c r="N225" s="301" t="s">
        <v>41</v>
      </c>
      <c r="O225" s="302">
        <v>0</v>
      </c>
      <c r="P225" s="302">
        <f>O225*H225</f>
        <v>0</v>
      </c>
      <c r="Q225" s="302">
        <v>0</v>
      </c>
      <c r="R225" s="302">
        <f>Q225*H225</f>
        <v>0</v>
      </c>
      <c r="S225" s="302">
        <v>0</v>
      </c>
      <c r="T225" s="303">
        <f>S225*H225</f>
        <v>0</v>
      </c>
      <c r="U225" s="181"/>
      <c r="V225" s="181"/>
      <c r="W225" s="181"/>
      <c r="X225" s="181"/>
      <c r="Y225" s="181"/>
      <c r="Z225" s="181"/>
      <c r="AA225" s="181"/>
      <c r="AB225" s="181"/>
      <c r="AC225" s="181"/>
      <c r="AD225" s="181"/>
      <c r="AE225" s="181"/>
      <c r="AR225" s="304" t="s">
        <v>151</v>
      </c>
      <c r="AT225" s="304" t="s">
        <v>146</v>
      </c>
      <c r="AU225" s="304" t="s">
        <v>81</v>
      </c>
      <c r="AY225" s="224" t="s">
        <v>143</v>
      </c>
      <c r="BE225" s="305">
        <f>IF(N225="základní",J225,0)</f>
        <v>0</v>
      </c>
      <c r="BF225" s="305">
        <f>IF(N225="snížená",J225,0)</f>
        <v>0</v>
      </c>
      <c r="BG225" s="305">
        <f>IF(N225="zákl. přenesená",J225,0)</f>
        <v>0</v>
      </c>
      <c r="BH225" s="305">
        <f>IF(N225="sníž. přenesená",J225,0)</f>
        <v>0</v>
      </c>
      <c r="BI225" s="305">
        <f>IF(N225="nulová",J225,0)</f>
        <v>0</v>
      </c>
      <c r="BJ225" s="224" t="s">
        <v>81</v>
      </c>
      <c r="BK225" s="305">
        <f>ROUND(I225*H225,2)</f>
        <v>0</v>
      </c>
      <c r="BL225" s="224" t="s">
        <v>151</v>
      </c>
      <c r="BM225" s="304" t="s">
        <v>1375</v>
      </c>
    </row>
    <row r="226" spans="1:31" s="233" customFormat="1" ht="6.95" customHeight="1">
      <c r="A226" s="181"/>
      <c r="B226" s="261"/>
      <c r="C226" s="262"/>
      <c r="D226" s="262"/>
      <c r="E226" s="262"/>
      <c r="F226" s="262"/>
      <c r="G226" s="262"/>
      <c r="H226" s="262"/>
      <c r="I226" s="262"/>
      <c r="J226" s="262"/>
      <c r="K226" s="262"/>
      <c r="L226" s="231"/>
      <c r="M226" s="181"/>
      <c r="O226" s="181"/>
      <c r="P226" s="181"/>
      <c r="Q226" s="181"/>
      <c r="R226" s="181"/>
      <c r="S226" s="181"/>
      <c r="T226" s="181"/>
      <c r="U226" s="181"/>
      <c r="V226" s="181"/>
      <c r="W226" s="181"/>
      <c r="X226" s="181"/>
      <c r="Y226" s="181"/>
      <c r="Z226" s="181"/>
      <c r="AA226" s="181"/>
      <c r="AB226" s="181"/>
      <c r="AC226" s="181"/>
      <c r="AD226" s="181"/>
      <c r="AE226" s="181"/>
    </row>
  </sheetData>
  <autoFilter ref="C124:K225"/>
  <mergeCells count="8">
    <mergeCell ref="E115:H115"/>
    <mergeCell ref="E117:H117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Jirsa</dc:creator>
  <cp:keywords/>
  <dc:description/>
  <cp:lastModifiedBy>Ing. Vendula Poslední</cp:lastModifiedBy>
  <dcterms:created xsi:type="dcterms:W3CDTF">2020-03-18T07:13:45Z</dcterms:created>
  <dcterms:modified xsi:type="dcterms:W3CDTF">2020-04-13T19:54:08Z</dcterms:modified>
  <cp:category/>
  <cp:version/>
  <cp:contentType/>
  <cp:contentStatus/>
</cp:coreProperties>
</file>