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85" windowWidth="27495" windowHeight="13740" activeTab="0"/>
  </bookViews>
  <sheets>
    <sheet name="Rekapitulace stavby" sheetId="1" r:id="rId1"/>
    <sheet name="01 - TRV" sheetId="2" r:id="rId2"/>
    <sheet name="02 - Směšovací stanice" sheetId="3" r:id="rId3"/>
  </sheets>
  <definedNames>
    <definedName name="_xlnm.Print_Area" localSheetId="1">'01 - TRV'!$C$4:$Q$70,'01 - TRV'!$C$76:$Q$101,'01 - TRV'!$C$107:$Q$162</definedName>
    <definedName name="_xlnm.Print_Area" localSheetId="2">'02 - Směšovací stanice'!$C$4:$Q$70,'02 - Směšovací stanice'!$C$76:$Q$102,'02 - Směšovací stanice'!$C$108:$Q$167</definedName>
    <definedName name="_xlnm.Print_Area" localSheetId="0">'Rekapitulace stavby'!$C$4:$AP$70,'Rekapitulace stavby'!$C$76:$AP$97</definedName>
    <definedName name="_xlnm.Print_Titles" localSheetId="0">'Rekapitulace stavby'!$85:$85</definedName>
    <definedName name="_xlnm.Print_Titles" localSheetId="1">'01 - TRV'!$117:$117</definedName>
    <definedName name="_xlnm.Print_Titles" localSheetId="2">'02 - Směšovací stanice'!$118:$118</definedName>
  </definedNames>
  <calcPr calcId="145621"/>
</workbook>
</file>

<file path=xl/sharedStrings.xml><?xml version="1.0" encoding="utf-8"?>
<sst xmlns="http://schemas.openxmlformats.org/spreadsheetml/2006/main" count="1662" uniqueCount="408">
  <si>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</si>
  <si>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</si>
  <si>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</si>
  <si>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</si>
  <si>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</si>
  <si>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</si>
  <si>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</si>
  <si>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</si>
  <si>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</si>
  <si>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</si>
  <si>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</si>
  <si>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</si>
  <si>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</si>
  <si>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</si>
  <si>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</si>
  <si>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</si>
  <si>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</si>
  <si>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20170324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</si>
  <si>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</si>
  <si>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</si>
  <si>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otopného systému Na Okraji</t>
  </si>
  <si>
    <t>JKSO:</t>
  </si>
  <si>
    <t/>
  </si>
  <si>
    <t>CC-CZ:</t>
  </si>
  <si>
    <t>Místo:</t>
  </si>
  <si>
    <t>Na Okraji 1001/7, Ústí nad Labem</t>
  </si>
  <si>
    <t>Datum:</t>
  </si>
  <si>
    <t>24. 3. 2017</t>
  </si>
  <si>
    <t>Objednatel:</t>
  </si>
  <si>
    <t>IČ:</t>
  </si>
  <si>
    <t>44555601</t>
  </si>
  <si>
    <t>Univerzita Jana Evangelisty Purkyně v Ústí n/L</t>
  </si>
  <si>
    <t>DIČ:</t>
  </si>
  <si>
    <t>CZ44555601</t>
  </si>
  <si>
    <t>Zhotovitel:</t>
  </si>
  <si>
    <t>Vyplň údaj</t>
  </si>
  <si>
    <t>Projektant:</t>
  </si>
  <si>
    <t>25016911</t>
  </si>
  <si>
    <t>INTECON spol. s.r.o.</t>
  </si>
  <si>
    <t>CZ25016911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</si>
  <si>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</si>
  <si>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</si>
  <si>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</si>
  <si>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</si>
  <si>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</si>
  <si>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</si>
  <si>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</si>
  <si>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</si>
  <si>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</si>
  <si>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</si>
  <si>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</si>
  <si>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</si>
  <si>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</si>
  <si>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</si>
  <si>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</si>
  <si>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</si>
  <si>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</si>
  <si>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</si>
  <si>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</si>
  <si>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</si>
  <si>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</si>
  <si>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</si>
  <si>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</si>
  <si>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</si>
  <si>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</si>
  <si>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</si>
  <si>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</si>
  <si>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</si>
  <si>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</si>
  <si>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</si>
  <si>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</si>
  <si>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</si>
  <si>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</si>
  <si>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</si>
  <si>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</si>
  <si>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</si>
  <si>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</si>
  <si>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</si>
  <si>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</si>
  <si>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</si>
  <si>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</si>
  <si>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</si>
  <si>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</si>
  <si>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</si>
  <si>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</si>
  <si>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</si>
  <si>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{e357f30a-92da-44fd-80bb-c035eb0eabf7}</t>
  </si>
  <si>
    <t>{00000000-0000-0000-0000-000000000000}</t>
  </si>
  <si>
    <t>/</t>
  </si>
  <si>
    <t>01</t>
  </si>
  <si>
    <t>TRV</t>
  </si>
  <si>
    <t>1</t>
  </si>
  <si>
    <t>{cf003f0f-7d27-4249-86db-1c72cbaf06e7}</t>
  </si>
  <si>
    <t>02</t>
  </si>
  <si>
    <t>Směšovací stanice</t>
  </si>
  <si>
    <t>{33f63df0-631a-4b11-ba18-523b5a9ffc59}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</si>
  <si>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</si>
  <si>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</si>
  <si>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</si>
  <si>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</si>
  <si>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</si>
  <si>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</si>
  <si>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</si>
  <si>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</si>
  <si>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</si>
  <si>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</si>
  <si>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</si>
  <si>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</si>
  <si>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</si>
  <si>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</si>
  <si>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</si>
  <si>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</si>
  <si>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</si>
  <si>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TRV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</si>
  <si>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</si>
  <si>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</si>
  <si>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</si>
  <si>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</si>
  <si>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</si>
  <si>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</si>
  <si>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</si>
  <si>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734A - Spodní stavba</t>
  </si>
  <si>
    <t xml:space="preserve">    734 - Vrchní stavba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</si>
  <si>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</si>
  <si>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</si>
  <si>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</si>
  <si>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</si>
  <si>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</si>
  <si>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</si>
  <si>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</si>
  <si>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</si>
  <si>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</si>
  <si>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</si>
  <si>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</si>
  <si>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</si>
  <si>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</si>
  <si>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</si>
  <si>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</si>
  <si>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</si>
  <si>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</si>
  <si>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</si>
  <si>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</si>
  <si>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</si>
  <si>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</si>
  <si>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</si>
  <si>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</si>
  <si>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</si>
  <si>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</si>
  <si>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734209113</t>
  </si>
  <si>
    <t>Montáž armatury závitové s dvěma závity G 1/2</t>
  </si>
  <si>
    <t>kus</t>
  </si>
  <si>
    <t>16</t>
  </si>
  <si>
    <t>138461573</t>
  </si>
  <si>
    <t>734209117</t>
  </si>
  <si>
    <t>Montáž armatury závitové s dvěma závity G 6/4</t>
  </si>
  <si>
    <t>-1585102397</t>
  </si>
  <si>
    <t>M</t>
  </si>
  <si>
    <t>koh01</t>
  </si>
  <si>
    <t>Kulový kohout s hrdlem pro impulzní potrubí DN 15</t>
  </si>
  <si>
    <t>32</t>
  </si>
  <si>
    <t>905789073</t>
  </si>
  <si>
    <t>734291123</t>
  </si>
  <si>
    <t>Kohout plnící a vypouštěcí G 1/2 PN 10 do 110°C závitový</t>
  </si>
  <si>
    <t>1673793688</t>
  </si>
  <si>
    <t>734291247</t>
  </si>
  <si>
    <t>Filtr závitový přímý G 2 PN 16 do 130°C s vnitřními závity</t>
  </si>
  <si>
    <t>-1689095040</t>
  </si>
  <si>
    <t>734292713</t>
  </si>
  <si>
    <t>Kohout kulový přímý G 1/2 PN 42 do 185°C vnitřní závit</t>
  </si>
  <si>
    <t>-533636845</t>
  </si>
  <si>
    <t>734292714</t>
  </si>
  <si>
    <t>Kohout kulový přímý G 3/4 PN 42 do 185°C vnitřní závit</t>
  </si>
  <si>
    <t>1566730443</t>
  </si>
  <si>
    <t>734292715</t>
  </si>
  <si>
    <t>Kohout kulový přímý G 1 PN 42 do 185°C vnitřní závit</t>
  </si>
  <si>
    <t>47240884</t>
  </si>
  <si>
    <t>spojmat01</t>
  </si>
  <si>
    <t>Základní spojovací materiál (šroubení, nátrubky, barva) do DN 15</t>
  </si>
  <si>
    <t>kpl</t>
  </si>
  <si>
    <t>-362586507</t>
  </si>
  <si>
    <t>spojmat02</t>
  </si>
  <si>
    <t>Základní spojovací materiál (šroubení, nátrubky, barva) do DN 20</t>
  </si>
  <si>
    <t>1672488267</t>
  </si>
  <si>
    <t>spojmat3</t>
  </si>
  <si>
    <t>Základní spojovací materiál (šroubení, nátrubky, barva) do DN 25</t>
  </si>
  <si>
    <t>1715492796</t>
  </si>
  <si>
    <t>734292718</t>
  </si>
  <si>
    <t>Kohout kulový přímý G 2 PN 42 do 185°C vnitřní závit</t>
  </si>
  <si>
    <t>1157587174</t>
  </si>
  <si>
    <t>vyvaz01</t>
  </si>
  <si>
    <t>Automatická vyvažovací armatura DN 40 + impulzní potrubí</t>
  </si>
  <si>
    <t>-709160272</t>
  </si>
  <si>
    <t>735191910</t>
  </si>
  <si>
    <t>Napuštění vody do otopných těles</t>
  </si>
  <si>
    <t>m2</t>
  </si>
  <si>
    <t>-446881730</t>
  </si>
  <si>
    <t>735494811</t>
  </si>
  <si>
    <t>Vypuštění vody z otopných těles</t>
  </si>
  <si>
    <t>-388970269</t>
  </si>
  <si>
    <t>892241111</t>
  </si>
  <si>
    <t>Tlaková zkouška vodou potrubí do 80</t>
  </si>
  <si>
    <t>m</t>
  </si>
  <si>
    <t>106111119</t>
  </si>
  <si>
    <t>vyv01</t>
  </si>
  <si>
    <t>Vyvážení objektu</t>
  </si>
  <si>
    <t>-124051976</t>
  </si>
  <si>
    <t>230040023</t>
  </si>
  <si>
    <t>Zhotovení vnějšího závitu G DN 3/8"</t>
  </si>
  <si>
    <t>-170265637</t>
  </si>
  <si>
    <t>230040024</t>
  </si>
  <si>
    <t>Zhotovení vnějšího závitu G DN 1/2"</t>
  </si>
  <si>
    <t>-830890737</t>
  </si>
  <si>
    <t>230040025</t>
  </si>
  <si>
    <t>Zhotovení vnějšího závitu G DN 3/4"</t>
  </si>
  <si>
    <t>1965768404</t>
  </si>
  <si>
    <t>722130913</t>
  </si>
  <si>
    <t>Potrubí pozinkované závitové přeřezání ocelové trubky do DN 25</t>
  </si>
  <si>
    <t>-677649064</t>
  </si>
  <si>
    <t>734200822</t>
  </si>
  <si>
    <t>Demontáž armatury závitové se dvěma závity do G 1</t>
  </si>
  <si>
    <t>-1208852707</t>
  </si>
  <si>
    <t>551212200</t>
  </si>
  <si>
    <t>termostatický ventil, přímý s víčkem RA-N 3/8"</t>
  </si>
  <si>
    <t>516201452</t>
  </si>
  <si>
    <t>551212220</t>
  </si>
  <si>
    <t>termostatický ventil, přímý s víčkem RA-N 1/2"</t>
  </si>
  <si>
    <t>-1897092606</t>
  </si>
  <si>
    <t>551212210</t>
  </si>
  <si>
    <t>termostatický ventil, přímý s víčkem RA-N 3/4"</t>
  </si>
  <si>
    <t>340817988</t>
  </si>
  <si>
    <t>hlav01</t>
  </si>
  <si>
    <t>Termostatická hlavice RA 2980</t>
  </si>
  <si>
    <t>-85249866</t>
  </si>
  <si>
    <t>734209112</t>
  </si>
  <si>
    <t>Montáž armatury závitové s dvěma závity G 3/8</t>
  </si>
  <si>
    <t>1887590721</t>
  </si>
  <si>
    <t>-1749517831</t>
  </si>
  <si>
    <t>734209114</t>
  </si>
  <si>
    <t>Montáž armatury závitové s dvěma závity G 3/4</t>
  </si>
  <si>
    <t>1548361566</t>
  </si>
  <si>
    <t>734211113</t>
  </si>
  <si>
    <t>Ventil závitový odvzdušňovací G 3/8 PN 10 do 120°C otopných těles</t>
  </si>
  <si>
    <t>-1489854024</t>
  </si>
  <si>
    <t>734261232</t>
  </si>
  <si>
    <t>Šroubení topenářské přímé G 3/8 PN 16 do 120°C</t>
  </si>
  <si>
    <t>-1372410611</t>
  </si>
  <si>
    <t>734261233</t>
  </si>
  <si>
    <t>Šroubení topenářské přímé G 1/2 PN 16 do 120°C</t>
  </si>
  <si>
    <t>-865910764</t>
  </si>
  <si>
    <t>734261234</t>
  </si>
  <si>
    <t>Šroubení topenářské přímé G 3/4 PN 16 do 120°C</t>
  </si>
  <si>
    <t>370599961</t>
  </si>
  <si>
    <t>734291951</t>
  </si>
  <si>
    <t>Zpětná montáž hlavice ručního a termostatického ovládání</t>
  </si>
  <si>
    <t>330534242</t>
  </si>
  <si>
    <t>735111810</t>
  </si>
  <si>
    <t>Demontáž otopného tělesa litinového článkového</t>
  </si>
  <si>
    <t>511635048</t>
  </si>
  <si>
    <t>735151822</t>
  </si>
  <si>
    <t>Demontáž otopného tělesa panelového dvouřadého délka do 2820 mm</t>
  </si>
  <si>
    <t>-1128568746</t>
  </si>
  <si>
    <t>735192911</t>
  </si>
  <si>
    <t>Zpětná montáž otopných těles článkových litinových</t>
  </si>
  <si>
    <t>-1137165082</t>
  </si>
  <si>
    <t>735192924</t>
  </si>
  <si>
    <t>Zpětná montáž otopného tělesa panelového dvouřadého do 2820 mm</t>
  </si>
  <si>
    <t>-1204045542</t>
  </si>
  <si>
    <t>766699611</t>
  </si>
  <si>
    <t>Demontáž a zpětná montáž krytů topného tělesa dřevěných povrchově upravených</t>
  </si>
  <si>
    <t>-603722235</t>
  </si>
  <si>
    <t>783614653</t>
  </si>
  <si>
    <t>Základní antikorozní jednonásobný syntetický samozákladující potrubí DN do 50 mm</t>
  </si>
  <si>
    <t>-1609579589</t>
  </si>
  <si>
    <t>VP - Vícepráce</t>
  </si>
  <si>
    <t>PN</t>
  </si>
  <si>
    <t>02 - Směšovací stanice</t>
  </si>
  <si>
    <t xml:space="preserve">    732 - Ústřední vytápění - strojovny</t>
  </si>
  <si>
    <t>M - Práce a dodávky M</t>
  </si>
  <si>
    <t xml:space="preserve">    21-M - Elektromontáže</t>
  </si>
  <si>
    <t>611325401</t>
  </si>
  <si>
    <t>Oprava vnitřní vápenocementové hrubé omítky stropů v rozsahu plochy do 10%</t>
  </si>
  <si>
    <t>1475336382</t>
  </si>
  <si>
    <t>619995001</t>
  </si>
  <si>
    <t>Začištění omítek kolem oken, dveří, podlah nebo obkladů</t>
  </si>
  <si>
    <t>1492793870</t>
  </si>
  <si>
    <t>713463111</t>
  </si>
  <si>
    <t>Montáž izolace tepelné potrubí potrubními pouzdry bez úpravy staženými drátem 1x D do 100 mm</t>
  </si>
  <si>
    <t>-1200367031</t>
  </si>
  <si>
    <t>722130804</t>
  </si>
  <si>
    <t>Demontáž potrubí ocelové pozinkované závitové do DN 65</t>
  </si>
  <si>
    <t>-1848040889</t>
  </si>
  <si>
    <t>reg01</t>
  </si>
  <si>
    <t>Regulátor dynamického tlaku kvs=8 m3/h DN 25</t>
  </si>
  <si>
    <t>-1814197842</t>
  </si>
  <si>
    <t>731191943</t>
  </si>
  <si>
    <t>Napuštění kotle po opravě plocha kotle do 20 m2</t>
  </si>
  <si>
    <t>soubor</t>
  </si>
  <si>
    <t>-1687999345</t>
  </si>
  <si>
    <t>732224814</t>
  </si>
  <si>
    <t>Vypuštění vody z výměníku tepla s vložkou tvaru U plocha výměníku do 40,0 m2</t>
  </si>
  <si>
    <t>-1359313808</t>
  </si>
  <si>
    <t>732429215</t>
  </si>
  <si>
    <t>Montáž čerpadla oběhového mokroběžného závitového DN 32</t>
  </si>
  <si>
    <t>-1897702686</t>
  </si>
  <si>
    <t>733122205</t>
  </si>
  <si>
    <t>Potrubí z uhlíkové oceli hladké spojované lisováním DN 25</t>
  </si>
  <si>
    <t>1280368466</t>
  </si>
  <si>
    <t>733122206</t>
  </si>
  <si>
    <t>Potrubí z uhlíkové oceli hladké spojované lisováním DN 32</t>
  </si>
  <si>
    <t>144084991</t>
  </si>
  <si>
    <t>733122207</t>
  </si>
  <si>
    <t>Potrubí z uhlíkové oceli hladké spojované lisováním DN 40</t>
  </si>
  <si>
    <t>598871760</t>
  </si>
  <si>
    <t>734200824</t>
  </si>
  <si>
    <t>Demontáž armatury závitové se dvěma závity do G 2</t>
  </si>
  <si>
    <t>1052682256</t>
  </si>
  <si>
    <t>734209115</t>
  </si>
  <si>
    <t>Montáž armatury závitové s dvěma závity G 1</t>
  </si>
  <si>
    <t>370891393</t>
  </si>
  <si>
    <t>734209116</t>
  </si>
  <si>
    <t>Montáž armatury závitové s dvěma závity G 5/4</t>
  </si>
  <si>
    <t>1397797503</t>
  </si>
  <si>
    <t>734242415</t>
  </si>
  <si>
    <t>Ventil závitový zpětný přímý G 5/4 PN 16 do 110°C</t>
  </si>
  <si>
    <t>-2063080245</t>
  </si>
  <si>
    <t>704462684</t>
  </si>
  <si>
    <t>msv01</t>
  </si>
  <si>
    <t>Manuálně seřizovací, uzavírací a měřící ventil MSV-BD DN 25</t>
  </si>
  <si>
    <t>-1103645418</t>
  </si>
  <si>
    <t>msv02</t>
  </si>
  <si>
    <t>Manuálně seřizovací, uzavírací a měřící ventil MSV-BD DN 32</t>
  </si>
  <si>
    <t>791176380</t>
  </si>
  <si>
    <t>734291246</t>
  </si>
  <si>
    <t>Filtr závitový přímý G 1 1/2 PN 16 do 130°C s vnitřními závity</t>
  </si>
  <si>
    <t>1565656487</t>
  </si>
  <si>
    <t>regvent01</t>
  </si>
  <si>
    <t>Dvoucestný regulační ventil kvs=6,3 m3/h DN 25</t>
  </si>
  <si>
    <t>823818100</t>
  </si>
  <si>
    <t>servo01</t>
  </si>
  <si>
    <t>Elektrický servopohon k regulačnímu ventilu</t>
  </si>
  <si>
    <t>-222521154</t>
  </si>
  <si>
    <t>cerp01</t>
  </si>
  <si>
    <t>Oběhové čerpadlo s elektronickou regulací Q=3,5 m3/h, Y=15 kPa</t>
  </si>
  <si>
    <t>1006812563</t>
  </si>
  <si>
    <t>631545710</t>
  </si>
  <si>
    <t>pouzdro potrubní izolační ROCKWOOL PIPO ALS 28/40 mm</t>
  </si>
  <si>
    <t>425248417</t>
  </si>
  <si>
    <t>631545720</t>
  </si>
  <si>
    <t>pouzdro potrubní izolační ROCKWOOL PIPO ALS 35/40 mm</t>
  </si>
  <si>
    <t>895784642</t>
  </si>
  <si>
    <t>631545730</t>
  </si>
  <si>
    <t>pouzdro potrubní izolační ROCKWOOL PIPO ALS 42/40 mm</t>
  </si>
  <si>
    <t>-1910214236</t>
  </si>
  <si>
    <t>-848572863</t>
  </si>
  <si>
    <t>734292717</t>
  </si>
  <si>
    <t>Kohout kulový přímý G 1 1/2 PN 42 do 185°C vnitřní závit</t>
  </si>
  <si>
    <t>248941201</t>
  </si>
  <si>
    <t>767995111</t>
  </si>
  <si>
    <t>Montáž atypických zámečnických konstrukcí hmotnosti do 5 kg</t>
  </si>
  <si>
    <t>kg</t>
  </si>
  <si>
    <t>2098900449</t>
  </si>
  <si>
    <t>423928720</t>
  </si>
  <si>
    <t>konzole 150/150  otvor D12,5</t>
  </si>
  <si>
    <t>-497314440</t>
  </si>
  <si>
    <t>789321110</t>
  </si>
  <si>
    <t>Zhotovení nátěru ocelových konstrukcí třídy I 1složkového základního tl do 40 µm</t>
  </si>
  <si>
    <t>-1398829215</t>
  </si>
  <si>
    <t>865982919</t>
  </si>
  <si>
    <t>998732201</t>
  </si>
  <si>
    <t>Přesun hmot procentní pro strojovny v objektech v do 6 m</t>
  </si>
  <si>
    <t>%</t>
  </si>
  <si>
    <t>-2093191357</t>
  </si>
  <si>
    <t>ostmat02</t>
  </si>
  <si>
    <t>Ostatní nespecifikovaný montážní materiál</t>
  </si>
  <si>
    <t>195430962</t>
  </si>
  <si>
    <t>3</t>
  </si>
  <si>
    <t>ekviterm01</t>
  </si>
  <si>
    <t>Elektronický ekvitermní regulátor ECL 110</t>
  </si>
  <si>
    <t>256</t>
  </si>
  <si>
    <t>64</t>
  </si>
  <si>
    <t>-539273778</t>
  </si>
  <si>
    <t>soupr01</t>
  </si>
  <si>
    <t xml:space="preserve">Souprava pro montáž regulátoru do panelu </t>
  </si>
  <si>
    <t>-1731068183</t>
  </si>
  <si>
    <t>rozv01</t>
  </si>
  <si>
    <t>Rozvaděč MaR s vystrojením</t>
  </si>
  <si>
    <t>921061701</t>
  </si>
  <si>
    <t>cidlo01</t>
  </si>
  <si>
    <t>Teplotní venkovní čidlo ESMT</t>
  </si>
  <si>
    <t>635724932</t>
  </si>
  <si>
    <t>cidlo02</t>
  </si>
  <si>
    <t>Teplotní čidlo topné vody ESMU 100</t>
  </si>
  <si>
    <t>-1886409584</t>
  </si>
  <si>
    <t>jimka01</t>
  </si>
  <si>
    <t>Teplotní jímka pro čidlo</t>
  </si>
  <si>
    <t>602083206</t>
  </si>
  <si>
    <t>ostmat01</t>
  </si>
  <si>
    <t>Ostatní nespecifikovaný elektro materiál</t>
  </si>
  <si>
    <t>82729</t>
  </si>
  <si>
    <t>montelektr01</t>
  </si>
  <si>
    <t>Montážní práce - elektro</t>
  </si>
  <si>
    <t>-2143721198</t>
  </si>
  <si>
    <t>provoz01</t>
  </si>
  <si>
    <t>Uvedení do provozu, zaškolení investora</t>
  </si>
  <si>
    <t>-1694891514</t>
  </si>
  <si>
    <t>revelektr01</t>
  </si>
  <si>
    <t>Revizní zpráva elektro</t>
  </si>
  <si>
    <t>-234747000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</si>
</sst>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3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2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224" t="s">
        <v>8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81" t="s">
        <v>12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85" t="s">
        <v>17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25"/>
      <c r="AQ5" s="22"/>
      <c r="BE5" s="183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87" t="s">
        <v>20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25"/>
      <c r="AQ6" s="22"/>
      <c r="BE6" s="184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184"/>
      <c r="BS7" s="17" t="s">
        <v>9</v>
      </c>
    </row>
    <row r="8" spans="2:71" ht="14.4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2"/>
      <c r="BE8" s="184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84"/>
      <c r="BS9" s="17" t="s">
        <v>9</v>
      </c>
    </row>
    <row r="10" spans="2:71" ht="14.45" customHeight="1">
      <c r="B10" s="21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30</v>
      </c>
      <c r="AO10" s="25"/>
      <c r="AP10" s="25"/>
      <c r="AQ10" s="22"/>
      <c r="BE10" s="184"/>
      <c r="BS10" s="17" t="s">
        <v>9</v>
      </c>
    </row>
    <row r="11" spans="2:71" ht="18.4" customHeight="1">
      <c r="B11" s="21"/>
      <c r="C11" s="25"/>
      <c r="D11" s="25"/>
      <c r="E11" s="27" t="s">
        <v>31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32</v>
      </c>
      <c r="AL11" s="25"/>
      <c r="AM11" s="25"/>
      <c r="AN11" s="27" t="s">
        <v>33</v>
      </c>
      <c r="AO11" s="25"/>
      <c r="AP11" s="25"/>
      <c r="AQ11" s="22"/>
      <c r="BE11" s="184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84"/>
      <c r="BS12" s="17" t="s">
        <v>9</v>
      </c>
    </row>
    <row r="13" spans="2:71" ht="14.45" customHeight="1">
      <c r="B13" s="21"/>
      <c r="C13" s="25"/>
      <c r="D13" s="29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35</v>
      </c>
      <c r="AO13" s="25"/>
      <c r="AP13" s="25"/>
      <c r="AQ13" s="22"/>
      <c r="BE13" s="184"/>
      <c r="BS13" s="17" t="s">
        <v>9</v>
      </c>
    </row>
    <row r="14" spans="2:71" ht="13.5">
      <c r="B14" s="21"/>
      <c r="C14" s="25"/>
      <c r="D14" s="25"/>
      <c r="E14" s="188" t="s">
        <v>35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9" t="s">
        <v>32</v>
      </c>
      <c r="AL14" s="25"/>
      <c r="AM14" s="25"/>
      <c r="AN14" s="31" t="s">
        <v>35</v>
      </c>
      <c r="AO14" s="25"/>
      <c r="AP14" s="25"/>
      <c r="AQ14" s="22"/>
      <c r="BE14" s="184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84"/>
      <c r="BS15" s="17" t="s">
        <v>6</v>
      </c>
    </row>
    <row r="16" spans="2:71" ht="14.45" customHeight="1">
      <c r="B16" s="21"/>
      <c r="C16" s="25"/>
      <c r="D16" s="29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37</v>
      </c>
      <c r="AO16" s="25"/>
      <c r="AP16" s="25"/>
      <c r="AQ16" s="22"/>
      <c r="BE16" s="184"/>
      <c r="BS16" s="17" t="s">
        <v>6</v>
      </c>
    </row>
    <row r="17" spans="2:71" ht="18.4" customHeight="1">
      <c r="B17" s="21"/>
      <c r="C17" s="25"/>
      <c r="D17" s="25"/>
      <c r="E17" s="27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32</v>
      </c>
      <c r="AL17" s="25"/>
      <c r="AM17" s="25"/>
      <c r="AN17" s="27" t="s">
        <v>39</v>
      </c>
      <c r="AO17" s="25"/>
      <c r="AP17" s="25"/>
      <c r="AQ17" s="22"/>
      <c r="BE17" s="184"/>
      <c r="BS17" s="17" t="s">
        <v>40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84"/>
      <c r="BS18" s="17" t="s">
        <v>9</v>
      </c>
    </row>
    <row r="19" spans="2:71" ht="14.45" customHeight="1">
      <c r="B19" s="21"/>
      <c r="C19" s="25"/>
      <c r="D19" s="29" t="s">
        <v>41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2"/>
      <c r="BE19" s="184"/>
      <c r="BS19" s="17" t="s">
        <v>9</v>
      </c>
    </row>
    <row r="20" spans="2:57" ht="18.4" customHeight="1">
      <c r="B20" s="21"/>
      <c r="C20" s="25"/>
      <c r="D20" s="25"/>
      <c r="E20" s="27" t="s">
        <v>42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32</v>
      </c>
      <c r="AL20" s="25"/>
      <c r="AM20" s="25"/>
      <c r="AN20" s="27" t="s">
        <v>22</v>
      </c>
      <c r="AO20" s="25"/>
      <c r="AP20" s="25"/>
      <c r="AQ20" s="22"/>
      <c r="BE20" s="184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84"/>
    </row>
    <row r="22" spans="2:57" ht="13.5">
      <c r="B22" s="21"/>
      <c r="C22" s="25"/>
      <c r="D22" s="29" t="s">
        <v>43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84"/>
    </row>
    <row r="23" spans="2:57" ht="22.5" customHeight="1">
      <c r="B23" s="21"/>
      <c r="C23" s="25"/>
      <c r="D23" s="25"/>
      <c r="E23" s="190" t="s">
        <v>22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5"/>
      <c r="AP23" s="25"/>
      <c r="AQ23" s="22"/>
      <c r="BE23" s="184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84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84"/>
    </row>
    <row r="26" spans="2:57" ht="14.45" customHeight="1">
      <c r="B26" s="21"/>
      <c r="C26" s="25"/>
      <c r="D26" s="33" t="s">
        <v>44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1">
        <f>ROUND(AG87,2)</f>
        <v>0</v>
      </c>
      <c r="AL26" s="186"/>
      <c r="AM26" s="186"/>
      <c r="AN26" s="186"/>
      <c r="AO26" s="186"/>
      <c r="AP26" s="25"/>
      <c r="AQ26" s="22"/>
      <c r="BE26" s="184"/>
    </row>
    <row r="27" spans="2:57" ht="14.45" customHeight="1">
      <c r="B27" s="21"/>
      <c r="C27" s="25"/>
      <c r="D27" s="33" t="s">
        <v>45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1">
        <f>ROUND(AG91,2)</f>
        <v>0</v>
      </c>
      <c r="AL27" s="191"/>
      <c r="AM27" s="191"/>
      <c r="AN27" s="191"/>
      <c r="AO27" s="191"/>
      <c r="AP27" s="25"/>
      <c r="AQ27" s="22"/>
      <c r="BE27" s="184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4"/>
    </row>
    <row r="29" spans="2:57" s="1" customFormat="1" ht="25.9" customHeight="1">
      <c r="B29" s="34"/>
      <c r="C29" s="35"/>
      <c r="D29" s="37" t="s">
        <v>46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2">
        <f>ROUND(AK26+AK27,2)</f>
        <v>0</v>
      </c>
      <c r="AL29" s="193"/>
      <c r="AM29" s="193"/>
      <c r="AN29" s="193"/>
      <c r="AO29" s="193"/>
      <c r="AP29" s="35"/>
      <c r="AQ29" s="36"/>
      <c r="BE29" s="184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4"/>
    </row>
    <row r="31" spans="2:57" s="2" customFormat="1" ht="14.45" customHeight="1">
      <c r="B31" s="39"/>
      <c r="C31" s="40"/>
      <c r="D31" s="41" t="s">
        <v>47</v>
      </c>
      <c r="E31" s="40"/>
      <c r="F31" s="41" t="s">
        <v>48</v>
      </c>
      <c r="G31" s="40"/>
      <c r="H31" s="40"/>
      <c r="I31" s="40"/>
      <c r="J31" s="40"/>
      <c r="K31" s="40"/>
      <c r="L31" s="194">
        <v>0.21</v>
      </c>
      <c r="M31" s="195"/>
      <c r="N31" s="195"/>
      <c r="O31" s="195"/>
      <c r="P31" s="40"/>
      <c r="Q31" s="40"/>
      <c r="R31" s="40"/>
      <c r="S31" s="40"/>
      <c r="T31" s="43" t="s">
        <v>49</v>
      </c>
      <c r="U31" s="40"/>
      <c r="V31" s="40"/>
      <c r="W31" s="196">
        <f>ROUND(AZ87+SUM(CD92:CD96),2)</f>
        <v>0</v>
      </c>
      <c r="X31" s="195"/>
      <c r="Y31" s="195"/>
      <c r="Z31" s="195"/>
      <c r="AA31" s="195"/>
      <c r="AB31" s="195"/>
      <c r="AC31" s="195"/>
      <c r="AD31" s="195"/>
      <c r="AE31" s="195"/>
      <c r="AF31" s="40"/>
      <c r="AG31" s="40"/>
      <c r="AH31" s="40"/>
      <c r="AI31" s="40"/>
      <c r="AJ31" s="40"/>
      <c r="AK31" s="196">
        <f>ROUND(AV87+SUM(BY92:BY96),2)</f>
        <v>0</v>
      </c>
      <c r="AL31" s="195"/>
      <c r="AM31" s="195"/>
      <c r="AN31" s="195"/>
      <c r="AO31" s="195"/>
      <c r="AP31" s="40"/>
      <c r="AQ31" s="44"/>
      <c r="BE31" s="184"/>
    </row>
    <row r="32" spans="2:57" s="2" customFormat="1" ht="14.45" customHeight="1">
      <c r="B32" s="39"/>
      <c r="C32" s="40"/>
      <c r="D32" s="40"/>
      <c r="E32" s="40"/>
      <c r="F32" s="41" t="s">
        <v>50</v>
      </c>
      <c r="G32" s="40"/>
      <c r="H32" s="40"/>
      <c r="I32" s="40"/>
      <c r="J32" s="40"/>
      <c r="K32" s="40"/>
      <c r="L32" s="194">
        <v>0.15</v>
      </c>
      <c r="M32" s="195"/>
      <c r="N32" s="195"/>
      <c r="O32" s="195"/>
      <c r="P32" s="40"/>
      <c r="Q32" s="40"/>
      <c r="R32" s="40"/>
      <c r="S32" s="40"/>
      <c r="T32" s="43" t="s">
        <v>49</v>
      </c>
      <c r="U32" s="40"/>
      <c r="V32" s="40"/>
      <c r="W32" s="196">
        <f>ROUND(BA87+SUM(CE92:CE96),2)</f>
        <v>0</v>
      </c>
      <c r="X32" s="195"/>
      <c r="Y32" s="195"/>
      <c r="Z32" s="195"/>
      <c r="AA32" s="195"/>
      <c r="AB32" s="195"/>
      <c r="AC32" s="195"/>
      <c r="AD32" s="195"/>
      <c r="AE32" s="195"/>
      <c r="AF32" s="40"/>
      <c r="AG32" s="40"/>
      <c r="AH32" s="40"/>
      <c r="AI32" s="40"/>
      <c r="AJ32" s="40"/>
      <c r="AK32" s="196">
        <f>ROUND(AW87+SUM(BZ92:BZ96),2)</f>
        <v>0</v>
      </c>
      <c r="AL32" s="195"/>
      <c r="AM32" s="195"/>
      <c r="AN32" s="195"/>
      <c r="AO32" s="195"/>
      <c r="AP32" s="40"/>
      <c r="AQ32" s="44"/>
      <c r="BE32" s="184"/>
    </row>
    <row r="33" spans="2:57" s="2" customFormat="1" ht="14.45" customHeight="1" hidden="1">
      <c r="B33" s="39"/>
      <c r="C33" s="40"/>
      <c r="D33" s="40"/>
      <c r="E33" s="40"/>
      <c r="F33" s="41" t="s">
        <v>51</v>
      </c>
      <c r="G33" s="40"/>
      <c r="H33" s="40"/>
      <c r="I33" s="40"/>
      <c r="J33" s="40"/>
      <c r="K33" s="40"/>
      <c r="L33" s="194">
        <v>0.21</v>
      </c>
      <c r="M33" s="195"/>
      <c r="N33" s="195"/>
      <c r="O33" s="195"/>
      <c r="P33" s="40"/>
      <c r="Q33" s="40"/>
      <c r="R33" s="40"/>
      <c r="S33" s="40"/>
      <c r="T33" s="43" t="s">
        <v>49</v>
      </c>
      <c r="U33" s="40"/>
      <c r="V33" s="40"/>
      <c r="W33" s="196">
        <f>ROUND(BB87+SUM(CF92:CF96),2)</f>
        <v>0</v>
      </c>
      <c r="X33" s="195"/>
      <c r="Y33" s="195"/>
      <c r="Z33" s="195"/>
      <c r="AA33" s="195"/>
      <c r="AB33" s="195"/>
      <c r="AC33" s="195"/>
      <c r="AD33" s="195"/>
      <c r="AE33" s="195"/>
      <c r="AF33" s="40"/>
      <c r="AG33" s="40"/>
      <c r="AH33" s="40"/>
      <c r="AI33" s="40"/>
      <c r="AJ33" s="40"/>
      <c r="AK33" s="196">
        <v>0</v>
      </c>
      <c r="AL33" s="195"/>
      <c r="AM33" s="195"/>
      <c r="AN33" s="195"/>
      <c r="AO33" s="195"/>
      <c r="AP33" s="40"/>
      <c r="AQ33" s="44"/>
      <c r="BE33" s="184"/>
    </row>
    <row r="34" spans="2:57" s="2" customFormat="1" ht="14.45" customHeight="1" hidden="1">
      <c r="B34" s="39"/>
      <c r="C34" s="40"/>
      <c r="D34" s="40"/>
      <c r="E34" s="40"/>
      <c r="F34" s="41" t="s">
        <v>52</v>
      </c>
      <c r="G34" s="40"/>
      <c r="H34" s="40"/>
      <c r="I34" s="40"/>
      <c r="J34" s="40"/>
      <c r="K34" s="40"/>
      <c r="L34" s="194">
        <v>0.15</v>
      </c>
      <c r="M34" s="195"/>
      <c r="N34" s="195"/>
      <c r="O34" s="195"/>
      <c r="P34" s="40"/>
      <c r="Q34" s="40"/>
      <c r="R34" s="40"/>
      <c r="S34" s="40"/>
      <c r="T34" s="43" t="s">
        <v>49</v>
      </c>
      <c r="U34" s="40"/>
      <c r="V34" s="40"/>
      <c r="W34" s="196">
        <f>ROUND(BC87+SUM(CG92:CG96),2)</f>
        <v>0</v>
      </c>
      <c r="X34" s="195"/>
      <c r="Y34" s="195"/>
      <c r="Z34" s="195"/>
      <c r="AA34" s="195"/>
      <c r="AB34" s="195"/>
      <c r="AC34" s="195"/>
      <c r="AD34" s="195"/>
      <c r="AE34" s="195"/>
      <c r="AF34" s="40"/>
      <c r="AG34" s="40"/>
      <c r="AH34" s="40"/>
      <c r="AI34" s="40"/>
      <c r="AJ34" s="40"/>
      <c r="AK34" s="196">
        <v>0</v>
      </c>
      <c r="AL34" s="195"/>
      <c r="AM34" s="195"/>
      <c r="AN34" s="195"/>
      <c r="AO34" s="195"/>
      <c r="AP34" s="40"/>
      <c r="AQ34" s="44"/>
      <c r="BE34" s="184"/>
    </row>
    <row r="35" spans="2:43" s="2" customFormat="1" ht="14.45" customHeight="1" hidden="1">
      <c r="B35" s="39"/>
      <c r="C35" s="40"/>
      <c r="D35" s="40"/>
      <c r="E35" s="40"/>
      <c r="F35" s="41" t="s">
        <v>53</v>
      </c>
      <c r="G35" s="40"/>
      <c r="H35" s="40"/>
      <c r="I35" s="40"/>
      <c r="J35" s="40"/>
      <c r="K35" s="40"/>
      <c r="L35" s="194">
        <v>0</v>
      </c>
      <c r="M35" s="195"/>
      <c r="N35" s="195"/>
      <c r="O35" s="195"/>
      <c r="P35" s="40"/>
      <c r="Q35" s="40"/>
      <c r="R35" s="40"/>
      <c r="S35" s="40"/>
      <c r="T35" s="43" t="s">
        <v>49</v>
      </c>
      <c r="U35" s="40"/>
      <c r="V35" s="40"/>
      <c r="W35" s="196">
        <f>ROUND(BD87+SUM(CH92:CH96),2)</f>
        <v>0</v>
      </c>
      <c r="X35" s="195"/>
      <c r="Y35" s="195"/>
      <c r="Z35" s="195"/>
      <c r="AA35" s="195"/>
      <c r="AB35" s="195"/>
      <c r="AC35" s="195"/>
      <c r="AD35" s="195"/>
      <c r="AE35" s="195"/>
      <c r="AF35" s="40"/>
      <c r="AG35" s="40"/>
      <c r="AH35" s="40"/>
      <c r="AI35" s="40"/>
      <c r="AJ35" s="40"/>
      <c r="AK35" s="196">
        <v>0</v>
      </c>
      <c r="AL35" s="195"/>
      <c r="AM35" s="195"/>
      <c r="AN35" s="195"/>
      <c r="AO35" s="195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55</v>
      </c>
      <c r="U37" s="47"/>
      <c r="V37" s="47"/>
      <c r="W37" s="47"/>
      <c r="X37" s="197" t="s">
        <v>56</v>
      </c>
      <c r="Y37" s="198"/>
      <c r="Z37" s="198"/>
      <c r="AA37" s="198"/>
      <c r="AB37" s="198"/>
      <c r="AC37" s="47"/>
      <c r="AD37" s="47"/>
      <c r="AE37" s="47"/>
      <c r="AF37" s="47"/>
      <c r="AG37" s="47"/>
      <c r="AH37" s="47"/>
      <c r="AI37" s="47"/>
      <c r="AJ37" s="47"/>
      <c r="AK37" s="199">
        <f>SUM(AK29:AK35)</f>
        <v>0</v>
      </c>
      <c r="AL37" s="198"/>
      <c r="AM37" s="198"/>
      <c r="AN37" s="198"/>
      <c r="AO37" s="200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3.5">
      <c r="B49" s="34"/>
      <c r="C49" s="35"/>
      <c r="D49" s="49" t="s">
        <v>57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3.5">
      <c r="B58" s="34"/>
      <c r="C58" s="35"/>
      <c r="D58" s="54" t="s">
        <v>59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60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59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60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3.5">
      <c r="B60" s="34"/>
      <c r="C60" s="35"/>
      <c r="D60" s="49" t="s">
        <v>61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62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3.5">
      <c r="B69" s="34"/>
      <c r="C69" s="35"/>
      <c r="D69" s="54" t="s">
        <v>59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60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59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60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1" t="s">
        <v>63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20170324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01" t="str">
        <f>K6</f>
        <v>Rekonstrukce otopného systému Na Okraji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Na Okraji 1001/7, Ústí nad Labem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24. 3. 2017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Univerzita Jana Evangelisty Purkyně v Ústí n/L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36</v>
      </c>
      <c r="AJ82" s="35"/>
      <c r="AK82" s="35"/>
      <c r="AL82" s="35"/>
      <c r="AM82" s="203" t="str">
        <f>IF(E17="","",E17)</f>
        <v>INTECON spol. s.r.o.</v>
      </c>
      <c r="AN82" s="203"/>
      <c r="AO82" s="203"/>
      <c r="AP82" s="203"/>
      <c r="AQ82" s="36"/>
      <c r="AS82" s="204" t="s">
        <v>64</v>
      </c>
      <c r="AT82" s="20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34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41</v>
      </c>
      <c r="AJ83" s="35"/>
      <c r="AK83" s="35"/>
      <c r="AL83" s="35"/>
      <c r="AM83" s="203" t="str">
        <f>IF(E20="","",E20)</f>
        <v xml:space="preserve"> </v>
      </c>
      <c r="AN83" s="203"/>
      <c r="AO83" s="203"/>
      <c r="AP83" s="203"/>
      <c r="AQ83" s="36"/>
      <c r="AS83" s="206"/>
      <c r="AT83" s="20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8"/>
      <c r="AT84" s="20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10" t="s">
        <v>65</v>
      </c>
      <c r="D85" s="211"/>
      <c r="E85" s="211"/>
      <c r="F85" s="211"/>
      <c r="G85" s="211"/>
      <c r="H85" s="78"/>
      <c r="I85" s="212" t="s">
        <v>66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67</v>
      </c>
      <c r="AH85" s="211"/>
      <c r="AI85" s="211"/>
      <c r="AJ85" s="211"/>
      <c r="AK85" s="211"/>
      <c r="AL85" s="211"/>
      <c r="AM85" s="211"/>
      <c r="AN85" s="212" t="s">
        <v>68</v>
      </c>
      <c r="AO85" s="211"/>
      <c r="AP85" s="213"/>
      <c r="AQ85" s="36"/>
      <c r="AS85" s="79" t="s">
        <v>69</v>
      </c>
      <c r="AT85" s="80" t="s">
        <v>70</v>
      </c>
      <c r="AU85" s="80" t="s">
        <v>71</v>
      </c>
      <c r="AV85" s="80" t="s">
        <v>72</v>
      </c>
      <c r="AW85" s="80" t="s">
        <v>73</v>
      </c>
      <c r="AX85" s="80" t="s">
        <v>74</v>
      </c>
      <c r="AY85" s="80" t="s">
        <v>75</v>
      </c>
      <c r="AZ85" s="80" t="s">
        <v>76</v>
      </c>
      <c r="BA85" s="80" t="s">
        <v>77</v>
      </c>
      <c r="BB85" s="80" t="s">
        <v>78</v>
      </c>
      <c r="BC85" s="80" t="s">
        <v>79</v>
      </c>
      <c r="BD85" s="81" t="s">
        <v>80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81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1">
        <f>ROUND(SUM(AG88:AG89),2)</f>
        <v>0</v>
      </c>
      <c r="AH87" s="221"/>
      <c r="AI87" s="221"/>
      <c r="AJ87" s="221"/>
      <c r="AK87" s="221"/>
      <c r="AL87" s="221"/>
      <c r="AM87" s="221"/>
      <c r="AN87" s="222">
        <f>SUM(AG87,AT87)</f>
        <v>0</v>
      </c>
      <c r="AO87" s="222"/>
      <c r="AP87" s="222"/>
      <c r="AQ87" s="70"/>
      <c r="AS87" s="85">
        <f>ROUND(SUM(AS88:AS89),2)</f>
        <v>0</v>
      </c>
      <c r="AT87" s="86">
        <f>ROUND(SUM(AV87:AW87),2)</f>
        <v>0</v>
      </c>
      <c r="AU87" s="87">
        <f>ROUND(SUM(AU88:AU89),5)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ROUND(SUM(AZ88:AZ89),2)</f>
        <v>0</v>
      </c>
      <c r="BA87" s="86">
        <f>ROUND(SUM(BA88:BA89),2)</f>
        <v>0</v>
      </c>
      <c r="BB87" s="86">
        <f>ROUND(SUM(BB88:BB89),2)</f>
        <v>0</v>
      </c>
      <c r="BC87" s="86">
        <f>ROUND(SUM(BC88:BC89),2)</f>
        <v>0</v>
      </c>
      <c r="BD87" s="88">
        <f>ROUND(SUM(BD88:BD89),2)</f>
        <v>0</v>
      </c>
      <c r="BS87" s="89" t="s">
        <v>82</v>
      </c>
      <c r="BT87" s="89" t="s">
        <v>83</v>
      </c>
      <c r="BU87" s="90" t="s">
        <v>84</v>
      </c>
      <c r="BV87" s="89" t="s">
        <v>85</v>
      </c>
      <c r="BW87" s="89" t="s">
        <v>86</v>
      </c>
      <c r="BX87" s="89" t="s">
        <v>87</v>
      </c>
    </row>
    <row r="88" spans="1:76" s="5" customFormat="1" ht="22.5" customHeight="1">
      <c r="A88" s="91" t="s">
        <v>88</v>
      </c>
      <c r="B88" s="92"/>
      <c r="C88" s="93"/>
      <c r="D88" s="216" t="s">
        <v>89</v>
      </c>
      <c r="E88" s="216"/>
      <c r="F88" s="216"/>
      <c r="G88" s="216"/>
      <c r="H88" s="216"/>
      <c r="I88" s="94"/>
      <c r="J88" s="216" t="s">
        <v>90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4">
        <f>'01 - TRV'!M30</f>
        <v>0</v>
      </c>
      <c r="AH88" s="215"/>
      <c r="AI88" s="215"/>
      <c r="AJ88" s="215"/>
      <c r="AK88" s="215"/>
      <c r="AL88" s="215"/>
      <c r="AM88" s="215"/>
      <c r="AN88" s="214">
        <f>SUM(AG88,AT88)</f>
        <v>0</v>
      </c>
      <c r="AO88" s="215"/>
      <c r="AP88" s="215"/>
      <c r="AQ88" s="95"/>
      <c r="AS88" s="96">
        <f>'01 - TRV'!M28</f>
        <v>0</v>
      </c>
      <c r="AT88" s="97">
        <f>ROUND(SUM(AV88:AW88),2)</f>
        <v>0</v>
      </c>
      <c r="AU88" s="98">
        <f>'01 - TRV'!W118</f>
        <v>0</v>
      </c>
      <c r="AV88" s="97">
        <f>'01 - TRV'!M32</f>
        <v>0</v>
      </c>
      <c r="AW88" s="97">
        <f>'01 - TRV'!M33</f>
        <v>0</v>
      </c>
      <c r="AX88" s="97">
        <f>'01 - TRV'!M34</f>
        <v>0</v>
      </c>
      <c r="AY88" s="97">
        <f>'01 - TRV'!M35</f>
        <v>0</v>
      </c>
      <c r="AZ88" s="97">
        <f>'01 - TRV'!H32</f>
        <v>0</v>
      </c>
      <c r="BA88" s="97">
        <f>'01 - TRV'!H33</f>
        <v>0</v>
      </c>
      <c r="BB88" s="97">
        <f>'01 - TRV'!H34</f>
        <v>0</v>
      </c>
      <c r="BC88" s="97">
        <f>'01 - TRV'!H35</f>
        <v>0</v>
      </c>
      <c r="BD88" s="99">
        <f>'01 - TRV'!H36</f>
        <v>0</v>
      </c>
      <c r="BT88" s="100" t="s">
        <v>91</v>
      </c>
      <c r="BV88" s="100" t="s">
        <v>85</v>
      </c>
      <c r="BW88" s="100" t="s">
        <v>92</v>
      </c>
      <c r="BX88" s="100" t="s">
        <v>86</v>
      </c>
    </row>
    <row r="89" spans="1:76" s="5" customFormat="1" ht="22.5" customHeight="1">
      <c r="A89" s="91" t="s">
        <v>88</v>
      </c>
      <c r="B89" s="92"/>
      <c r="C89" s="93"/>
      <c r="D89" s="216" t="s">
        <v>93</v>
      </c>
      <c r="E89" s="216"/>
      <c r="F89" s="216"/>
      <c r="G89" s="216"/>
      <c r="H89" s="216"/>
      <c r="I89" s="94"/>
      <c r="J89" s="216" t="s">
        <v>94</v>
      </c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4">
        <f>'02 - Směšovací stanice'!M30</f>
        <v>0</v>
      </c>
      <c r="AH89" s="215"/>
      <c r="AI89" s="215"/>
      <c r="AJ89" s="215"/>
      <c r="AK89" s="215"/>
      <c r="AL89" s="215"/>
      <c r="AM89" s="215"/>
      <c r="AN89" s="214">
        <f>SUM(AG89,AT89)</f>
        <v>0</v>
      </c>
      <c r="AO89" s="215"/>
      <c r="AP89" s="215"/>
      <c r="AQ89" s="95"/>
      <c r="AS89" s="101">
        <f>'02 - Směšovací stanice'!M28</f>
        <v>0</v>
      </c>
      <c r="AT89" s="102">
        <f>ROUND(SUM(AV89:AW89),2)</f>
        <v>0</v>
      </c>
      <c r="AU89" s="103">
        <f>'02 - Směšovací stanice'!W119</f>
        <v>0</v>
      </c>
      <c r="AV89" s="102">
        <f>'02 - Směšovací stanice'!M32</f>
        <v>0</v>
      </c>
      <c r="AW89" s="102">
        <f>'02 - Směšovací stanice'!M33</f>
        <v>0</v>
      </c>
      <c r="AX89" s="102">
        <f>'02 - Směšovací stanice'!M34</f>
        <v>0</v>
      </c>
      <c r="AY89" s="102">
        <f>'02 - Směšovací stanice'!M35</f>
        <v>0</v>
      </c>
      <c r="AZ89" s="102">
        <f>'02 - Směšovací stanice'!H32</f>
        <v>0</v>
      </c>
      <c r="BA89" s="102">
        <f>'02 - Směšovací stanice'!H33</f>
        <v>0</v>
      </c>
      <c r="BB89" s="102">
        <f>'02 - Směšovací stanice'!H34</f>
        <v>0</v>
      </c>
      <c r="BC89" s="102">
        <f>'02 - Směšovací stanice'!H35</f>
        <v>0</v>
      </c>
      <c r="BD89" s="104">
        <f>'02 - Směšovací stanice'!H36</f>
        <v>0</v>
      </c>
      <c r="BT89" s="100" t="s">
        <v>91</v>
      </c>
      <c r="BV89" s="100" t="s">
        <v>85</v>
      </c>
      <c r="BW89" s="100" t="s">
        <v>95</v>
      </c>
      <c r="BX89" s="100" t="s">
        <v>86</v>
      </c>
    </row>
    <row r="90" spans="2:43" ht="13.5">
      <c r="B90" s="21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2"/>
    </row>
    <row r="91" spans="2:48" s="1" customFormat="1" ht="30" customHeight="1">
      <c r="B91" s="34"/>
      <c r="C91" s="83" t="s">
        <v>96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22">
        <f>ROUND(SUM(AG92:AG95),2)</f>
        <v>0</v>
      </c>
      <c r="AH91" s="222"/>
      <c r="AI91" s="222"/>
      <c r="AJ91" s="222"/>
      <c r="AK91" s="222"/>
      <c r="AL91" s="222"/>
      <c r="AM91" s="222"/>
      <c r="AN91" s="222">
        <f>ROUND(SUM(AN92:AN95),2)</f>
        <v>0</v>
      </c>
      <c r="AO91" s="222"/>
      <c r="AP91" s="222"/>
      <c r="AQ91" s="36"/>
      <c r="AS91" s="79" t="s">
        <v>97</v>
      </c>
      <c r="AT91" s="80" t="s">
        <v>98</v>
      </c>
      <c r="AU91" s="80" t="s">
        <v>47</v>
      </c>
      <c r="AV91" s="81" t="s">
        <v>70</v>
      </c>
    </row>
    <row r="92" spans="2:89" s="1" customFormat="1" ht="19.9" customHeight="1">
      <c r="B92" s="34"/>
      <c r="C92" s="35"/>
      <c r="D92" s="105" t="s">
        <v>99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17">
        <f>ROUND(AG87*AS92,2)</f>
        <v>0</v>
      </c>
      <c r="AH92" s="218"/>
      <c r="AI92" s="218"/>
      <c r="AJ92" s="218"/>
      <c r="AK92" s="218"/>
      <c r="AL92" s="218"/>
      <c r="AM92" s="218"/>
      <c r="AN92" s="218">
        <f>ROUND(AG92+AV92,2)</f>
        <v>0</v>
      </c>
      <c r="AO92" s="218"/>
      <c r="AP92" s="218"/>
      <c r="AQ92" s="36"/>
      <c r="AS92" s="106">
        <v>0</v>
      </c>
      <c r="AT92" s="107" t="s">
        <v>100</v>
      </c>
      <c r="AU92" s="107" t="s">
        <v>48</v>
      </c>
      <c r="AV92" s="108">
        <f>ROUND(IF(AU92="základní",AG92*L31,IF(AU92="snížená",AG92*L32,0)),2)</f>
        <v>0</v>
      </c>
      <c r="BV92" s="17" t="s">
        <v>101</v>
      </c>
      <c r="BY92" s="109">
        <f>IF(AU92="základní",AV92,0)</f>
        <v>0</v>
      </c>
      <c r="BZ92" s="109">
        <f>IF(AU92="snížená",AV92,0)</f>
        <v>0</v>
      </c>
      <c r="CA92" s="109">
        <v>0</v>
      </c>
      <c r="CB92" s="109">
        <v>0</v>
      </c>
      <c r="CC92" s="109">
        <v>0</v>
      </c>
      <c r="CD92" s="109">
        <f>IF(AU92="základní",AG92,0)</f>
        <v>0</v>
      </c>
      <c r="CE92" s="109">
        <f>IF(AU92="snížená",AG92,0)</f>
        <v>0</v>
      </c>
      <c r="CF92" s="109">
        <f>IF(AU92="zákl. přenesená",AG92,0)</f>
        <v>0</v>
      </c>
      <c r="CG92" s="109">
        <f>IF(AU92="sníž. přenesená",AG92,0)</f>
        <v>0</v>
      </c>
      <c r="CH92" s="109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>x</v>
      </c>
    </row>
    <row r="93" spans="2:89" s="1" customFormat="1" ht="19.9" customHeight="1">
      <c r="B93" s="34"/>
      <c r="C93" s="35"/>
      <c r="D93" s="219" t="s">
        <v>102</v>
      </c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35"/>
      <c r="AD93" s="35"/>
      <c r="AE93" s="35"/>
      <c r="AF93" s="35"/>
      <c r="AG93" s="217">
        <f>AG87*AS93</f>
        <v>0</v>
      </c>
      <c r="AH93" s="218"/>
      <c r="AI93" s="218"/>
      <c r="AJ93" s="218"/>
      <c r="AK93" s="218"/>
      <c r="AL93" s="218"/>
      <c r="AM93" s="218"/>
      <c r="AN93" s="218">
        <f>AG93+AV93</f>
        <v>0</v>
      </c>
      <c r="AO93" s="218"/>
      <c r="AP93" s="218"/>
      <c r="AQ93" s="36"/>
      <c r="AS93" s="110">
        <v>0</v>
      </c>
      <c r="AT93" s="111" t="s">
        <v>100</v>
      </c>
      <c r="AU93" s="111" t="s">
        <v>48</v>
      </c>
      <c r="AV93" s="112">
        <f>ROUND(IF(AU93="nulová",0,IF(OR(AU93="základní",AU93="zákl. přenesená"),AG93*L31,AG93*L32)),2)</f>
        <v>0</v>
      </c>
      <c r="BV93" s="17" t="s">
        <v>103</v>
      </c>
      <c r="BY93" s="109">
        <f>IF(AU93="základní",AV93,0)</f>
        <v>0</v>
      </c>
      <c r="BZ93" s="109">
        <f>IF(AU93="snížená",AV93,0)</f>
        <v>0</v>
      </c>
      <c r="CA93" s="109">
        <f>IF(AU93="zákl. přenesená",AV93,0)</f>
        <v>0</v>
      </c>
      <c r="CB93" s="109">
        <f>IF(AU93="sníž. přenesená",AV93,0)</f>
        <v>0</v>
      </c>
      <c r="CC93" s="109">
        <f>IF(AU93="nulová",AV93,0)</f>
        <v>0</v>
      </c>
      <c r="CD93" s="109">
        <f>IF(AU93="základní",AG93,0)</f>
        <v>0</v>
      </c>
      <c r="CE93" s="109">
        <f>IF(AU93="snížená",AG93,0)</f>
        <v>0</v>
      </c>
      <c r="CF93" s="109">
        <f>IF(AU93="zákl. přenesená",AG93,0)</f>
        <v>0</v>
      </c>
      <c r="CG93" s="109">
        <f>IF(AU93="sníž. přenesená",AG93,0)</f>
        <v>0</v>
      </c>
      <c r="CH93" s="109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219" t="s">
        <v>102</v>
      </c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35"/>
      <c r="AD94" s="35"/>
      <c r="AE94" s="35"/>
      <c r="AF94" s="35"/>
      <c r="AG94" s="217">
        <f>AG87*AS94</f>
        <v>0</v>
      </c>
      <c r="AH94" s="218"/>
      <c r="AI94" s="218"/>
      <c r="AJ94" s="218"/>
      <c r="AK94" s="218"/>
      <c r="AL94" s="218"/>
      <c r="AM94" s="218"/>
      <c r="AN94" s="218">
        <f>AG94+AV94</f>
        <v>0</v>
      </c>
      <c r="AO94" s="218"/>
      <c r="AP94" s="218"/>
      <c r="AQ94" s="36"/>
      <c r="AS94" s="110">
        <v>0</v>
      </c>
      <c r="AT94" s="111" t="s">
        <v>100</v>
      </c>
      <c r="AU94" s="111" t="s">
        <v>48</v>
      </c>
      <c r="AV94" s="112">
        <f>ROUND(IF(AU94="nulová",0,IF(OR(AU94="základní",AU94="zákl. přenesená"),AG94*L31,AG94*L32)),2)</f>
        <v>0</v>
      </c>
      <c r="BV94" s="17" t="s">
        <v>103</v>
      </c>
      <c r="BY94" s="109">
        <f>IF(AU94="základní",AV94,0)</f>
        <v>0</v>
      </c>
      <c r="BZ94" s="109">
        <f>IF(AU94="snížená",AV94,0)</f>
        <v>0</v>
      </c>
      <c r="CA94" s="109">
        <f>IF(AU94="zákl. přenesená",AV94,0)</f>
        <v>0</v>
      </c>
      <c r="CB94" s="109">
        <f>IF(AU94="sníž. přenesená",AV94,0)</f>
        <v>0</v>
      </c>
      <c r="CC94" s="109">
        <f>IF(AU94="nulová",AV94,0)</f>
        <v>0</v>
      </c>
      <c r="CD94" s="109">
        <f>IF(AU94="základní",AG94,0)</f>
        <v>0</v>
      </c>
      <c r="CE94" s="109">
        <f>IF(AU94="snížená",AG94,0)</f>
        <v>0</v>
      </c>
      <c r="CF94" s="109">
        <f>IF(AU94="zákl. přenesená",AG94,0)</f>
        <v>0</v>
      </c>
      <c r="CG94" s="109">
        <f>IF(AU94="sníž. přenesená",AG94,0)</f>
        <v>0</v>
      </c>
      <c r="CH94" s="109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89" s="1" customFormat="1" ht="19.9" customHeight="1">
      <c r="B95" s="34"/>
      <c r="C95" s="35"/>
      <c r="D95" s="219" t="s">
        <v>102</v>
      </c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35"/>
      <c r="AD95" s="35"/>
      <c r="AE95" s="35"/>
      <c r="AF95" s="35"/>
      <c r="AG95" s="217">
        <f>AG87*AS95</f>
        <v>0</v>
      </c>
      <c r="AH95" s="218"/>
      <c r="AI95" s="218"/>
      <c r="AJ95" s="218"/>
      <c r="AK95" s="218"/>
      <c r="AL95" s="218"/>
      <c r="AM95" s="218"/>
      <c r="AN95" s="218">
        <f>AG95+AV95</f>
        <v>0</v>
      </c>
      <c r="AO95" s="218"/>
      <c r="AP95" s="218"/>
      <c r="AQ95" s="36"/>
      <c r="AS95" s="113">
        <v>0</v>
      </c>
      <c r="AT95" s="114" t="s">
        <v>100</v>
      </c>
      <c r="AU95" s="114" t="s">
        <v>48</v>
      </c>
      <c r="AV95" s="115">
        <f>ROUND(IF(AU95="nulová",0,IF(OR(AU95="základní",AU95="zákl. přenesená"),AG95*L31,AG95*L32)),2)</f>
        <v>0</v>
      </c>
      <c r="BV95" s="17" t="s">
        <v>103</v>
      </c>
      <c r="BY95" s="109">
        <f>IF(AU95="základní",AV95,0)</f>
        <v>0</v>
      </c>
      <c r="BZ95" s="109">
        <f>IF(AU95="snížená",AV95,0)</f>
        <v>0</v>
      </c>
      <c r="CA95" s="109">
        <f>IF(AU95="zákl. přenesená",AV95,0)</f>
        <v>0</v>
      </c>
      <c r="CB95" s="109">
        <f>IF(AU95="sníž. přenesená",AV95,0)</f>
        <v>0</v>
      </c>
      <c r="CC95" s="109">
        <f>IF(AU95="nulová",AV95,0)</f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/>
      </c>
    </row>
    <row r="96" spans="2:43" s="1" customFormat="1" ht="10.9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6"/>
    </row>
    <row r="97" spans="2:43" s="1" customFormat="1" ht="30" customHeight="1">
      <c r="B97" s="34"/>
      <c r="C97" s="116" t="s">
        <v>104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223">
        <f>ROUND(AG87+AG91,2)</f>
        <v>0</v>
      </c>
      <c r="AH97" s="223"/>
      <c r="AI97" s="223"/>
      <c r="AJ97" s="223"/>
      <c r="AK97" s="223"/>
      <c r="AL97" s="223"/>
      <c r="AM97" s="223"/>
      <c r="AN97" s="223">
        <f>AN87+AN91</f>
        <v>0</v>
      </c>
      <c r="AO97" s="223"/>
      <c r="AP97" s="223"/>
      <c r="AQ97" s="36"/>
    </row>
    <row r="98" spans="2:43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60"/>
    </row>
  </sheetData>
  <sheetProtection password="CC35" sheet="1" objects="1" scenarios="1" formatCells="0" formatColumns="0" formatRows="0" sort="0" autoFilter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TRV'!C2" display="/"/>
    <hyperlink ref="A89" location="'02 - Směšovací stanic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105</v>
      </c>
      <c r="G1" s="13"/>
      <c r="H1" s="264" t="s">
        <v>106</v>
      </c>
      <c r="I1" s="264"/>
      <c r="J1" s="264"/>
      <c r="K1" s="264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110</v>
      </c>
    </row>
    <row r="4" spans="2:46" ht="36.95" customHeight="1">
      <c r="B4" s="21"/>
      <c r="C4" s="181" t="s">
        <v>111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26" t="str">
        <f>'Rekapitulace stavby'!K6</f>
        <v>Rekonstrukce otopného systému Na Okraji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5"/>
      <c r="R6" s="22"/>
    </row>
    <row r="7" spans="2:18" s="1" customFormat="1" ht="32.85" customHeight="1">
      <c r="B7" s="34"/>
      <c r="C7" s="35"/>
      <c r="D7" s="28" t="s">
        <v>112</v>
      </c>
      <c r="E7" s="35"/>
      <c r="F7" s="187" t="s">
        <v>113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9" t="str">
        <f>'Rekapitulace stavby'!AN8</f>
        <v>24. 3. 2017</v>
      </c>
      <c r="P9" s="23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5" t="s">
        <v>30</v>
      </c>
      <c r="P11" s="185"/>
      <c r="Q11" s="35"/>
      <c r="R11" s="36"/>
    </row>
    <row r="12" spans="2:18" s="1" customFormat="1" ht="18" customHeight="1">
      <c r="B12" s="34"/>
      <c r="C12" s="35"/>
      <c r="D12" s="35"/>
      <c r="E12" s="27" t="s">
        <v>31</v>
      </c>
      <c r="F12" s="35"/>
      <c r="G12" s="35"/>
      <c r="H12" s="35"/>
      <c r="I12" s="35"/>
      <c r="J12" s="35"/>
      <c r="K12" s="35"/>
      <c r="L12" s="35"/>
      <c r="M12" s="29" t="s">
        <v>32</v>
      </c>
      <c r="N12" s="35"/>
      <c r="O12" s="185" t="s">
        <v>33</v>
      </c>
      <c r="P12" s="185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31" t="str">
        <f>IF('Rekapitulace stavby'!AN13="","",'Rekapitulace stavby'!AN13)</f>
        <v>Vyplň údaj</v>
      </c>
      <c r="P14" s="185"/>
      <c r="Q14" s="35"/>
      <c r="R14" s="36"/>
    </row>
    <row r="15" spans="2:18" s="1" customFormat="1" ht="18" customHeight="1">
      <c r="B15" s="34"/>
      <c r="C15" s="35"/>
      <c r="D15" s="35"/>
      <c r="E15" s="231" t="str">
        <f>IF('Rekapitulace stavby'!E14="","",'Rekapitulace stavby'!E14)</f>
        <v>Vyplň údaj</v>
      </c>
      <c r="F15" s="232"/>
      <c r="G15" s="232"/>
      <c r="H15" s="232"/>
      <c r="I15" s="232"/>
      <c r="J15" s="232"/>
      <c r="K15" s="232"/>
      <c r="L15" s="232"/>
      <c r="M15" s="29" t="s">
        <v>32</v>
      </c>
      <c r="N15" s="35"/>
      <c r="O15" s="231" t="str">
        <f>IF('Rekapitulace stavby'!AN14="","",'Rekapitulace stavby'!AN14)</f>
        <v>Vyplň údaj</v>
      </c>
      <c r="P15" s="185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36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5" t="s">
        <v>37</v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32</v>
      </c>
      <c r="N18" s="35"/>
      <c r="O18" s="185" t="s">
        <v>39</v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5" t="str">
        <f>IF('Rekapitulace stavby'!AN19="","",'Rekapitulace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32</v>
      </c>
      <c r="N21" s="35"/>
      <c r="O21" s="185" t="str">
        <f>IF('Rekapitulace stavby'!AN20="","",'Rekapitulace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0" t="s">
        <v>22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114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1">
        <f>N93</f>
        <v>0</v>
      </c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46</v>
      </c>
      <c r="E30" s="35"/>
      <c r="F30" s="35"/>
      <c r="G30" s="35"/>
      <c r="H30" s="35"/>
      <c r="I30" s="35"/>
      <c r="J30" s="35"/>
      <c r="K30" s="35"/>
      <c r="L30" s="35"/>
      <c r="M30" s="233">
        <f>ROUND(M27+M28,2)</f>
        <v>0</v>
      </c>
      <c r="N30" s="228"/>
      <c r="O30" s="228"/>
      <c r="P30" s="228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47</v>
      </c>
      <c r="E32" s="41" t="s">
        <v>48</v>
      </c>
      <c r="F32" s="42">
        <v>0.21</v>
      </c>
      <c r="G32" s="121" t="s">
        <v>49</v>
      </c>
      <c r="H32" s="234">
        <f>(SUM(BE93:BE100)+SUM(BE118:BE161))</f>
        <v>0</v>
      </c>
      <c r="I32" s="228"/>
      <c r="J32" s="228"/>
      <c r="K32" s="35"/>
      <c r="L32" s="35"/>
      <c r="M32" s="234">
        <f>ROUND((SUM(BE93:BE100)+SUM(BE118:BE161)),2)*F32</f>
        <v>0</v>
      </c>
      <c r="N32" s="228"/>
      <c r="O32" s="228"/>
      <c r="P32" s="228"/>
      <c r="Q32" s="35"/>
      <c r="R32" s="36"/>
    </row>
    <row r="33" spans="2:18" s="1" customFormat="1" ht="14.45" customHeight="1">
      <c r="B33" s="34"/>
      <c r="C33" s="35"/>
      <c r="D33" s="35"/>
      <c r="E33" s="41" t="s">
        <v>50</v>
      </c>
      <c r="F33" s="42">
        <v>0.15</v>
      </c>
      <c r="G33" s="121" t="s">
        <v>49</v>
      </c>
      <c r="H33" s="234">
        <f>(SUM(BF93:BF100)+SUM(BF118:BF161))</f>
        <v>0</v>
      </c>
      <c r="I33" s="228"/>
      <c r="J33" s="228"/>
      <c r="K33" s="35"/>
      <c r="L33" s="35"/>
      <c r="M33" s="234">
        <f>ROUND((SUM(BF93:BF100)+SUM(BF118:BF161)),2)*F33</f>
        <v>0</v>
      </c>
      <c r="N33" s="228"/>
      <c r="O33" s="228"/>
      <c r="P33" s="228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51</v>
      </c>
      <c r="F34" s="42">
        <v>0.21</v>
      </c>
      <c r="G34" s="121" t="s">
        <v>49</v>
      </c>
      <c r="H34" s="234">
        <f>(SUM(BG93:BG100)+SUM(BG118:BG161))</f>
        <v>0</v>
      </c>
      <c r="I34" s="228"/>
      <c r="J34" s="228"/>
      <c r="K34" s="35"/>
      <c r="L34" s="35"/>
      <c r="M34" s="234">
        <v>0</v>
      </c>
      <c r="N34" s="228"/>
      <c r="O34" s="228"/>
      <c r="P34" s="228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52</v>
      </c>
      <c r="F35" s="42">
        <v>0.15</v>
      </c>
      <c r="G35" s="121" t="s">
        <v>49</v>
      </c>
      <c r="H35" s="234">
        <f>(SUM(BH93:BH100)+SUM(BH118:BH161))</f>
        <v>0</v>
      </c>
      <c r="I35" s="228"/>
      <c r="J35" s="228"/>
      <c r="K35" s="35"/>
      <c r="L35" s="35"/>
      <c r="M35" s="234">
        <v>0</v>
      </c>
      <c r="N35" s="228"/>
      <c r="O35" s="228"/>
      <c r="P35" s="228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53</v>
      </c>
      <c r="F36" s="42">
        <v>0</v>
      </c>
      <c r="G36" s="121" t="s">
        <v>49</v>
      </c>
      <c r="H36" s="234">
        <f>(SUM(BI93:BI100)+SUM(BI118:BI161))</f>
        <v>0</v>
      </c>
      <c r="I36" s="228"/>
      <c r="J36" s="228"/>
      <c r="K36" s="35"/>
      <c r="L36" s="35"/>
      <c r="M36" s="234">
        <v>0</v>
      </c>
      <c r="N36" s="228"/>
      <c r="O36" s="228"/>
      <c r="P36" s="228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54</v>
      </c>
      <c r="E38" s="78"/>
      <c r="F38" s="78"/>
      <c r="G38" s="123" t="s">
        <v>55</v>
      </c>
      <c r="H38" s="124" t="s">
        <v>56</v>
      </c>
      <c r="I38" s="78"/>
      <c r="J38" s="78"/>
      <c r="K38" s="78"/>
      <c r="L38" s="235">
        <f>SUM(M30:M36)</f>
        <v>0</v>
      </c>
      <c r="M38" s="235"/>
      <c r="N38" s="235"/>
      <c r="O38" s="235"/>
      <c r="P38" s="236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3.5">
      <c r="B50" s="34"/>
      <c r="C50" s="35"/>
      <c r="D50" s="49" t="s">
        <v>57</v>
      </c>
      <c r="E50" s="50"/>
      <c r="F50" s="50"/>
      <c r="G50" s="50"/>
      <c r="H50" s="51"/>
      <c r="I50" s="35"/>
      <c r="J50" s="49" t="s">
        <v>58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3.5">
      <c r="B59" s="34"/>
      <c r="C59" s="35"/>
      <c r="D59" s="54" t="s">
        <v>59</v>
      </c>
      <c r="E59" s="55"/>
      <c r="F59" s="55"/>
      <c r="G59" s="56" t="s">
        <v>60</v>
      </c>
      <c r="H59" s="57"/>
      <c r="I59" s="35"/>
      <c r="J59" s="54" t="s">
        <v>59</v>
      </c>
      <c r="K59" s="55"/>
      <c r="L59" s="55"/>
      <c r="M59" s="55"/>
      <c r="N59" s="56" t="s">
        <v>60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3.5">
      <c r="B61" s="34"/>
      <c r="C61" s="35"/>
      <c r="D61" s="49" t="s">
        <v>61</v>
      </c>
      <c r="E61" s="50"/>
      <c r="F61" s="50"/>
      <c r="G61" s="50"/>
      <c r="H61" s="51"/>
      <c r="I61" s="35"/>
      <c r="J61" s="49" t="s">
        <v>62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3.5">
      <c r="B70" s="34"/>
      <c r="C70" s="35"/>
      <c r="D70" s="54" t="s">
        <v>59</v>
      </c>
      <c r="E70" s="55"/>
      <c r="F70" s="55"/>
      <c r="G70" s="56" t="s">
        <v>60</v>
      </c>
      <c r="H70" s="57"/>
      <c r="I70" s="35"/>
      <c r="J70" s="54" t="s">
        <v>59</v>
      </c>
      <c r="K70" s="55"/>
      <c r="L70" s="55"/>
      <c r="M70" s="55"/>
      <c r="N70" s="56" t="s">
        <v>60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81" t="s">
        <v>115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6" t="str">
        <f>F6</f>
        <v>Rekonstrukce otopného systému Na Okraji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35"/>
      <c r="R78" s="36"/>
      <c r="T78" s="128"/>
      <c r="U78" s="128"/>
    </row>
    <row r="79" spans="2:21" s="1" customFormat="1" ht="36.95" customHeight="1">
      <c r="B79" s="34"/>
      <c r="C79" s="68" t="s">
        <v>112</v>
      </c>
      <c r="D79" s="35"/>
      <c r="E79" s="35"/>
      <c r="F79" s="201" t="str">
        <f>F7</f>
        <v>01 - TRV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>Na Okraji 1001/7, Ústí nad Labem</v>
      </c>
      <c r="G81" s="35"/>
      <c r="H81" s="35"/>
      <c r="I81" s="35"/>
      <c r="J81" s="35"/>
      <c r="K81" s="29" t="s">
        <v>26</v>
      </c>
      <c r="L81" s="35"/>
      <c r="M81" s="230" t="str">
        <f>IF(O9="","",O9)</f>
        <v>24. 3. 2017</v>
      </c>
      <c r="N81" s="230"/>
      <c r="O81" s="230"/>
      <c r="P81" s="230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>Univerzita Jana Evangelisty Purkyně v Ústí n/L</v>
      </c>
      <c r="G83" s="35"/>
      <c r="H83" s="35"/>
      <c r="I83" s="35"/>
      <c r="J83" s="35"/>
      <c r="K83" s="29" t="s">
        <v>36</v>
      </c>
      <c r="L83" s="35"/>
      <c r="M83" s="185" t="str">
        <f>E18</f>
        <v>INTECON spol. s.r.o.</v>
      </c>
      <c r="N83" s="185"/>
      <c r="O83" s="185"/>
      <c r="P83" s="185"/>
      <c r="Q83" s="185"/>
      <c r="R83" s="36"/>
      <c r="T83" s="128"/>
      <c r="U83" s="128"/>
    </row>
    <row r="84" spans="2:21" s="1" customFormat="1" ht="14.45" customHeight="1">
      <c r="B84" s="34"/>
      <c r="C84" s="29" t="s">
        <v>34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41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7" t="s">
        <v>116</v>
      </c>
      <c r="D86" s="238"/>
      <c r="E86" s="238"/>
      <c r="F86" s="238"/>
      <c r="G86" s="238"/>
      <c r="H86" s="117"/>
      <c r="I86" s="117"/>
      <c r="J86" s="117"/>
      <c r="K86" s="117"/>
      <c r="L86" s="117"/>
      <c r="M86" s="117"/>
      <c r="N86" s="237" t="s">
        <v>117</v>
      </c>
      <c r="O86" s="238"/>
      <c r="P86" s="238"/>
      <c r="Q86" s="238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2">
        <f>N118</f>
        <v>0</v>
      </c>
      <c r="O88" s="239"/>
      <c r="P88" s="239"/>
      <c r="Q88" s="239"/>
      <c r="R88" s="36"/>
      <c r="T88" s="128"/>
      <c r="U88" s="128"/>
      <c r="AU88" s="17" t="s">
        <v>119</v>
      </c>
    </row>
    <row r="89" spans="2:21" s="6" customFormat="1" ht="24.95" customHeight="1">
      <c r="B89" s="130"/>
      <c r="C89" s="131"/>
      <c r="D89" s="132" t="s">
        <v>120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0">
        <f>N119</f>
        <v>0</v>
      </c>
      <c r="O89" s="241"/>
      <c r="P89" s="241"/>
      <c r="Q89" s="241"/>
      <c r="R89" s="133"/>
      <c r="T89" s="134"/>
      <c r="U89" s="134"/>
    </row>
    <row r="90" spans="2:21" s="7" customFormat="1" ht="19.9" customHeight="1">
      <c r="B90" s="135"/>
      <c r="C90" s="136"/>
      <c r="D90" s="105" t="s">
        <v>121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8">
        <f>N120</f>
        <v>0</v>
      </c>
      <c r="O90" s="242"/>
      <c r="P90" s="242"/>
      <c r="Q90" s="242"/>
      <c r="R90" s="137"/>
      <c r="T90" s="138"/>
      <c r="U90" s="138"/>
    </row>
    <row r="91" spans="2:21" s="7" customFormat="1" ht="19.9" customHeight="1">
      <c r="B91" s="135"/>
      <c r="C91" s="136"/>
      <c r="D91" s="105" t="s">
        <v>122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18">
        <f>N138</f>
        <v>0</v>
      </c>
      <c r="O91" s="242"/>
      <c r="P91" s="242"/>
      <c r="Q91" s="242"/>
      <c r="R91" s="137"/>
      <c r="T91" s="138"/>
      <c r="U91" s="138"/>
    </row>
    <row r="92" spans="2:21" s="1" customFormat="1" ht="21.7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  <c r="T92" s="128"/>
      <c r="U92" s="128"/>
    </row>
    <row r="93" spans="2:21" s="1" customFormat="1" ht="29.25" customHeight="1">
      <c r="B93" s="34"/>
      <c r="C93" s="129" t="s">
        <v>123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39">
        <f>ROUND(N94+N95+N96+N97+N98+N99,2)</f>
        <v>0</v>
      </c>
      <c r="O93" s="243"/>
      <c r="P93" s="243"/>
      <c r="Q93" s="243"/>
      <c r="R93" s="36"/>
      <c r="T93" s="139"/>
      <c r="U93" s="140" t="s">
        <v>47</v>
      </c>
    </row>
    <row r="94" spans="2:65" s="1" customFormat="1" ht="18" customHeight="1">
      <c r="B94" s="34"/>
      <c r="C94" s="35"/>
      <c r="D94" s="219" t="s">
        <v>124</v>
      </c>
      <c r="E94" s="220"/>
      <c r="F94" s="220"/>
      <c r="G94" s="220"/>
      <c r="H94" s="220"/>
      <c r="I94" s="35"/>
      <c r="J94" s="35"/>
      <c r="K94" s="35"/>
      <c r="L94" s="35"/>
      <c r="M94" s="35"/>
      <c r="N94" s="217">
        <f>ROUND(N88*T94,2)</f>
        <v>0</v>
      </c>
      <c r="O94" s="218"/>
      <c r="P94" s="218"/>
      <c r="Q94" s="218"/>
      <c r="R94" s="36"/>
      <c r="S94" s="141"/>
      <c r="T94" s="142"/>
      <c r="U94" s="143" t="s">
        <v>48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5" t="s">
        <v>125</v>
      </c>
      <c r="AZ94" s="144"/>
      <c r="BA94" s="144"/>
      <c r="BB94" s="144"/>
      <c r="BC94" s="144"/>
      <c r="BD94" s="144"/>
      <c r="BE94" s="146">
        <f aca="true" t="shared" si="0" ref="BE94:BE99">IF(U94="základní",N94,0)</f>
        <v>0</v>
      </c>
      <c r="BF94" s="146">
        <f aca="true" t="shared" si="1" ref="BF94:BF99">IF(U94="snížená",N94,0)</f>
        <v>0</v>
      </c>
      <c r="BG94" s="146">
        <f aca="true" t="shared" si="2" ref="BG94:BG99">IF(U94="zákl. přenesená",N94,0)</f>
        <v>0</v>
      </c>
      <c r="BH94" s="146">
        <f aca="true" t="shared" si="3" ref="BH94:BH99">IF(U94="sníž. přenesená",N94,0)</f>
        <v>0</v>
      </c>
      <c r="BI94" s="146">
        <f aca="true" t="shared" si="4" ref="BI94:BI99">IF(U94="nulová",N94,0)</f>
        <v>0</v>
      </c>
      <c r="BJ94" s="145" t="s">
        <v>91</v>
      </c>
      <c r="BK94" s="144"/>
      <c r="BL94" s="144"/>
      <c r="BM94" s="144"/>
    </row>
    <row r="95" spans="2:65" s="1" customFormat="1" ht="18" customHeight="1">
      <c r="B95" s="34"/>
      <c r="C95" s="35"/>
      <c r="D95" s="219" t="s">
        <v>126</v>
      </c>
      <c r="E95" s="220"/>
      <c r="F95" s="220"/>
      <c r="G95" s="220"/>
      <c r="H95" s="220"/>
      <c r="I95" s="35"/>
      <c r="J95" s="35"/>
      <c r="K95" s="35"/>
      <c r="L95" s="35"/>
      <c r="M95" s="35"/>
      <c r="N95" s="217">
        <f>ROUND(N88*T95,2)</f>
        <v>0</v>
      </c>
      <c r="O95" s="218"/>
      <c r="P95" s="218"/>
      <c r="Q95" s="218"/>
      <c r="R95" s="36"/>
      <c r="S95" s="141"/>
      <c r="T95" s="142"/>
      <c r="U95" s="143" t="s">
        <v>48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5" t="s">
        <v>125</v>
      </c>
      <c r="AZ95" s="144"/>
      <c r="BA95" s="144"/>
      <c r="BB95" s="144"/>
      <c r="BC95" s="144"/>
      <c r="BD95" s="144"/>
      <c r="BE95" s="146">
        <f t="shared" si="0"/>
        <v>0</v>
      </c>
      <c r="BF95" s="146">
        <f t="shared" si="1"/>
        <v>0</v>
      </c>
      <c r="BG95" s="146">
        <f t="shared" si="2"/>
        <v>0</v>
      </c>
      <c r="BH95" s="146">
        <f t="shared" si="3"/>
        <v>0</v>
      </c>
      <c r="BI95" s="146">
        <f t="shared" si="4"/>
        <v>0</v>
      </c>
      <c r="BJ95" s="145" t="s">
        <v>91</v>
      </c>
      <c r="BK95" s="144"/>
      <c r="BL95" s="144"/>
      <c r="BM95" s="144"/>
    </row>
    <row r="96" spans="2:65" s="1" customFormat="1" ht="18" customHeight="1">
      <c r="B96" s="34"/>
      <c r="C96" s="35"/>
      <c r="D96" s="219" t="s">
        <v>127</v>
      </c>
      <c r="E96" s="220"/>
      <c r="F96" s="220"/>
      <c r="G96" s="220"/>
      <c r="H96" s="220"/>
      <c r="I96" s="35"/>
      <c r="J96" s="35"/>
      <c r="K96" s="35"/>
      <c r="L96" s="35"/>
      <c r="M96" s="35"/>
      <c r="N96" s="217">
        <f>ROUND(N88*T96,2)</f>
        <v>0</v>
      </c>
      <c r="O96" s="218"/>
      <c r="P96" s="218"/>
      <c r="Q96" s="218"/>
      <c r="R96" s="36"/>
      <c r="S96" s="141"/>
      <c r="T96" s="142"/>
      <c r="U96" s="143" t="s">
        <v>48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5" t="s">
        <v>125</v>
      </c>
      <c r="AZ96" s="144"/>
      <c r="BA96" s="144"/>
      <c r="BB96" s="144"/>
      <c r="BC96" s="144"/>
      <c r="BD96" s="144"/>
      <c r="BE96" s="146">
        <f t="shared" si="0"/>
        <v>0</v>
      </c>
      <c r="BF96" s="146">
        <f t="shared" si="1"/>
        <v>0</v>
      </c>
      <c r="BG96" s="146">
        <f t="shared" si="2"/>
        <v>0</v>
      </c>
      <c r="BH96" s="146">
        <f t="shared" si="3"/>
        <v>0</v>
      </c>
      <c r="BI96" s="146">
        <f t="shared" si="4"/>
        <v>0</v>
      </c>
      <c r="BJ96" s="145" t="s">
        <v>91</v>
      </c>
      <c r="BK96" s="144"/>
      <c r="BL96" s="144"/>
      <c r="BM96" s="144"/>
    </row>
    <row r="97" spans="2:65" s="1" customFormat="1" ht="18" customHeight="1">
      <c r="B97" s="34"/>
      <c r="C97" s="35"/>
      <c r="D97" s="219" t="s">
        <v>128</v>
      </c>
      <c r="E97" s="220"/>
      <c r="F97" s="220"/>
      <c r="G97" s="220"/>
      <c r="H97" s="220"/>
      <c r="I97" s="35"/>
      <c r="J97" s="35"/>
      <c r="K97" s="35"/>
      <c r="L97" s="35"/>
      <c r="M97" s="35"/>
      <c r="N97" s="217">
        <f>ROUND(N88*T97,2)</f>
        <v>0</v>
      </c>
      <c r="O97" s="218"/>
      <c r="P97" s="218"/>
      <c r="Q97" s="218"/>
      <c r="R97" s="36"/>
      <c r="S97" s="141"/>
      <c r="T97" s="142"/>
      <c r="U97" s="143" t="s">
        <v>48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5" t="s">
        <v>125</v>
      </c>
      <c r="AZ97" s="144"/>
      <c r="BA97" s="144"/>
      <c r="BB97" s="144"/>
      <c r="BC97" s="144"/>
      <c r="BD97" s="144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91</v>
      </c>
      <c r="BK97" s="144"/>
      <c r="BL97" s="144"/>
      <c r="BM97" s="144"/>
    </row>
    <row r="98" spans="2:65" s="1" customFormat="1" ht="18" customHeight="1">
      <c r="B98" s="34"/>
      <c r="C98" s="35"/>
      <c r="D98" s="219" t="s">
        <v>129</v>
      </c>
      <c r="E98" s="220"/>
      <c r="F98" s="220"/>
      <c r="G98" s="220"/>
      <c r="H98" s="220"/>
      <c r="I98" s="35"/>
      <c r="J98" s="35"/>
      <c r="K98" s="35"/>
      <c r="L98" s="35"/>
      <c r="M98" s="35"/>
      <c r="N98" s="217">
        <f>ROUND(N88*T98,2)</f>
        <v>0</v>
      </c>
      <c r="O98" s="218"/>
      <c r="P98" s="218"/>
      <c r="Q98" s="218"/>
      <c r="R98" s="36"/>
      <c r="S98" s="141"/>
      <c r="T98" s="142"/>
      <c r="U98" s="143" t="s">
        <v>48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5" t="s">
        <v>125</v>
      </c>
      <c r="AZ98" s="144"/>
      <c r="BA98" s="144"/>
      <c r="BB98" s="144"/>
      <c r="BC98" s="144"/>
      <c r="BD98" s="144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91</v>
      </c>
      <c r="BK98" s="144"/>
      <c r="BL98" s="144"/>
      <c r="BM98" s="144"/>
    </row>
    <row r="99" spans="2:65" s="1" customFormat="1" ht="18" customHeight="1">
      <c r="B99" s="34"/>
      <c r="C99" s="35"/>
      <c r="D99" s="105" t="s">
        <v>130</v>
      </c>
      <c r="E99" s="35"/>
      <c r="F99" s="35"/>
      <c r="G99" s="35"/>
      <c r="H99" s="35"/>
      <c r="I99" s="35"/>
      <c r="J99" s="35"/>
      <c r="K99" s="35"/>
      <c r="L99" s="35"/>
      <c r="M99" s="35"/>
      <c r="N99" s="217">
        <f>ROUND(N88*T99,2)</f>
        <v>0</v>
      </c>
      <c r="O99" s="218"/>
      <c r="P99" s="218"/>
      <c r="Q99" s="218"/>
      <c r="R99" s="36"/>
      <c r="S99" s="141"/>
      <c r="T99" s="147"/>
      <c r="U99" s="148" t="s">
        <v>48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5" t="s">
        <v>131</v>
      </c>
      <c r="AZ99" s="144"/>
      <c r="BA99" s="144"/>
      <c r="BB99" s="144"/>
      <c r="BC99" s="144"/>
      <c r="BD99" s="144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91</v>
      </c>
      <c r="BK99" s="144"/>
      <c r="BL99" s="144"/>
      <c r="BM99" s="144"/>
    </row>
    <row r="100" spans="2:21" s="1" customFormat="1" ht="13.5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28"/>
      <c r="U100" s="128"/>
    </row>
    <row r="101" spans="2:21" s="1" customFormat="1" ht="29.25" customHeight="1">
      <c r="B101" s="34"/>
      <c r="C101" s="116" t="s">
        <v>104</v>
      </c>
      <c r="D101" s="117"/>
      <c r="E101" s="117"/>
      <c r="F101" s="117"/>
      <c r="G101" s="117"/>
      <c r="H101" s="117"/>
      <c r="I101" s="117"/>
      <c r="J101" s="117"/>
      <c r="K101" s="117"/>
      <c r="L101" s="223">
        <f>ROUND(SUM(N88+N93),2)</f>
        <v>0</v>
      </c>
      <c r="M101" s="223"/>
      <c r="N101" s="223"/>
      <c r="O101" s="223"/>
      <c r="P101" s="223"/>
      <c r="Q101" s="223"/>
      <c r="R101" s="36"/>
      <c r="T101" s="128"/>
      <c r="U101" s="128"/>
    </row>
    <row r="102" spans="2:21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  <c r="T102" s="128"/>
      <c r="U102" s="128"/>
    </row>
    <row r="106" spans="2:18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18" s="1" customFormat="1" ht="36.95" customHeight="1">
      <c r="B107" s="34"/>
      <c r="C107" s="181" t="s">
        <v>132</v>
      </c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30" customHeight="1">
      <c r="B109" s="34"/>
      <c r="C109" s="29" t="s">
        <v>19</v>
      </c>
      <c r="D109" s="35"/>
      <c r="E109" s="35"/>
      <c r="F109" s="226" t="str">
        <f>F6</f>
        <v>Rekonstrukce otopného systému Na Okraji</v>
      </c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35"/>
      <c r="R109" s="36"/>
    </row>
    <row r="110" spans="2:18" s="1" customFormat="1" ht="36.95" customHeight="1">
      <c r="B110" s="34"/>
      <c r="C110" s="68" t="s">
        <v>112</v>
      </c>
      <c r="D110" s="35"/>
      <c r="E110" s="35"/>
      <c r="F110" s="201" t="str">
        <f>F7</f>
        <v>01 - TRV</v>
      </c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35"/>
      <c r="R110" s="36"/>
    </row>
    <row r="111" spans="2:18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8" customHeight="1">
      <c r="B112" s="34"/>
      <c r="C112" s="29" t="s">
        <v>24</v>
      </c>
      <c r="D112" s="35"/>
      <c r="E112" s="35"/>
      <c r="F112" s="27" t="str">
        <f>F9</f>
        <v>Na Okraji 1001/7, Ústí nad Labem</v>
      </c>
      <c r="G112" s="35"/>
      <c r="H112" s="35"/>
      <c r="I112" s="35"/>
      <c r="J112" s="35"/>
      <c r="K112" s="29" t="s">
        <v>26</v>
      </c>
      <c r="L112" s="35"/>
      <c r="M112" s="230" t="str">
        <f>IF(O9="","",O9)</f>
        <v>24. 3. 2017</v>
      </c>
      <c r="N112" s="230"/>
      <c r="O112" s="230"/>
      <c r="P112" s="230"/>
      <c r="Q112" s="35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13.5">
      <c r="B114" s="34"/>
      <c r="C114" s="29" t="s">
        <v>28</v>
      </c>
      <c r="D114" s="35"/>
      <c r="E114" s="35"/>
      <c r="F114" s="27" t="str">
        <f>E12</f>
        <v>Univerzita Jana Evangelisty Purkyně v Ústí n/L</v>
      </c>
      <c r="G114" s="35"/>
      <c r="H114" s="35"/>
      <c r="I114" s="35"/>
      <c r="J114" s="35"/>
      <c r="K114" s="29" t="s">
        <v>36</v>
      </c>
      <c r="L114" s="35"/>
      <c r="M114" s="185" t="str">
        <f>E18</f>
        <v>INTECON spol. s.r.o.</v>
      </c>
      <c r="N114" s="185"/>
      <c r="O114" s="185"/>
      <c r="P114" s="185"/>
      <c r="Q114" s="185"/>
      <c r="R114" s="36"/>
    </row>
    <row r="115" spans="2:18" s="1" customFormat="1" ht="14.45" customHeight="1">
      <c r="B115" s="34"/>
      <c r="C115" s="29" t="s">
        <v>34</v>
      </c>
      <c r="D115" s="35"/>
      <c r="E115" s="35"/>
      <c r="F115" s="27" t="str">
        <f>IF(E15="","",E15)</f>
        <v>Vyplň údaj</v>
      </c>
      <c r="G115" s="35"/>
      <c r="H115" s="35"/>
      <c r="I115" s="35"/>
      <c r="J115" s="35"/>
      <c r="K115" s="29" t="s">
        <v>41</v>
      </c>
      <c r="L115" s="35"/>
      <c r="M115" s="185" t="str">
        <f>E21</f>
        <v xml:space="preserve"> </v>
      </c>
      <c r="N115" s="185"/>
      <c r="O115" s="185"/>
      <c r="P115" s="185"/>
      <c r="Q115" s="185"/>
      <c r="R115" s="36"/>
    </row>
    <row r="116" spans="2:18" s="1" customFormat="1" ht="10.3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27" s="8" customFormat="1" ht="29.25" customHeight="1">
      <c r="B117" s="149"/>
      <c r="C117" s="150" t="s">
        <v>133</v>
      </c>
      <c r="D117" s="151" t="s">
        <v>134</v>
      </c>
      <c r="E117" s="151" t="s">
        <v>65</v>
      </c>
      <c r="F117" s="244" t="s">
        <v>135</v>
      </c>
      <c r="G117" s="244"/>
      <c r="H117" s="244"/>
      <c r="I117" s="244"/>
      <c r="J117" s="151" t="s">
        <v>136</v>
      </c>
      <c r="K117" s="151" t="s">
        <v>137</v>
      </c>
      <c r="L117" s="245" t="s">
        <v>138</v>
      </c>
      <c r="M117" s="245"/>
      <c r="N117" s="244" t="s">
        <v>117</v>
      </c>
      <c r="O117" s="244"/>
      <c r="P117" s="244"/>
      <c r="Q117" s="246"/>
      <c r="R117" s="152"/>
      <c r="T117" s="79" t="s">
        <v>139</v>
      </c>
      <c r="U117" s="80" t="s">
        <v>47</v>
      </c>
      <c r="V117" s="80" t="s">
        <v>140</v>
      </c>
      <c r="W117" s="80" t="s">
        <v>141</v>
      </c>
      <c r="X117" s="80" t="s">
        <v>142</v>
      </c>
      <c r="Y117" s="80" t="s">
        <v>143</v>
      </c>
      <c r="Z117" s="80" t="s">
        <v>144</v>
      </c>
      <c r="AA117" s="81" t="s">
        <v>145</v>
      </c>
    </row>
    <row r="118" spans="2:63" s="1" customFormat="1" ht="29.25" customHeight="1">
      <c r="B118" s="34"/>
      <c r="C118" s="83" t="s">
        <v>114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55">
        <f>BK118</f>
        <v>0</v>
      </c>
      <c r="O118" s="256"/>
      <c r="P118" s="256"/>
      <c r="Q118" s="256"/>
      <c r="R118" s="36"/>
      <c r="T118" s="82"/>
      <c r="U118" s="50"/>
      <c r="V118" s="50"/>
      <c r="W118" s="153">
        <f>W119+W162</f>
        <v>0</v>
      </c>
      <c r="X118" s="50"/>
      <c r="Y118" s="153">
        <f>Y119+Y162</f>
        <v>0.0738</v>
      </c>
      <c r="Z118" s="50"/>
      <c r="AA118" s="154">
        <f>AA119+AA162</f>
        <v>3.3486000000000002</v>
      </c>
      <c r="AT118" s="17" t="s">
        <v>82</v>
      </c>
      <c r="AU118" s="17" t="s">
        <v>119</v>
      </c>
      <c r="BK118" s="155">
        <f>BK119+BK162</f>
        <v>0</v>
      </c>
    </row>
    <row r="119" spans="2:63" s="9" customFormat="1" ht="37.35" customHeight="1">
      <c r="B119" s="156"/>
      <c r="C119" s="157"/>
      <c r="D119" s="158" t="s">
        <v>120</v>
      </c>
      <c r="E119" s="158"/>
      <c r="F119" s="158"/>
      <c r="G119" s="158"/>
      <c r="H119" s="158"/>
      <c r="I119" s="158"/>
      <c r="J119" s="158"/>
      <c r="K119" s="158"/>
      <c r="L119" s="158"/>
      <c r="M119" s="158"/>
      <c r="N119" s="257">
        <f>BK119</f>
        <v>0</v>
      </c>
      <c r="O119" s="240"/>
      <c r="P119" s="240"/>
      <c r="Q119" s="240"/>
      <c r="R119" s="159"/>
      <c r="T119" s="160"/>
      <c r="U119" s="157"/>
      <c r="V119" s="157"/>
      <c r="W119" s="161">
        <f>W120+W138</f>
        <v>0</v>
      </c>
      <c r="X119" s="157"/>
      <c r="Y119" s="161">
        <f>Y120+Y138</f>
        <v>0.0738</v>
      </c>
      <c r="Z119" s="157"/>
      <c r="AA119" s="162">
        <f>AA120+AA138</f>
        <v>3.3486000000000002</v>
      </c>
      <c r="AR119" s="163" t="s">
        <v>110</v>
      </c>
      <c r="AT119" s="164" t="s">
        <v>82</v>
      </c>
      <c r="AU119" s="164" t="s">
        <v>83</v>
      </c>
      <c r="AY119" s="163" t="s">
        <v>146</v>
      </c>
      <c r="BK119" s="165">
        <f>BK120+BK138</f>
        <v>0</v>
      </c>
    </row>
    <row r="120" spans="2:63" s="9" customFormat="1" ht="19.9" customHeight="1">
      <c r="B120" s="156"/>
      <c r="C120" s="157"/>
      <c r="D120" s="166" t="s">
        <v>121</v>
      </c>
      <c r="E120" s="166"/>
      <c r="F120" s="166"/>
      <c r="G120" s="166"/>
      <c r="H120" s="166"/>
      <c r="I120" s="166"/>
      <c r="J120" s="166"/>
      <c r="K120" s="166"/>
      <c r="L120" s="166"/>
      <c r="M120" s="166"/>
      <c r="N120" s="258">
        <f>BK120</f>
        <v>0</v>
      </c>
      <c r="O120" s="259"/>
      <c r="P120" s="259"/>
      <c r="Q120" s="259"/>
      <c r="R120" s="159"/>
      <c r="T120" s="160"/>
      <c r="U120" s="157"/>
      <c r="V120" s="157"/>
      <c r="W120" s="161">
        <f>SUM(W121:W137)</f>
        <v>0</v>
      </c>
      <c r="X120" s="157"/>
      <c r="Y120" s="161">
        <f>SUM(Y121:Y137)</f>
        <v>0.027540000000000002</v>
      </c>
      <c r="Z120" s="157"/>
      <c r="AA120" s="162">
        <f>SUM(AA121:AA137)</f>
        <v>0</v>
      </c>
      <c r="AR120" s="163" t="s">
        <v>110</v>
      </c>
      <c r="AT120" s="164" t="s">
        <v>82</v>
      </c>
      <c r="AU120" s="164" t="s">
        <v>91</v>
      </c>
      <c r="AY120" s="163" t="s">
        <v>146</v>
      </c>
      <c r="BK120" s="165">
        <f>SUM(BK121:BK137)</f>
        <v>0</v>
      </c>
    </row>
    <row r="121" spans="2:65" s="1" customFormat="1" ht="22.5" customHeight="1">
      <c r="B121" s="34"/>
      <c r="C121" s="167" t="s">
        <v>83</v>
      </c>
      <c r="D121" s="167" t="s">
        <v>147</v>
      </c>
      <c r="E121" s="168" t="s">
        <v>148</v>
      </c>
      <c r="F121" s="247" t="s">
        <v>149</v>
      </c>
      <c r="G121" s="247"/>
      <c r="H121" s="247"/>
      <c r="I121" s="247"/>
      <c r="J121" s="169" t="s">
        <v>150</v>
      </c>
      <c r="K121" s="170">
        <v>1</v>
      </c>
      <c r="L121" s="248">
        <v>0</v>
      </c>
      <c r="M121" s="249"/>
      <c r="N121" s="250">
        <f aca="true" t="shared" si="5" ref="N121:N137">ROUND(L121*K121,2)</f>
        <v>0</v>
      </c>
      <c r="O121" s="250"/>
      <c r="P121" s="250"/>
      <c r="Q121" s="250"/>
      <c r="R121" s="36"/>
      <c r="T121" s="171" t="s">
        <v>22</v>
      </c>
      <c r="U121" s="43" t="s">
        <v>48</v>
      </c>
      <c r="V121" s="35"/>
      <c r="W121" s="172">
        <f aca="true" t="shared" si="6" ref="W121:W137">V121*K121</f>
        <v>0</v>
      </c>
      <c r="X121" s="172">
        <v>8E-05</v>
      </c>
      <c r="Y121" s="172">
        <f aca="true" t="shared" si="7" ref="Y121:Y137">X121*K121</f>
        <v>8E-05</v>
      </c>
      <c r="Z121" s="172">
        <v>0</v>
      </c>
      <c r="AA121" s="173">
        <f aca="true" t="shared" si="8" ref="AA121:AA137">Z121*K121</f>
        <v>0</v>
      </c>
      <c r="AR121" s="17" t="s">
        <v>151</v>
      </c>
      <c r="AT121" s="17" t="s">
        <v>147</v>
      </c>
      <c r="AU121" s="17" t="s">
        <v>110</v>
      </c>
      <c r="AY121" s="17" t="s">
        <v>146</v>
      </c>
      <c r="BE121" s="109">
        <f aca="true" t="shared" si="9" ref="BE121:BE137">IF(U121="základní",N121,0)</f>
        <v>0</v>
      </c>
      <c r="BF121" s="109">
        <f aca="true" t="shared" si="10" ref="BF121:BF137">IF(U121="snížená",N121,0)</f>
        <v>0</v>
      </c>
      <c r="BG121" s="109">
        <f aca="true" t="shared" si="11" ref="BG121:BG137">IF(U121="zákl. přenesená",N121,0)</f>
        <v>0</v>
      </c>
      <c r="BH121" s="109">
        <f aca="true" t="shared" si="12" ref="BH121:BH137">IF(U121="sníž. přenesená",N121,0)</f>
        <v>0</v>
      </c>
      <c r="BI121" s="109">
        <f aca="true" t="shared" si="13" ref="BI121:BI137">IF(U121="nulová",N121,0)</f>
        <v>0</v>
      </c>
      <c r="BJ121" s="17" t="s">
        <v>91</v>
      </c>
      <c r="BK121" s="109">
        <f aca="true" t="shared" si="14" ref="BK121:BK137">ROUND(L121*K121,2)</f>
        <v>0</v>
      </c>
      <c r="BL121" s="17" t="s">
        <v>151</v>
      </c>
      <c r="BM121" s="17" t="s">
        <v>152</v>
      </c>
    </row>
    <row r="122" spans="2:65" s="1" customFormat="1" ht="22.5" customHeight="1">
      <c r="B122" s="34"/>
      <c r="C122" s="167" t="s">
        <v>83</v>
      </c>
      <c r="D122" s="167" t="s">
        <v>147</v>
      </c>
      <c r="E122" s="168" t="s">
        <v>153</v>
      </c>
      <c r="F122" s="247" t="s">
        <v>154</v>
      </c>
      <c r="G122" s="247"/>
      <c r="H122" s="247"/>
      <c r="I122" s="247"/>
      <c r="J122" s="169" t="s">
        <v>150</v>
      </c>
      <c r="K122" s="170">
        <v>1</v>
      </c>
      <c r="L122" s="248">
        <v>0</v>
      </c>
      <c r="M122" s="249"/>
      <c r="N122" s="250">
        <f t="shared" si="5"/>
        <v>0</v>
      </c>
      <c r="O122" s="250"/>
      <c r="P122" s="250"/>
      <c r="Q122" s="250"/>
      <c r="R122" s="36"/>
      <c r="T122" s="171" t="s">
        <v>22</v>
      </c>
      <c r="U122" s="43" t="s">
        <v>48</v>
      </c>
      <c r="V122" s="35"/>
      <c r="W122" s="172">
        <f t="shared" si="6"/>
        <v>0</v>
      </c>
      <c r="X122" s="172">
        <v>0.00025</v>
      </c>
      <c r="Y122" s="172">
        <f t="shared" si="7"/>
        <v>0.00025</v>
      </c>
      <c r="Z122" s="172">
        <v>0</v>
      </c>
      <c r="AA122" s="173">
        <f t="shared" si="8"/>
        <v>0</v>
      </c>
      <c r="AR122" s="17" t="s">
        <v>151</v>
      </c>
      <c r="AT122" s="17" t="s">
        <v>147</v>
      </c>
      <c r="AU122" s="17" t="s">
        <v>110</v>
      </c>
      <c r="AY122" s="17" t="s">
        <v>146</v>
      </c>
      <c r="BE122" s="109">
        <f t="shared" si="9"/>
        <v>0</v>
      </c>
      <c r="BF122" s="109">
        <f t="shared" si="10"/>
        <v>0</v>
      </c>
      <c r="BG122" s="109">
        <f t="shared" si="11"/>
        <v>0</v>
      </c>
      <c r="BH122" s="109">
        <f t="shared" si="12"/>
        <v>0</v>
      </c>
      <c r="BI122" s="109">
        <f t="shared" si="13"/>
        <v>0</v>
      </c>
      <c r="BJ122" s="17" t="s">
        <v>91</v>
      </c>
      <c r="BK122" s="109">
        <f t="shared" si="14"/>
        <v>0</v>
      </c>
      <c r="BL122" s="17" t="s">
        <v>151</v>
      </c>
      <c r="BM122" s="17" t="s">
        <v>155</v>
      </c>
    </row>
    <row r="123" spans="2:65" s="1" customFormat="1" ht="31.5" customHeight="1">
      <c r="B123" s="34"/>
      <c r="C123" s="174" t="s">
        <v>83</v>
      </c>
      <c r="D123" s="174" t="s">
        <v>156</v>
      </c>
      <c r="E123" s="175" t="s">
        <v>157</v>
      </c>
      <c r="F123" s="251" t="s">
        <v>158</v>
      </c>
      <c r="G123" s="251"/>
      <c r="H123" s="251"/>
      <c r="I123" s="251"/>
      <c r="J123" s="176" t="s">
        <v>150</v>
      </c>
      <c r="K123" s="177">
        <v>1</v>
      </c>
      <c r="L123" s="252">
        <v>0</v>
      </c>
      <c r="M123" s="253"/>
      <c r="N123" s="254">
        <f t="shared" si="5"/>
        <v>0</v>
      </c>
      <c r="O123" s="250"/>
      <c r="P123" s="250"/>
      <c r="Q123" s="250"/>
      <c r="R123" s="36"/>
      <c r="T123" s="171" t="s">
        <v>22</v>
      </c>
      <c r="U123" s="43" t="s">
        <v>48</v>
      </c>
      <c r="V123" s="35"/>
      <c r="W123" s="172">
        <f t="shared" si="6"/>
        <v>0</v>
      </c>
      <c r="X123" s="172">
        <v>0</v>
      </c>
      <c r="Y123" s="172">
        <f t="shared" si="7"/>
        <v>0</v>
      </c>
      <c r="Z123" s="172">
        <v>0</v>
      </c>
      <c r="AA123" s="173">
        <f t="shared" si="8"/>
        <v>0</v>
      </c>
      <c r="AR123" s="17" t="s">
        <v>159</v>
      </c>
      <c r="AT123" s="17" t="s">
        <v>156</v>
      </c>
      <c r="AU123" s="17" t="s">
        <v>110</v>
      </c>
      <c r="AY123" s="17" t="s">
        <v>146</v>
      </c>
      <c r="BE123" s="109">
        <f t="shared" si="9"/>
        <v>0</v>
      </c>
      <c r="BF123" s="109">
        <f t="shared" si="10"/>
        <v>0</v>
      </c>
      <c r="BG123" s="109">
        <f t="shared" si="11"/>
        <v>0</v>
      </c>
      <c r="BH123" s="109">
        <f t="shared" si="12"/>
        <v>0</v>
      </c>
      <c r="BI123" s="109">
        <f t="shared" si="13"/>
        <v>0</v>
      </c>
      <c r="BJ123" s="17" t="s">
        <v>91</v>
      </c>
      <c r="BK123" s="109">
        <f t="shared" si="14"/>
        <v>0</v>
      </c>
      <c r="BL123" s="17" t="s">
        <v>151</v>
      </c>
      <c r="BM123" s="17" t="s">
        <v>160</v>
      </c>
    </row>
    <row r="124" spans="2:65" s="1" customFormat="1" ht="31.5" customHeight="1">
      <c r="B124" s="34"/>
      <c r="C124" s="167" t="s">
        <v>83</v>
      </c>
      <c r="D124" s="167" t="s">
        <v>147</v>
      </c>
      <c r="E124" s="168" t="s">
        <v>161</v>
      </c>
      <c r="F124" s="247" t="s">
        <v>162</v>
      </c>
      <c r="G124" s="247"/>
      <c r="H124" s="247"/>
      <c r="I124" s="247"/>
      <c r="J124" s="169" t="s">
        <v>150</v>
      </c>
      <c r="K124" s="170">
        <v>40</v>
      </c>
      <c r="L124" s="248">
        <v>0</v>
      </c>
      <c r="M124" s="249"/>
      <c r="N124" s="250">
        <f t="shared" si="5"/>
        <v>0</v>
      </c>
      <c r="O124" s="250"/>
      <c r="P124" s="250"/>
      <c r="Q124" s="250"/>
      <c r="R124" s="36"/>
      <c r="T124" s="171" t="s">
        <v>22</v>
      </c>
      <c r="U124" s="43" t="s">
        <v>48</v>
      </c>
      <c r="V124" s="35"/>
      <c r="W124" s="172">
        <f t="shared" si="6"/>
        <v>0</v>
      </c>
      <c r="X124" s="172">
        <v>0.00022</v>
      </c>
      <c r="Y124" s="172">
        <f t="shared" si="7"/>
        <v>0.0088</v>
      </c>
      <c r="Z124" s="172">
        <v>0</v>
      </c>
      <c r="AA124" s="173">
        <f t="shared" si="8"/>
        <v>0</v>
      </c>
      <c r="AR124" s="17" t="s">
        <v>151</v>
      </c>
      <c r="AT124" s="17" t="s">
        <v>147</v>
      </c>
      <c r="AU124" s="17" t="s">
        <v>110</v>
      </c>
      <c r="AY124" s="17" t="s">
        <v>146</v>
      </c>
      <c r="BE124" s="109">
        <f t="shared" si="9"/>
        <v>0</v>
      </c>
      <c r="BF124" s="109">
        <f t="shared" si="10"/>
        <v>0</v>
      </c>
      <c r="BG124" s="109">
        <f t="shared" si="11"/>
        <v>0</v>
      </c>
      <c r="BH124" s="109">
        <f t="shared" si="12"/>
        <v>0</v>
      </c>
      <c r="BI124" s="109">
        <f t="shared" si="13"/>
        <v>0</v>
      </c>
      <c r="BJ124" s="17" t="s">
        <v>91</v>
      </c>
      <c r="BK124" s="109">
        <f t="shared" si="14"/>
        <v>0</v>
      </c>
      <c r="BL124" s="17" t="s">
        <v>151</v>
      </c>
      <c r="BM124" s="17" t="s">
        <v>163</v>
      </c>
    </row>
    <row r="125" spans="2:65" s="1" customFormat="1" ht="31.5" customHeight="1">
      <c r="B125" s="34"/>
      <c r="C125" s="167" t="s">
        <v>83</v>
      </c>
      <c r="D125" s="167" t="s">
        <v>147</v>
      </c>
      <c r="E125" s="168" t="s">
        <v>164</v>
      </c>
      <c r="F125" s="247" t="s">
        <v>165</v>
      </c>
      <c r="G125" s="247"/>
      <c r="H125" s="247"/>
      <c r="I125" s="247"/>
      <c r="J125" s="169" t="s">
        <v>150</v>
      </c>
      <c r="K125" s="170">
        <v>1</v>
      </c>
      <c r="L125" s="248">
        <v>0</v>
      </c>
      <c r="M125" s="249"/>
      <c r="N125" s="250">
        <f t="shared" si="5"/>
        <v>0</v>
      </c>
      <c r="O125" s="250"/>
      <c r="P125" s="250"/>
      <c r="Q125" s="250"/>
      <c r="R125" s="36"/>
      <c r="T125" s="171" t="s">
        <v>22</v>
      </c>
      <c r="U125" s="43" t="s">
        <v>48</v>
      </c>
      <c r="V125" s="35"/>
      <c r="W125" s="172">
        <f t="shared" si="6"/>
        <v>0</v>
      </c>
      <c r="X125" s="172">
        <v>0.00173</v>
      </c>
      <c r="Y125" s="172">
        <f t="shared" si="7"/>
        <v>0.00173</v>
      </c>
      <c r="Z125" s="172">
        <v>0</v>
      </c>
      <c r="AA125" s="173">
        <f t="shared" si="8"/>
        <v>0</v>
      </c>
      <c r="AR125" s="17" t="s">
        <v>151</v>
      </c>
      <c r="AT125" s="17" t="s">
        <v>147</v>
      </c>
      <c r="AU125" s="17" t="s">
        <v>110</v>
      </c>
      <c r="AY125" s="17" t="s">
        <v>146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17" t="s">
        <v>91</v>
      </c>
      <c r="BK125" s="109">
        <f t="shared" si="14"/>
        <v>0</v>
      </c>
      <c r="BL125" s="17" t="s">
        <v>151</v>
      </c>
      <c r="BM125" s="17" t="s">
        <v>166</v>
      </c>
    </row>
    <row r="126" spans="2:65" s="1" customFormat="1" ht="31.5" customHeight="1">
      <c r="B126" s="34"/>
      <c r="C126" s="167" t="s">
        <v>83</v>
      </c>
      <c r="D126" s="167" t="s">
        <v>147</v>
      </c>
      <c r="E126" s="168" t="s">
        <v>167</v>
      </c>
      <c r="F126" s="247" t="s">
        <v>168</v>
      </c>
      <c r="G126" s="247"/>
      <c r="H126" s="247"/>
      <c r="I126" s="247"/>
      <c r="J126" s="169" t="s">
        <v>150</v>
      </c>
      <c r="K126" s="170">
        <v>4</v>
      </c>
      <c r="L126" s="248">
        <v>0</v>
      </c>
      <c r="M126" s="249"/>
      <c r="N126" s="250">
        <f t="shared" si="5"/>
        <v>0</v>
      </c>
      <c r="O126" s="250"/>
      <c r="P126" s="250"/>
      <c r="Q126" s="250"/>
      <c r="R126" s="36"/>
      <c r="T126" s="171" t="s">
        <v>22</v>
      </c>
      <c r="U126" s="43" t="s">
        <v>48</v>
      </c>
      <c r="V126" s="35"/>
      <c r="W126" s="172">
        <f t="shared" si="6"/>
        <v>0</v>
      </c>
      <c r="X126" s="172">
        <v>0.00021</v>
      </c>
      <c r="Y126" s="172">
        <f t="shared" si="7"/>
        <v>0.00084</v>
      </c>
      <c r="Z126" s="172">
        <v>0</v>
      </c>
      <c r="AA126" s="173">
        <f t="shared" si="8"/>
        <v>0</v>
      </c>
      <c r="AR126" s="17" t="s">
        <v>151</v>
      </c>
      <c r="AT126" s="17" t="s">
        <v>147</v>
      </c>
      <c r="AU126" s="17" t="s">
        <v>110</v>
      </c>
      <c r="AY126" s="17" t="s">
        <v>146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17" t="s">
        <v>91</v>
      </c>
      <c r="BK126" s="109">
        <f t="shared" si="14"/>
        <v>0</v>
      </c>
      <c r="BL126" s="17" t="s">
        <v>151</v>
      </c>
      <c r="BM126" s="17" t="s">
        <v>169</v>
      </c>
    </row>
    <row r="127" spans="2:65" s="1" customFormat="1" ht="31.5" customHeight="1">
      <c r="B127" s="34"/>
      <c r="C127" s="167" t="s">
        <v>83</v>
      </c>
      <c r="D127" s="167" t="s">
        <v>147</v>
      </c>
      <c r="E127" s="168" t="s">
        <v>170</v>
      </c>
      <c r="F127" s="247" t="s">
        <v>171</v>
      </c>
      <c r="G127" s="247"/>
      <c r="H127" s="247"/>
      <c r="I127" s="247"/>
      <c r="J127" s="169" t="s">
        <v>150</v>
      </c>
      <c r="K127" s="170">
        <v>24</v>
      </c>
      <c r="L127" s="248">
        <v>0</v>
      </c>
      <c r="M127" s="249"/>
      <c r="N127" s="250">
        <f t="shared" si="5"/>
        <v>0</v>
      </c>
      <c r="O127" s="250"/>
      <c r="P127" s="250"/>
      <c r="Q127" s="250"/>
      <c r="R127" s="36"/>
      <c r="T127" s="171" t="s">
        <v>22</v>
      </c>
      <c r="U127" s="43" t="s">
        <v>48</v>
      </c>
      <c r="V127" s="35"/>
      <c r="W127" s="172">
        <f t="shared" si="6"/>
        <v>0</v>
      </c>
      <c r="X127" s="172">
        <v>0.00034</v>
      </c>
      <c r="Y127" s="172">
        <f t="shared" si="7"/>
        <v>0.00816</v>
      </c>
      <c r="Z127" s="172">
        <v>0</v>
      </c>
      <c r="AA127" s="173">
        <f t="shared" si="8"/>
        <v>0</v>
      </c>
      <c r="AR127" s="17" t="s">
        <v>151</v>
      </c>
      <c r="AT127" s="17" t="s">
        <v>147</v>
      </c>
      <c r="AU127" s="17" t="s">
        <v>110</v>
      </c>
      <c r="AY127" s="17" t="s">
        <v>146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17" t="s">
        <v>91</v>
      </c>
      <c r="BK127" s="109">
        <f t="shared" si="14"/>
        <v>0</v>
      </c>
      <c r="BL127" s="17" t="s">
        <v>151</v>
      </c>
      <c r="BM127" s="17" t="s">
        <v>172</v>
      </c>
    </row>
    <row r="128" spans="2:65" s="1" customFormat="1" ht="31.5" customHeight="1">
      <c r="B128" s="34"/>
      <c r="C128" s="167" t="s">
        <v>83</v>
      </c>
      <c r="D128" s="167" t="s">
        <v>147</v>
      </c>
      <c r="E128" s="168" t="s">
        <v>173</v>
      </c>
      <c r="F128" s="247" t="s">
        <v>174</v>
      </c>
      <c r="G128" s="247"/>
      <c r="H128" s="247"/>
      <c r="I128" s="247"/>
      <c r="J128" s="169" t="s">
        <v>150</v>
      </c>
      <c r="K128" s="170">
        <v>12</v>
      </c>
      <c r="L128" s="248">
        <v>0</v>
      </c>
      <c r="M128" s="249"/>
      <c r="N128" s="250">
        <f t="shared" si="5"/>
        <v>0</v>
      </c>
      <c r="O128" s="250"/>
      <c r="P128" s="250"/>
      <c r="Q128" s="250"/>
      <c r="R128" s="36"/>
      <c r="T128" s="171" t="s">
        <v>22</v>
      </c>
      <c r="U128" s="43" t="s">
        <v>48</v>
      </c>
      <c r="V128" s="35"/>
      <c r="W128" s="172">
        <f t="shared" si="6"/>
        <v>0</v>
      </c>
      <c r="X128" s="172">
        <v>0.0005</v>
      </c>
      <c r="Y128" s="172">
        <f t="shared" si="7"/>
        <v>0.006</v>
      </c>
      <c r="Z128" s="172">
        <v>0</v>
      </c>
      <c r="AA128" s="173">
        <f t="shared" si="8"/>
        <v>0</v>
      </c>
      <c r="AR128" s="17" t="s">
        <v>151</v>
      </c>
      <c r="AT128" s="17" t="s">
        <v>147</v>
      </c>
      <c r="AU128" s="17" t="s">
        <v>110</v>
      </c>
      <c r="AY128" s="17" t="s">
        <v>146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17" t="s">
        <v>91</v>
      </c>
      <c r="BK128" s="109">
        <f t="shared" si="14"/>
        <v>0</v>
      </c>
      <c r="BL128" s="17" t="s">
        <v>151</v>
      </c>
      <c r="BM128" s="17" t="s">
        <v>175</v>
      </c>
    </row>
    <row r="129" spans="2:65" s="1" customFormat="1" ht="31.5" customHeight="1">
      <c r="B129" s="34"/>
      <c r="C129" s="174" t="s">
        <v>83</v>
      </c>
      <c r="D129" s="174" t="s">
        <v>156</v>
      </c>
      <c r="E129" s="175" t="s">
        <v>176</v>
      </c>
      <c r="F129" s="251" t="s">
        <v>177</v>
      </c>
      <c r="G129" s="251"/>
      <c r="H129" s="251"/>
      <c r="I129" s="251"/>
      <c r="J129" s="176" t="s">
        <v>178</v>
      </c>
      <c r="K129" s="177">
        <v>2</v>
      </c>
      <c r="L129" s="252">
        <v>0</v>
      </c>
      <c r="M129" s="253"/>
      <c r="N129" s="254">
        <f t="shared" si="5"/>
        <v>0</v>
      </c>
      <c r="O129" s="250"/>
      <c r="P129" s="250"/>
      <c r="Q129" s="250"/>
      <c r="R129" s="36"/>
      <c r="T129" s="171" t="s">
        <v>22</v>
      </c>
      <c r="U129" s="43" t="s">
        <v>48</v>
      </c>
      <c r="V129" s="35"/>
      <c r="W129" s="172">
        <f t="shared" si="6"/>
        <v>0</v>
      </c>
      <c r="X129" s="172">
        <v>0</v>
      </c>
      <c r="Y129" s="172">
        <f t="shared" si="7"/>
        <v>0</v>
      </c>
      <c r="Z129" s="172">
        <v>0</v>
      </c>
      <c r="AA129" s="173">
        <f t="shared" si="8"/>
        <v>0</v>
      </c>
      <c r="AR129" s="17" t="s">
        <v>159</v>
      </c>
      <c r="AT129" s="17" t="s">
        <v>156</v>
      </c>
      <c r="AU129" s="17" t="s">
        <v>110</v>
      </c>
      <c r="AY129" s="17" t="s">
        <v>146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7" t="s">
        <v>91</v>
      </c>
      <c r="BK129" s="109">
        <f t="shared" si="14"/>
        <v>0</v>
      </c>
      <c r="BL129" s="17" t="s">
        <v>151</v>
      </c>
      <c r="BM129" s="17" t="s">
        <v>179</v>
      </c>
    </row>
    <row r="130" spans="2:65" s="1" customFormat="1" ht="31.5" customHeight="1">
      <c r="B130" s="34"/>
      <c r="C130" s="174" t="s">
        <v>83</v>
      </c>
      <c r="D130" s="174" t="s">
        <v>156</v>
      </c>
      <c r="E130" s="175" t="s">
        <v>180</v>
      </c>
      <c r="F130" s="251" t="s">
        <v>181</v>
      </c>
      <c r="G130" s="251"/>
      <c r="H130" s="251"/>
      <c r="I130" s="251"/>
      <c r="J130" s="176" t="s">
        <v>178</v>
      </c>
      <c r="K130" s="177">
        <v>12</v>
      </c>
      <c r="L130" s="252">
        <v>0</v>
      </c>
      <c r="M130" s="253"/>
      <c r="N130" s="254">
        <f t="shared" si="5"/>
        <v>0</v>
      </c>
      <c r="O130" s="250"/>
      <c r="P130" s="250"/>
      <c r="Q130" s="250"/>
      <c r="R130" s="36"/>
      <c r="T130" s="171" t="s">
        <v>22</v>
      </c>
      <c r="U130" s="43" t="s">
        <v>48</v>
      </c>
      <c r="V130" s="35"/>
      <c r="W130" s="172">
        <f t="shared" si="6"/>
        <v>0</v>
      </c>
      <c r="X130" s="172">
        <v>0</v>
      </c>
      <c r="Y130" s="172">
        <f t="shared" si="7"/>
        <v>0</v>
      </c>
      <c r="Z130" s="172">
        <v>0</v>
      </c>
      <c r="AA130" s="173">
        <f t="shared" si="8"/>
        <v>0</v>
      </c>
      <c r="AR130" s="17" t="s">
        <v>159</v>
      </c>
      <c r="AT130" s="17" t="s">
        <v>156</v>
      </c>
      <c r="AU130" s="17" t="s">
        <v>110</v>
      </c>
      <c r="AY130" s="17" t="s">
        <v>146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7" t="s">
        <v>91</v>
      </c>
      <c r="BK130" s="109">
        <f t="shared" si="14"/>
        <v>0</v>
      </c>
      <c r="BL130" s="17" t="s">
        <v>151</v>
      </c>
      <c r="BM130" s="17" t="s">
        <v>182</v>
      </c>
    </row>
    <row r="131" spans="2:65" s="1" customFormat="1" ht="31.5" customHeight="1">
      <c r="B131" s="34"/>
      <c r="C131" s="174" t="s">
        <v>83</v>
      </c>
      <c r="D131" s="174" t="s">
        <v>156</v>
      </c>
      <c r="E131" s="175" t="s">
        <v>183</v>
      </c>
      <c r="F131" s="251" t="s">
        <v>184</v>
      </c>
      <c r="G131" s="251"/>
      <c r="H131" s="251"/>
      <c r="I131" s="251"/>
      <c r="J131" s="176" t="s">
        <v>178</v>
      </c>
      <c r="K131" s="177">
        <v>6</v>
      </c>
      <c r="L131" s="252">
        <v>0</v>
      </c>
      <c r="M131" s="253"/>
      <c r="N131" s="254">
        <f t="shared" si="5"/>
        <v>0</v>
      </c>
      <c r="O131" s="250"/>
      <c r="P131" s="250"/>
      <c r="Q131" s="250"/>
      <c r="R131" s="36"/>
      <c r="T131" s="171" t="s">
        <v>22</v>
      </c>
      <c r="U131" s="43" t="s">
        <v>48</v>
      </c>
      <c r="V131" s="35"/>
      <c r="W131" s="172">
        <f t="shared" si="6"/>
        <v>0</v>
      </c>
      <c r="X131" s="172">
        <v>0</v>
      </c>
      <c r="Y131" s="172">
        <f t="shared" si="7"/>
        <v>0</v>
      </c>
      <c r="Z131" s="172">
        <v>0</v>
      </c>
      <c r="AA131" s="173">
        <f t="shared" si="8"/>
        <v>0</v>
      </c>
      <c r="AR131" s="17" t="s">
        <v>159</v>
      </c>
      <c r="AT131" s="17" t="s">
        <v>156</v>
      </c>
      <c r="AU131" s="17" t="s">
        <v>110</v>
      </c>
      <c r="AY131" s="17" t="s">
        <v>146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7" t="s">
        <v>91</v>
      </c>
      <c r="BK131" s="109">
        <f t="shared" si="14"/>
        <v>0</v>
      </c>
      <c r="BL131" s="17" t="s">
        <v>151</v>
      </c>
      <c r="BM131" s="17" t="s">
        <v>185</v>
      </c>
    </row>
    <row r="132" spans="2:65" s="1" customFormat="1" ht="31.5" customHeight="1">
      <c r="B132" s="34"/>
      <c r="C132" s="167" t="s">
        <v>83</v>
      </c>
      <c r="D132" s="167" t="s">
        <v>147</v>
      </c>
      <c r="E132" s="168" t="s">
        <v>186</v>
      </c>
      <c r="F132" s="247" t="s">
        <v>187</v>
      </c>
      <c r="G132" s="247"/>
      <c r="H132" s="247"/>
      <c r="I132" s="247"/>
      <c r="J132" s="169" t="s">
        <v>150</v>
      </c>
      <c r="K132" s="170">
        <v>1</v>
      </c>
      <c r="L132" s="248">
        <v>0</v>
      </c>
      <c r="M132" s="249"/>
      <c r="N132" s="250">
        <f t="shared" si="5"/>
        <v>0</v>
      </c>
      <c r="O132" s="250"/>
      <c r="P132" s="250"/>
      <c r="Q132" s="250"/>
      <c r="R132" s="36"/>
      <c r="T132" s="171" t="s">
        <v>22</v>
      </c>
      <c r="U132" s="43" t="s">
        <v>48</v>
      </c>
      <c r="V132" s="35"/>
      <c r="W132" s="172">
        <f t="shared" si="6"/>
        <v>0</v>
      </c>
      <c r="X132" s="172">
        <v>0.00168</v>
      </c>
      <c r="Y132" s="172">
        <f t="shared" si="7"/>
        <v>0.00168</v>
      </c>
      <c r="Z132" s="172">
        <v>0</v>
      </c>
      <c r="AA132" s="173">
        <f t="shared" si="8"/>
        <v>0</v>
      </c>
      <c r="AR132" s="17" t="s">
        <v>151</v>
      </c>
      <c r="AT132" s="17" t="s">
        <v>147</v>
      </c>
      <c r="AU132" s="17" t="s">
        <v>110</v>
      </c>
      <c r="AY132" s="17" t="s">
        <v>146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7" t="s">
        <v>91</v>
      </c>
      <c r="BK132" s="109">
        <f t="shared" si="14"/>
        <v>0</v>
      </c>
      <c r="BL132" s="17" t="s">
        <v>151</v>
      </c>
      <c r="BM132" s="17" t="s">
        <v>188</v>
      </c>
    </row>
    <row r="133" spans="2:65" s="1" customFormat="1" ht="31.5" customHeight="1">
      <c r="B133" s="34"/>
      <c r="C133" s="174" t="s">
        <v>83</v>
      </c>
      <c r="D133" s="174" t="s">
        <v>156</v>
      </c>
      <c r="E133" s="175" t="s">
        <v>189</v>
      </c>
      <c r="F133" s="251" t="s">
        <v>190</v>
      </c>
      <c r="G133" s="251"/>
      <c r="H133" s="251"/>
      <c r="I133" s="251"/>
      <c r="J133" s="176" t="s">
        <v>150</v>
      </c>
      <c r="K133" s="177">
        <v>1</v>
      </c>
      <c r="L133" s="252">
        <v>0</v>
      </c>
      <c r="M133" s="253"/>
      <c r="N133" s="254">
        <f t="shared" si="5"/>
        <v>0</v>
      </c>
      <c r="O133" s="250"/>
      <c r="P133" s="250"/>
      <c r="Q133" s="250"/>
      <c r="R133" s="36"/>
      <c r="T133" s="171" t="s">
        <v>22</v>
      </c>
      <c r="U133" s="43" t="s">
        <v>48</v>
      </c>
      <c r="V133" s="35"/>
      <c r="W133" s="172">
        <f t="shared" si="6"/>
        <v>0</v>
      </c>
      <c r="X133" s="172">
        <v>0</v>
      </c>
      <c r="Y133" s="172">
        <f t="shared" si="7"/>
        <v>0</v>
      </c>
      <c r="Z133" s="172">
        <v>0</v>
      </c>
      <c r="AA133" s="173">
        <f t="shared" si="8"/>
        <v>0</v>
      </c>
      <c r="AR133" s="17" t="s">
        <v>159</v>
      </c>
      <c r="AT133" s="17" t="s">
        <v>156</v>
      </c>
      <c r="AU133" s="17" t="s">
        <v>110</v>
      </c>
      <c r="AY133" s="17" t="s">
        <v>146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7" t="s">
        <v>91</v>
      </c>
      <c r="BK133" s="109">
        <f t="shared" si="14"/>
        <v>0</v>
      </c>
      <c r="BL133" s="17" t="s">
        <v>151</v>
      </c>
      <c r="BM133" s="17" t="s">
        <v>191</v>
      </c>
    </row>
    <row r="134" spans="2:65" s="1" customFormat="1" ht="22.5" customHeight="1">
      <c r="B134" s="34"/>
      <c r="C134" s="167" t="s">
        <v>83</v>
      </c>
      <c r="D134" s="167" t="s">
        <v>147</v>
      </c>
      <c r="E134" s="168" t="s">
        <v>192</v>
      </c>
      <c r="F134" s="247" t="s">
        <v>193</v>
      </c>
      <c r="G134" s="247"/>
      <c r="H134" s="247"/>
      <c r="I134" s="247"/>
      <c r="J134" s="169" t="s">
        <v>194</v>
      </c>
      <c r="K134" s="170">
        <v>100</v>
      </c>
      <c r="L134" s="248">
        <v>0</v>
      </c>
      <c r="M134" s="249"/>
      <c r="N134" s="250">
        <f t="shared" si="5"/>
        <v>0</v>
      </c>
      <c r="O134" s="250"/>
      <c r="P134" s="250"/>
      <c r="Q134" s="250"/>
      <c r="R134" s="36"/>
      <c r="T134" s="171" t="s">
        <v>22</v>
      </c>
      <c r="U134" s="43" t="s">
        <v>48</v>
      </c>
      <c r="V134" s="35"/>
      <c r="W134" s="172">
        <f t="shared" si="6"/>
        <v>0</v>
      </c>
      <c r="X134" s="172">
        <v>0</v>
      </c>
      <c r="Y134" s="172">
        <f t="shared" si="7"/>
        <v>0</v>
      </c>
      <c r="Z134" s="172">
        <v>0</v>
      </c>
      <c r="AA134" s="173">
        <f t="shared" si="8"/>
        <v>0</v>
      </c>
      <c r="AR134" s="17" t="s">
        <v>151</v>
      </c>
      <c r="AT134" s="17" t="s">
        <v>147</v>
      </c>
      <c r="AU134" s="17" t="s">
        <v>110</v>
      </c>
      <c r="AY134" s="17" t="s">
        <v>146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7" t="s">
        <v>91</v>
      </c>
      <c r="BK134" s="109">
        <f t="shared" si="14"/>
        <v>0</v>
      </c>
      <c r="BL134" s="17" t="s">
        <v>151</v>
      </c>
      <c r="BM134" s="17" t="s">
        <v>195</v>
      </c>
    </row>
    <row r="135" spans="2:65" s="1" customFormat="1" ht="22.5" customHeight="1">
      <c r="B135" s="34"/>
      <c r="C135" s="167" t="s">
        <v>83</v>
      </c>
      <c r="D135" s="167" t="s">
        <v>147</v>
      </c>
      <c r="E135" s="168" t="s">
        <v>196</v>
      </c>
      <c r="F135" s="247" t="s">
        <v>197</v>
      </c>
      <c r="G135" s="247"/>
      <c r="H135" s="247"/>
      <c r="I135" s="247"/>
      <c r="J135" s="169" t="s">
        <v>194</v>
      </c>
      <c r="K135" s="170">
        <v>100</v>
      </c>
      <c r="L135" s="248">
        <v>0</v>
      </c>
      <c r="M135" s="249"/>
      <c r="N135" s="250">
        <f t="shared" si="5"/>
        <v>0</v>
      </c>
      <c r="O135" s="250"/>
      <c r="P135" s="250"/>
      <c r="Q135" s="250"/>
      <c r="R135" s="36"/>
      <c r="T135" s="171" t="s">
        <v>22</v>
      </c>
      <c r="U135" s="43" t="s">
        <v>48</v>
      </c>
      <c r="V135" s="35"/>
      <c r="W135" s="172">
        <f t="shared" si="6"/>
        <v>0</v>
      </c>
      <c r="X135" s="172">
        <v>0</v>
      </c>
      <c r="Y135" s="172">
        <f t="shared" si="7"/>
        <v>0</v>
      </c>
      <c r="Z135" s="172">
        <v>0</v>
      </c>
      <c r="AA135" s="173">
        <f t="shared" si="8"/>
        <v>0</v>
      </c>
      <c r="AR135" s="17" t="s">
        <v>151</v>
      </c>
      <c r="AT135" s="17" t="s">
        <v>147</v>
      </c>
      <c r="AU135" s="17" t="s">
        <v>110</v>
      </c>
      <c r="AY135" s="17" t="s">
        <v>146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7" t="s">
        <v>91</v>
      </c>
      <c r="BK135" s="109">
        <f t="shared" si="14"/>
        <v>0</v>
      </c>
      <c r="BL135" s="17" t="s">
        <v>151</v>
      </c>
      <c r="BM135" s="17" t="s">
        <v>198</v>
      </c>
    </row>
    <row r="136" spans="2:65" s="1" customFormat="1" ht="22.5" customHeight="1">
      <c r="B136" s="34"/>
      <c r="C136" s="167" t="s">
        <v>83</v>
      </c>
      <c r="D136" s="167" t="s">
        <v>147</v>
      </c>
      <c r="E136" s="168" t="s">
        <v>199</v>
      </c>
      <c r="F136" s="247" t="s">
        <v>200</v>
      </c>
      <c r="G136" s="247"/>
      <c r="H136" s="247"/>
      <c r="I136" s="247"/>
      <c r="J136" s="169" t="s">
        <v>201</v>
      </c>
      <c r="K136" s="170">
        <v>200</v>
      </c>
      <c r="L136" s="248">
        <v>0</v>
      </c>
      <c r="M136" s="249"/>
      <c r="N136" s="250">
        <f t="shared" si="5"/>
        <v>0</v>
      </c>
      <c r="O136" s="250"/>
      <c r="P136" s="250"/>
      <c r="Q136" s="250"/>
      <c r="R136" s="36"/>
      <c r="T136" s="171" t="s">
        <v>22</v>
      </c>
      <c r="U136" s="43" t="s">
        <v>48</v>
      </c>
      <c r="V136" s="35"/>
      <c r="W136" s="172">
        <f t="shared" si="6"/>
        <v>0</v>
      </c>
      <c r="X136" s="172">
        <v>0</v>
      </c>
      <c r="Y136" s="172">
        <f t="shared" si="7"/>
        <v>0</v>
      </c>
      <c r="Z136" s="172">
        <v>0</v>
      </c>
      <c r="AA136" s="173">
        <f t="shared" si="8"/>
        <v>0</v>
      </c>
      <c r="AR136" s="17" t="s">
        <v>151</v>
      </c>
      <c r="AT136" s="17" t="s">
        <v>147</v>
      </c>
      <c r="AU136" s="17" t="s">
        <v>110</v>
      </c>
      <c r="AY136" s="17" t="s">
        <v>146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17" t="s">
        <v>91</v>
      </c>
      <c r="BK136" s="109">
        <f t="shared" si="14"/>
        <v>0</v>
      </c>
      <c r="BL136" s="17" t="s">
        <v>151</v>
      </c>
      <c r="BM136" s="17" t="s">
        <v>202</v>
      </c>
    </row>
    <row r="137" spans="2:65" s="1" customFormat="1" ht="22.5" customHeight="1">
      <c r="B137" s="34"/>
      <c r="C137" s="167" t="s">
        <v>83</v>
      </c>
      <c r="D137" s="167" t="s">
        <v>147</v>
      </c>
      <c r="E137" s="168" t="s">
        <v>203</v>
      </c>
      <c r="F137" s="247" t="s">
        <v>204</v>
      </c>
      <c r="G137" s="247"/>
      <c r="H137" s="247"/>
      <c r="I137" s="247"/>
      <c r="J137" s="169" t="s">
        <v>178</v>
      </c>
      <c r="K137" s="170">
        <v>1</v>
      </c>
      <c r="L137" s="248">
        <v>0</v>
      </c>
      <c r="M137" s="249"/>
      <c r="N137" s="250">
        <f t="shared" si="5"/>
        <v>0</v>
      </c>
      <c r="O137" s="250"/>
      <c r="P137" s="250"/>
      <c r="Q137" s="250"/>
      <c r="R137" s="36"/>
      <c r="T137" s="171" t="s">
        <v>22</v>
      </c>
      <c r="U137" s="43" t="s">
        <v>48</v>
      </c>
      <c r="V137" s="35"/>
      <c r="W137" s="172">
        <f t="shared" si="6"/>
        <v>0</v>
      </c>
      <c r="X137" s="172">
        <v>0</v>
      </c>
      <c r="Y137" s="172">
        <f t="shared" si="7"/>
        <v>0</v>
      </c>
      <c r="Z137" s="172">
        <v>0</v>
      </c>
      <c r="AA137" s="173">
        <f t="shared" si="8"/>
        <v>0</v>
      </c>
      <c r="AR137" s="17" t="s">
        <v>151</v>
      </c>
      <c r="AT137" s="17" t="s">
        <v>147</v>
      </c>
      <c r="AU137" s="17" t="s">
        <v>110</v>
      </c>
      <c r="AY137" s="17" t="s">
        <v>146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7" t="s">
        <v>91</v>
      </c>
      <c r="BK137" s="109">
        <f t="shared" si="14"/>
        <v>0</v>
      </c>
      <c r="BL137" s="17" t="s">
        <v>151</v>
      </c>
      <c r="BM137" s="17" t="s">
        <v>205</v>
      </c>
    </row>
    <row r="138" spans="2:63" s="9" customFormat="1" ht="29.85" customHeight="1">
      <c r="B138" s="156"/>
      <c r="C138" s="157"/>
      <c r="D138" s="166" t="s">
        <v>122</v>
      </c>
      <c r="E138" s="166"/>
      <c r="F138" s="166"/>
      <c r="G138" s="166"/>
      <c r="H138" s="166"/>
      <c r="I138" s="166"/>
      <c r="J138" s="166"/>
      <c r="K138" s="166"/>
      <c r="L138" s="166"/>
      <c r="M138" s="166"/>
      <c r="N138" s="260">
        <f>BK138</f>
        <v>0</v>
      </c>
      <c r="O138" s="261"/>
      <c r="P138" s="261"/>
      <c r="Q138" s="261"/>
      <c r="R138" s="159"/>
      <c r="T138" s="160"/>
      <c r="U138" s="157"/>
      <c r="V138" s="157"/>
      <c r="W138" s="161">
        <f>SUM(W139:W161)</f>
        <v>0</v>
      </c>
      <c r="X138" s="157"/>
      <c r="Y138" s="161">
        <f>SUM(Y139:Y161)</f>
        <v>0.04626</v>
      </c>
      <c r="Z138" s="157"/>
      <c r="AA138" s="162">
        <f>SUM(AA139:AA161)</f>
        <v>3.3486000000000002</v>
      </c>
      <c r="AR138" s="163" t="s">
        <v>110</v>
      </c>
      <c r="AT138" s="164" t="s">
        <v>82</v>
      </c>
      <c r="AU138" s="164" t="s">
        <v>91</v>
      </c>
      <c r="AY138" s="163" t="s">
        <v>146</v>
      </c>
      <c r="BK138" s="165">
        <f>SUM(BK139:BK161)</f>
        <v>0</v>
      </c>
    </row>
    <row r="139" spans="2:65" s="1" customFormat="1" ht="22.5" customHeight="1">
      <c r="B139" s="34"/>
      <c r="C139" s="167" t="s">
        <v>83</v>
      </c>
      <c r="D139" s="167" t="s">
        <v>147</v>
      </c>
      <c r="E139" s="168" t="s">
        <v>206</v>
      </c>
      <c r="F139" s="247" t="s">
        <v>207</v>
      </c>
      <c r="G139" s="247"/>
      <c r="H139" s="247"/>
      <c r="I139" s="247"/>
      <c r="J139" s="169" t="s">
        <v>150</v>
      </c>
      <c r="K139" s="170">
        <v>38</v>
      </c>
      <c r="L139" s="248">
        <v>0</v>
      </c>
      <c r="M139" s="249"/>
      <c r="N139" s="250">
        <f aca="true" t="shared" si="15" ref="N139:N161">ROUND(L139*K139,2)</f>
        <v>0</v>
      </c>
      <c r="O139" s="250"/>
      <c r="P139" s="250"/>
      <c r="Q139" s="250"/>
      <c r="R139" s="36"/>
      <c r="T139" s="171" t="s">
        <v>22</v>
      </c>
      <c r="U139" s="43" t="s">
        <v>48</v>
      </c>
      <c r="V139" s="35"/>
      <c r="W139" s="172">
        <f aca="true" t="shared" si="16" ref="W139:W161">V139*K139</f>
        <v>0</v>
      </c>
      <c r="X139" s="172">
        <v>0</v>
      </c>
      <c r="Y139" s="172">
        <f aca="true" t="shared" si="17" ref="Y139:Y161">X139*K139</f>
        <v>0</v>
      </c>
      <c r="Z139" s="172">
        <v>0</v>
      </c>
      <c r="AA139" s="173">
        <f aca="true" t="shared" si="18" ref="AA139:AA161">Z139*K139</f>
        <v>0</v>
      </c>
      <c r="AR139" s="17" t="s">
        <v>151</v>
      </c>
      <c r="AT139" s="17" t="s">
        <v>147</v>
      </c>
      <c r="AU139" s="17" t="s">
        <v>110</v>
      </c>
      <c r="AY139" s="17" t="s">
        <v>146</v>
      </c>
      <c r="BE139" s="109">
        <f aca="true" t="shared" si="19" ref="BE139:BE161">IF(U139="základní",N139,0)</f>
        <v>0</v>
      </c>
      <c r="BF139" s="109">
        <f aca="true" t="shared" si="20" ref="BF139:BF161">IF(U139="snížená",N139,0)</f>
        <v>0</v>
      </c>
      <c r="BG139" s="109">
        <f aca="true" t="shared" si="21" ref="BG139:BG161">IF(U139="zákl. přenesená",N139,0)</f>
        <v>0</v>
      </c>
      <c r="BH139" s="109">
        <f aca="true" t="shared" si="22" ref="BH139:BH161">IF(U139="sníž. přenesená",N139,0)</f>
        <v>0</v>
      </c>
      <c r="BI139" s="109">
        <f aca="true" t="shared" si="23" ref="BI139:BI161">IF(U139="nulová",N139,0)</f>
        <v>0</v>
      </c>
      <c r="BJ139" s="17" t="s">
        <v>91</v>
      </c>
      <c r="BK139" s="109">
        <f aca="true" t="shared" si="24" ref="BK139:BK161">ROUND(L139*K139,2)</f>
        <v>0</v>
      </c>
      <c r="BL139" s="17" t="s">
        <v>151</v>
      </c>
      <c r="BM139" s="17" t="s">
        <v>208</v>
      </c>
    </row>
    <row r="140" spans="2:65" s="1" customFormat="1" ht="22.5" customHeight="1">
      <c r="B140" s="34"/>
      <c r="C140" s="167" t="s">
        <v>83</v>
      </c>
      <c r="D140" s="167" t="s">
        <v>147</v>
      </c>
      <c r="E140" s="168" t="s">
        <v>209</v>
      </c>
      <c r="F140" s="247" t="s">
        <v>210</v>
      </c>
      <c r="G140" s="247"/>
      <c r="H140" s="247"/>
      <c r="I140" s="247"/>
      <c r="J140" s="169" t="s">
        <v>150</v>
      </c>
      <c r="K140" s="170">
        <v>11</v>
      </c>
      <c r="L140" s="248">
        <v>0</v>
      </c>
      <c r="M140" s="249"/>
      <c r="N140" s="250">
        <f t="shared" si="15"/>
        <v>0</v>
      </c>
      <c r="O140" s="250"/>
      <c r="P140" s="250"/>
      <c r="Q140" s="250"/>
      <c r="R140" s="36"/>
      <c r="T140" s="171" t="s">
        <v>22</v>
      </c>
      <c r="U140" s="43" t="s">
        <v>48</v>
      </c>
      <c r="V140" s="35"/>
      <c r="W140" s="172">
        <f t="shared" si="16"/>
        <v>0</v>
      </c>
      <c r="X140" s="172">
        <v>0</v>
      </c>
      <c r="Y140" s="172">
        <f t="shared" si="17"/>
        <v>0</v>
      </c>
      <c r="Z140" s="172">
        <v>0</v>
      </c>
      <c r="AA140" s="173">
        <f t="shared" si="18"/>
        <v>0</v>
      </c>
      <c r="AR140" s="17" t="s">
        <v>151</v>
      </c>
      <c r="AT140" s="17" t="s">
        <v>147</v>
      </c>
      <c r="AU140" s="17" t="s">
        <v>110</v>
      </c>
      <c r="AY140" s="17" t="s">
        <v>146</v>
      </c>
      <c r="BE140" s="109">
        <f t="shared" si="19"/>
        <v>0</v>
      </c>
      <c r="BF140" s="109">
        <f t="shared" si="20"/>
        <v>0</v>
      </c>
      <c r="BG140" s="109">
        <f t="shared" si="21"/>
        <v>0</v>
      </c>
      <c r="BH140" s="109">
        <f t="shared" si="22"/>
        <v>0</v>
      </c>
      <c r="BI140" s="109">
        <f t="shared" si="23"/>
        <v>0</v>
      </c>
      <c r="BJ140" s="17" t="s">
        <v>91</v>
      </c>
      <c r="BK140" s="109">
        <f t="shared" si="24"/>
        <v>0</v>
      </c>
      <c r="BL140" s="17" t="s">
        <v>151</v>
      </c>
      <c r="BM140" s="17" t="s">
        <v>211</v>
      </c>
    </row>
    <row r="141" spans="2:65" s="1" customFormat="1" ht="22.5" customHeight="1">
      <c r="B141" s="34"/>
      <c r="C141" s="167" t="s">
        <v>83</v>
      </c>
      <c r="D141" s="167" t="s">
        <v>147</v>
      </c>
      <c r="E141" s="168" t="s">
        <v>212</v>
      </c>
      <c r="F141" s="247" t="s">
        <v>213</v>
      </c>
      <c r="G141" s="247"/>
      <c r="H141" s="247"/>
      <c r="I141" s="247"/>
      <c r="J141" s="169" t="s">
        <v>150</v>
      </c>
      <c r="K141" s="170">
        <v>2</v>
      </c>
      <c r="L141" s="248">
        <v>0</v>
      </c>
      <c r="M141" s="249"/>
      <c r="N141" s="250">
        <f t="shared" si="15"/>
        <v>0</v>
      </c>
      <c r="O141" s="250"/>
      <c r="P141" s="250"/>
      <c r="Q141" s="250"/>
      <c r="R141" s="36"/>
      <c r="T141" s="171" t="s">
        <v>22</v>
      </c>
      <c r="U141" s="43" t="s">
        <v>48</v>
      </c>
      <c r="V141" s="35"/>
      <c r="W141" s="172">
        <f t="shared" si="16"/>
        <v>0</v>
      </c>
      <c r="X141" s="172">
        <v>0</v>
      </c>
      <c r="Y141" s="172">
        <f t="shared" si="17"/>
        <v>0</v>
      </c>
      <c r="Z141" s="172">
        <v>0</v>
      </c>
      <c r="AA141" s="173">
        <f t="shared" si="18"/>
        <v>0</v>
      </c>
      <c r="AR141" s="17" t="s">
        <v>151</v>
      </c>
      <c r="AT141" s="17" t="s">
        <v>147</v>
      </c>
      <c r="AU141" s="17" t="s">
        <v>110</v>
      </c>
      <c r="AY141" s="17" t="s">
        <v>146</v>
      </c>
      <c r="BE141" s="109">
        <f t="shared" si="19"/>
        <v>0</v>
      </c>
      <c r="BF141" s="109">
        <f t="shared" si="20"/>
        <v>0</v>
      </c>
      <c r="BG141" s="109">
        <f t="shared" si="21"/>
        <v>0</v>
      </c>
      <c r="BH141" s="109">
        <f t="shared" si="22"/>
        <v>0</v>
      </c>
      <c r="BI141" s="109">
        <f t="shared" si="23"/>
        <v>0</v>
      </c>
      <c r="BJ141" s="17" t="s">
        <v>91</v>
      </c>
      <c r="BK141" s="109">
        <f t="shared" si="24"/>
        <v>0</v>
      </c>
      <c r="BL141" s="17" t="s">
        <v>151</v>
      </c>
      <c r="BM141" s="17" t="s">
        <v>214</v>
      </c>
    </row>
    <row r="142" spans="2:65" s="1" customFormat="1" ht="31.5" customHeight="1">
      <c r="B142" s="34"/>
      <c r="C142" s="167" t="s">
        <v>83</v>
      </c>
      <c r="D142" s="167" t="s">
        <v>147</v>
      </c>
      <c r="E142" s="168" t="s">
        <v>215</v>
      </c>
      <c r="F142" s="247" t="s">
        <v>216</v>
      </c>
      <c r="G142" s="247"/>
      <c r="H142" s="247"/>
      <c r="I142" s="247"/>
      <c r="J142" s="169" t="s">
        <v>150</v>
      </c>
      <c r="K142" s="170">
        <v>51</v>
      </c>
      <c r="L142" s="248">
        <v>0</v>
      </c>
      <c r="M142" s="249"/>
      <c r="N142" s="250">
        <f t="shared" si="15"/>
        <v>0</v>
      </c>
      <c r="O142" s="250"/>
      <c r="P142" s="250"/>
      <c r="Q142" s="250"/>
      <c r="R142" s="36"/>
      <c r="T142" s="171" t="s">
        <v>22</v>
      </c>
      <c r="U142" s="43" t="s">
        <v>48</v>
      </c>
      <c r="V142" s="35"/>
      <c r="W142" s="172">
        <f t="shared" si="16"/>
        <v>0</v>
      </c>
      <c r="X142" s="172">
        <v>0</v>
      </c>
      <c r="Y142" s="172">
        <f t="shared" si="17"/>
        <v>0</v>
      </c>
      <c r="Z142" s="172">
        <v>0</v>
      </c>
      <c r="AA142" s="173">
        <f t="shared" si="18"/>
        <v>0</v>
      </c>
      <c r="AR142" s="17" t="s">
        <v>151</v>
      </c>
      <c r="AT142" s="17" t="s">
        <v>147</v>
      </c>
      <c r="AU142" s="17" t="s">
        <v>110</v>
      </c>
      <c r="AY142" s="17" t="s">
        <v>146</v>
      </c>
      <c r="BE142" s="109">
        <f t="shared" si="19"/>
        <v>0</v>
      </c>
      <c r="BF142" s="109">
        <f t="shared" si="20"/>
        <v>0</v>
      </c>
      <c r="BG142" s="109">
        <f t="shared" si="21"/>
        <v>0</v>
      </c>
      <c r="BH142" s="109">
        <f t="shared" si="22"/>
        <v>0</v>
      </c>
      <c r="BI142" s="109">
        <f t="shared" si="23"/>
        <v>0</v>
      </c>
      <c r="BJ142" s="17" t="s">
        <v>91</v>
      </c>
      <c r="BK142" s="109">
        <f t="shared" si="24"/>
        <v>0</v>
      </c>
      <c r="BL142" s="17" t="s">
        <v>151</v>
      </c>
      <c r="BM142" s="17" t="s">
        <v>217</v>
      </c>
    </row>
    <row r="143" spans="2:65" s="1" customFormat="1" ht="31.5" customHeight="1">
      <c r="B143" s="34"/>
      <c r="C143" s="167" t="s">
        <v>83</v>
      </c>
      <c r="D143" s="167" t="s">
        <v>147</v>
      </c>
      <c r="E143" s="168" t="s">
        <v>218</v>
      </c>
      <c r="F143" s="247" t="s">
        <v>219</v>
      </c>
      <c r="G143" s="247"/>
      <c r="H143" s="247"/>
      <c r="I143" s="247"/>
      <c r="J143" s="169" t="s">
        <v>150</v>
      </c>
      <c r="K143" s="170">
        <v>131</v>
      </c>
      <c r="L143" s="248">
        <v>0</v>
      </c>
      <c r="M143" s="249"/>
      <c r="N143" s="250">
        <f t="shared" si="15"/>
        <v>0</v>
      </c>
      <c r="O143" s="250"/>
      <c r="P143" s="250"/>
      <c r="Q143" s="250"/>
      <c r="R143" s="36"/>
      <c r="T143" s="171" t="s">
        <v>22</v>
      </c>
      <c r="U143" s="43" t="s">
        <v>48</v>
      </c>
      <c r="V143" s="35"/>
      <c r="W143" s="172">
        <f t="shared" si="16"/>
        <v>0</v>
      </c>
      <c r="X143" s="172">
        <v>0.00013</v>
      </c>
      <c r="Y143" s="172">
        <f t="shared" si="17"/>
        <v>0.01703</v>
      </c>
      <c r="Z143" s="172">
        <v>0.0011</v>
      </c>
      <c r="AA143" s="173">
        <f t="shared" si="18"/>
        <v>0.1441</v>
      </c>
      <c r="AR143" s="17" t="s">
        <v>151</v>
      </c>
      <c r="AT143" s="17" t="s">
        <v>147</v>
      </c>
      <c r="AU143" s="17" t="s">
        <v>110</v>
      </c>
      <c r="AY143" s="17" t="s">
        <v>146</v>
      </c>
      <c r="BE143" s="109">
        <f t="shared" si="19"/>
        <v>0</v>
      </c>
      <c r="BF143" s="109">
        <f t="shared" si="20"/>
        <v>0</v>
      </c>
      <c r="BG143" s="109">
        <f t="shared" si="21"/>
        <v>0</v>
      </c>
      <c r="BH143" s="109">
        <f t="shared" si="22"/>
        <v>0</v>
      </c>
      <c r="BI143" s="109">
        <f t="shared" si="23"/>
        <v>0</v>
      </c>
      <c r="BJ143" s="17" t="s">
        <v>91</v>
      </c>
      <c r="BK143" s="109">
        <f t="shared" si="24"/>
        <v>0</v>
      </c>
      <c r="BL143" s="17" t="s">
        <v>151</v>
      </c>
      <c r="BM143" s="17" t="s">
        <v>220</v>
      </c>
    </row>
    <row r="144" spans="2:65" s="1" customFormat="1" ht="22.5" customHeight="1">
      <c r="B144" s="34"/>
      <c r="C144" s="174" t="s">
        <v>83</v>
      </c>
      <c r="D144" s="174" t="s">
        <v>156</v>
      </c>
      <c r="E144" s="175" t="s">
        <v>221</v>
      </c>
      <c r="F144" s="251" t="s">
        <v>222</v>
      </c>
      <c r="G144" s="251"/>
      <c r="H144" s="251"/>
      <c r="I144" s="251"/>
      <c r="J144" s="176" t="s">
        <v>150</v>
      </c>
      <c r="K144" s="177">
        <v>38</v>
      </c>
      <c r="L144" s="252">
        <v>0</v>
      </c>
      <c r="M144" s="253"/>
      <c r="N144" s="254">
        <f t="shared" si="15"/>
        <v>0</v>
      </c>
      <c r="O144" s="250"/>
      <c r="P144" s="250"/>
      <c r="Q144" s="250"/>
      <c r="R144" s="36"/>
      <c r="T144" s="171" t="s">
        <v>22</v>
      </c>
      <c r="U144" s="43" t="s">
        <v>48</v>
      </c>
      <c r="V144" s="35"/>
      <c r="W144" s="172">
        <f t="shared" si="16"/>
        <v>0</v>
      </c>
      <c r="X144" s="172">
        <v>0.00018</v>
      </c>
      <c r="Y144" s="172">
        <f t="shared" si="17"/>
        <v>0.006840000000000001</v>
      </c>
      <c r="Z144" s="172">
        <v>0</v>
      </c>
      <c r="AA144" s="173">
        <f t="shared" si="18"/>
        <v>0</v>
      </c>
      <c r="AR144" s="17" t="s">
        <v>159</v>
      </c>
      <c r="AT144" s="17" t="s">
        <v>156</v>
      </c>
      <c r="AU144" s="17" t="s">
        <v>110</v>
      </c>
      <c r="AY144" s="17" t="s">
        <v>146</v>
      </c>
      <c r="BE144" s="109">
        <f t="shared" si="19"/>
        <v>0</v>
      </c>
      <c r="BF144" s="109">
        <f t="shared" si="20"/>
        <v>0</v>
      </c>
      <c r="BG144" s="109">
        <f t="shared" si="21"/>
        <v>0</v>
      </c>
      <c r="BH144" s="109">
        <f t="shared" si="22"/>
        <v>0</v>
      </c>
      <c r="BI144" s="109">
        <f t="shared" si="23"/>
        <v>0</v>
      </c>
      <c r="BJ144" s="17" t="s">
        <v>91</v>
      </c>
      <c r="BK144" s="109">
        <f t="shared" si="24"/>
        <v>0</v>
      </c>
      <c r="BL144" s="17" t="s">
        <v>151</v>
      </c>
      <c r="BM144" s="17" t="s">
        <v>223</v>
      </c>
    </row>
    <row r="145" spans="2:65" s="1" customFormat="1" ht="22.5" customHeight="1">
      <c r="B145" s="34"/>
      <c r="C145" s="174" t="s">
        <v>83</v>
      </c>
      <c r="D145" s="174" t="s">
        <v>156</v>
      </c>
      <c r="E145" s="175" t="s">
        <v>224</v>
      </c>
      <c r="F145" s="251" t="s">
        <v>225</v>
      </c>
      <c r="G145" s="251"/>
      <c r="H145" s="251"/>
      <c r="I145" s="251"/>
      <c r="J145" s="176" t="s">
        <v>150</v>
      </c>
      <c r="K145" s="177">
        <v>11</v>
      </c>
      <c r="L145" s="252">
        <v>0</v>
      </c>
      <c r="M145" s="253"/>
      <c r="N145" s="254">
        <f t="shared" si="15"/>
        <v>0</v>
      </c>
      <c r="O145" s="250"/>
      <c r="P145" s="250"/>
      <c r="Q145" s="250"/>
      <c r="R145" s="36"/>
      <c r="T145" s="171" t="s">
        <v>22</v>
      </c>
      <c r="U145" s="43" t="s">
        <v>48</v>
      </c>
      <c r="V145" s="35"/>
      <c r="W145" s="172">
        <f t="shared" si="16"/>
        <v>0</v>
      </c>
      <c r="X145" s="172">
        <v>0.00021</v>
      </c>
      <c r="Y145" s="172">
        <f t="shared" si="17"/>
        <v>0.00231</v>
      </c>
      <c r="Z145" s="172">
        <v>0</v>
      </c>
      <c r="AA145" s="173">
        <f t="shared" si="18"/>
        <v>0</v>
      </c>
      <c r="AR145" s="17" t="s">
        <v>159</v>
      </c>
      <c r="AT145" s="17" t="s">
        <v>156</v>
      </c>
      <c r="AU145" s="17" t="s">
        <v>110</v>
      </c>
      <c r="AY145" s="17" t="s">
        <v>146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7" t="s">
        <v>91</v>
      </c>
      <c r="BK145" s="109">
        <f t="shared" si="24"/>
        <v>0</v>
      </c>
      <c r="BL145" s="17" t="s">
        <v>151</v>
      </c>
      <c r="BM145" s="17" t="s">
        <v>226</v>
      </c>
    </row>
    <row r="146" spans="2:65" s="1" customFormat="1" ht="22.5" customHeight="1">
      <c r="B146" s="34"/>
      <c r="C146" s="174" t="s">
        <v>83</v>
      </c>
      <c r="D146" s="174" t="s">
        <v>156</v>
      </c>
      <c r="E146" s="175" t="s">
        <v>227</v>
      </c>
      <c r="F146" s="251" t="s">
        <v>228</v>
      </c>
      <c r="G146" s="251"/>
      <c r="H146" s="251"/>
      <c r="I146" s="251"/>
      <c r="J146" s="176" t="s">
        <v>150</v>
      </c>
      <c r="K146" s="177">
        <v>2</v>
      </c>
      <c r="L146" s="252">
        <v>0</v>
      </c>
      <c r="M146" s="253"/>
      <c r="N146" s="254">
        <f t="shared" si="15"/>
        <v>0</v>
      </c>
      <c r="O146" s="250"/>
      <c r="P146" s="250"/>
      <c r="Q146" s="250"/>
      <c r="R146" s="36"/>
      <c r="T146" s="171" t="s">
        <v>22</v>
      </c>
      <c r="U146" s="43" t="s">
        <v>48</v>
      </c>
      <c r="V146" s="35"/>
      <c r="W146" s="172">
        <f t="shared" si="16"/>
        <v>0</v>
      </c>
      <c r="X146" s="172">
        <v>0.00029</v>
      </c>
      <c r="Y146" s="172">
        <f t="shared" si="17"/>
        <v>0.00058</v>
      </c>
      <c r="Z146" s="172">
        <v>0</v>
      </c>
      <c r="AA146" s="173">
        <f t="shared" si="18"/>
        <v>0</v>
      </c>
      <c r="AR146" s="17" t="s">
        <v>159</v>
      </c>
      <c r="AT146" s="17" t="s">
        <v>156</v>
      </c>
      <c r="AU146" s="17" t="s">
        <v>110</v>
      </c>
      <c r="AY146" s="17" t="s">
        <v>146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7" t="s">
        <v>91</v>
      </c>
      <c r="BK146" s="109">
        <f t="shared" si="24"/>
        <v>0</v>
      </c>
      <c r="BL146" s="17" t="s">
        <v>151</v>
      </c>
      <c r="BM146" s="17" t="s">
        <v>229</v>
      </c>
    </row>
    <row r="147" spans="2:65" s="1" customFormat="1" ht="22.5" customHeight="1">
      <c r="B147" s="34"/>
      <c r="C147" s="174" t="s">
        <v>83</v>
      </c>
      <c r="D147" s="174" t="s">
        <v>156</v>
      </c>
      <c r="E147" s="175" t="s">
        <v>230</v>
      </c>
      <c r="F147" s="251" t="s">
        <v>231</v>
      </c>
      <c r="G147" s="251"/>
      <c r="H147" s="251"/>
      <c r="I147" s="251"/>
      <c r="J147" s="176" t="s">
        <v>150</v>
      </c>
      <c r="K147" s="177">
        <v>51</v>
      </c>
      <c r="L147" s="252">
        <v>0</v>
      </c>
      <c r="M147" s="253"/>
      <c r="N147" s="254">
        <f t="shared" si="15"/>
        <v>0</v>
      </c>
      <c r="O147" s="250"/>
      <c r="P147" s="250"/>
      <c r="Q147" s="250"/>
      <c r="R147" s="36"/>
      <c r="T147" s="171" t="s">
        <v>22</v>
      </c>
      <c r="U147" s="43" t="s">
        <v>48</v>
      </c>
      <c r="V147" s="35"/>
      <c r="W147" s="172">
        <f t="shared" si="16"/>
        <v>0</v>
      </c>
      <c r="X147" s="172">
        <v>0</v>
      </c>
      <c r="Y147" s="172">
        <f t="shared" si="17"/>
        <v>0</v>
      </c>
      <c r="Z147" s="172">
        <v>0</v>
      </c>
      <c r="AA147" s="173">
        <f t="shared" si="18"/>
        <v>0</v>
      </c>
      <c r="AR147" s="17" t="s">
        <v>159</v>
      </c>
      <c r="AT147" s="17" t="s">
        <v>156</v>
      </c>
      <c r="AU147" s="17" t="s">
        <v>110</v>
      </c>
      <c r="AY147" s="17" t="s">
        <v>146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7" t="s">
        <v>91</v>
      </c>
      <c r="BK147" s="109">
        <f t="shared" si="24"/>
        <v>0</v>
      </c>
      <c r="BL147" s="17" t="s">
        <v>151</v>
      </c>
      <c r="BM147" s="17" t="s">
        <v>232</v>
      </c>
    </row>
    <row r="148" spans="2:65" s="1" customFormat="1" ht="22.5" customHeight="1">
      <c r="B148" s="34"/>
      <c r="C148" s="167" t="s">
        <v>83</v>
      </c>
      <c r="D148" s="167" t="s">
        <v>147</v>
      </c>
      <c r="E148" s="168" t="s">
        <v>233</v>
      </c>
      <c r="F148" s="247" t="s">
        <v>234</v>
      </c>
      <c r="G148" s="247"/>
      <c r="H148" s="247"/>
      <c r="I148" s="247"/>
      <c r="J148" s="169" t="s">
        <v>150</v>
      </c>
      <c r="K148" s="170">
        <v>38</v>
      </c>
      <c r="L148" s="248">
        <v>0</v>
      </c>
      <c r="M148" s="249"/>
      <c r="N148" s="250">
        <f t="shared" si="15"/>
        <v>0</v>
      </c>
      <c r="O148" s="250"/>
      <c r="P148" s="250"/>
      <c r="Q148" s="250"/>
      <c r="R148" s="36"/>
      <c r="T148" s="171" t="s">
        <v>22</v>
      </c>
      <c r="U148" s="43" t="s">
        <v>48</v>
      </c>
      <c r="V148" s="35"/>
      <c r="W148" s="172">
        <f t="shared" si="16"/>
        <v>0</v>
      </c>
      <c r="X148" s="172">
        <v>7E-05</v>
      </c>
      <c r="Y148" s="172">
        <f t="shared" si="17"/>
        <v>0.0026599999999999996</v>
      </c>
      <c r="Z148" s="172">
        <v>0</v>
      </c>
      <c r="AA148" s="173">
        <f t="shared" si="18"/>
        <v>0</v>
      </c>
      <c r="AR148" s="17" t="s">
        <v>151</v>
      </c>
      <c r="AT148" s="17" t="s">
        <v>147</v>
      </c>
      <c r="AU148" s="17" t="s">
        <v>110</v>
      </c>
      <c r="AY148" s="17" t="s">
        <v>146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7" t="s">
        <v>91</v>
      </c>
      <c r="BK148" s="109">
        <f t="shared" si="24"/>
        <v>0</v>
      </c>
      <c r="BL148" s="17" t="s">
        <v>151</v>
      </c>
      <c r="BM148" s="17" t="s">
        <v>235</v>
      </c>
    </row>
    <row r="149" spans="2:65" s="1" customFormat="1" ht="22.5" customHeight="1">
      <c r="B149" s="34"/>
      <c r="C149" s="167" t="s">
        <v>83</v>
      </c>
      <c r="D149" s="167" t="s">
        <v>147</v>
      </c>
      <c r="E149" s="168" t="s">
        <v>148</v>
      </c>
      <c r="F149" s="247" t="s">
        <v>149</v>
      </c>
      <c r="G149" s="247"/>
      <c r="H149" s="247"/>
      <c r="I149" s="247"/>
      <c r="J149" s="169" t="s">
        <v>150</v>
      </c>
      <c r="K149" s="170">
        <v>11</v>
      </c>
      <c r="L149" s="248">
        <v>0</v>
      </c>
      <c r="M149" s="249"/>
      <c r="N149" s="250">
        <f t="shared" si="15"/>
        <v>0</v>
      </c>
      <c r="O149" s="250"/>
      <c r="P149" s="250"/>
      <c r="Q149" s="250"/>
      <c r="R149" s="36"/>
      <c r="T149" s="171" t="s">
        <v>22</v>
      </c>
      <c r="U149" s="43" t="s">
        <v>48</v>
      </c>
      <c r="V149" s="35"/>
      <c r="W149" s="172">
        <f t="shared" si="16"/>
        <v>0</v>
      </c>
      <c r="X149" s="172">
        <v>8E-05</v>
      </c>
      <c r="Y149" s="172">
        <f t="shared" si="17"/>
        <v>0.00088</v>
      </c>
      <c r="Z149" s="172">
        <v>0</v>
      </c>
      <c r="AA149" s="173">
        <f t="shared" si="18"/>
        <v>0</v>
      </c>
      <c r="AR149" s="17" t="s">
        <v>151</v>
      </c>
      <c r="AT149" s="17" t="s">
        <v>147</v>
      </c>
      <c r="AU149" s="17" t="s">
        <v>110</v>
      </c>
      <c r="AY149" s="17" t="s">
        <v>146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7" t="s">
        <v>91</v>
      </c>
      <c r="BK149" s="109">
        <f t="shared" si="24"/>
        <v>0</v>
      </c>
      <c r="BL149" s="17" t="s">
        <v>151</v>
      </c>
      <c r="BM149" s="17" t="s">
        <v>236</v>
      </c>
    </row>
    <row r="150" spans="2:65" s="1" customFormat="1" ht="22.5" customHeight="1">
      <c r="B150" s="34"/>
      <c r="C150" s="167" t="s">
        <v>83</v>
      </c>
      <c r="D150" s="167" t="s">
        <v>147</v>
      </c>
      <c r="E150" s="168" t="s">
        <v>237</v>
      </c>
      <c r="F150" s="247" t="s">
        <v>238</v>
      </c>
      <c r="G150" s="247"/>
      <c r="H150" s="247"/>
      <c r="I150" s="247"/>
      <c r="J150" s="169" t="s">
        <v>150</v>
      </c>
      <c r="K150" s="170">
        <v>2</v>
      </c>
      <c r="L150" s="248">
        <v>0</v>
      </c>
      <c r="M150" s="249"/>
      <c r="N150" s="250">
        <f t="shared" si="15"/>
        <v>0</v>
      </c>
      <c r="O150" s="250"/>
      <c r="P150" s="250"/>
      <c r="Q150" s="250"/>
      <c r="R150" s="36"/>
      <c r="T150" s="171" t="s">
        <v>22</v>
      </c>
      <c r="U150" s="43" t="s">
        <v>48</v>
      </c>
      <c r="V150" s="35"/>
      <c r="W150" s="172">
        <f t="shared" si="16"/>
        <v>0</v>
      </c>
      <c r="X150" s="172">
        <v>0.00011</v>
      </c>
      <c r="Y150" s="172">
        <f t="shared" si="17"/>
        <v>0.00022</v>
      </c>
      <c r="Z150" s="172">
        <v>0</v>
      </c>
      <c r="AA150" s="173">
        <f t="shared" si="18"/>
        <v>0</v>
      </c>
      <c r="AR150" s="17" t="s">
        <v>151</v>
      </c>
      <c r="AT150" s="17" t="s">
        <v>147</v>
      </c>
      <c r="AU150" s="17" t="s">
        <v>110</v>
      </c>
      <c r="AY150" s="17" t="s">
        <v>146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7" t="s">
        <v>91</v>
      </c>
      <c r="BK150" s="109">
        <f t="shared" si="24"/>
        <v>0</v>
      </c>
      <c r="BL150" s="17" t="s">
        <v>151</v>
      </c>
      <c r="BM150" s="17" t="s">
        <v>239</v>
      </c>
    </row>
    <row r="151" spans="2:65" s="1" customFormat="1" ht="31.5" customHeight="1">
      <c r="B151" s="34"/>
      <c r="C151" s="167" t="s">
        <v>83</v>
      </c>
      <c r="D151" s="167" t="s">
        <v>147</v>
      </c>
      <c r="E151" s="168" t="s">
        <v>240</v>
      </c>
      <c r="F151" s="247" t="s">
        <v>241</v>
      </c>
      <c r="G151" s="247"/>
      <c r="H151" s="247"/>
      <c r="I151" s="247"/>
      <c r="J151" s="169" t="s">
        <v>150</v>
      </c>
      <c r="K151" s="170">
        <v>51</v>
      </c>
      <c r="L151" s="248">
        <v>0</v>
      </c>
      <c r="M151" s="249"/>
      <c r="N151" s="250">
        <f t="shared" si="15"/>
        <v>0</v>
      </c>
      <c r="O151" s="250"/>
      <c r="P151" s="250"/>
      <c r="Q151" s="250"/>
      <c r="R151" s="36"/>
      <c r="T151" s="171" t="s">
        <v>22</v>
      </c>
      <c r="U151" s="43" t="s">
        <v>48</v>
      </c>
      <c r="V151" s="35"/>
      <c r="W151" s="172">
        <f t="shared" si="16"/>
        <v>0</v>
      </c>
      <c r="X151" s="172">
        <v>6E-05</v>
      </c>
      <c r="Y151" s="172">
        <f t="shared" si="17"/>
        <v>0.0030600000000000002</v>
      </c>
      <c r="Z151" s="172">
        <v>0</v>
      </c>
      <c r="AA151" s="173">
        <f t="shared" si="18"/>
        <v>0</v>
      </c>
      <c r="AR151" s="17" t="s">
        <v>151</v>
      </c>
      <c r="AT151" s="17" t="s">
        <v>147</v>
      </c>
      <c r="AU151" s="17" t="s">
        <v>110</v>
      </c>
      <c r="AY151" s="17" t="s">
        <v>146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7" t="s">
        <v>91</v>
      </c>
      <c r="BK151" s="109">
        <f t="shared" si="24"/>
        <v>0</v>
      </c>
      <c r="BL151" s="17" t="s">
        <v>151</v>
      </c>
      <c r="BM151" s="17" t="s">
        <v>242</v>
      </c>
    </row>
    <row r="152" spans="2:65" s="1" customFormat="1" ht="22.5" customHeight="1">
      <c r="B152" s="34"/>
      <c r="C152" s="167" t="s">
        <v>83</v>
      </c>
      <c r="D152" s="167" t="s">
        <v>147</v>
      </c>
      <c r="E152" s="168" t="s">
        <v>243</v>
      </c>
      <c r="F152" s="247" t="s">
        <v>244</v>
      </c>
      <c r="G152" s="247"/>
      <c r="H152" s="247"/>
      <c r="I152" s="247"/>
      <c r="J152" s="169" t="s">
        <v>150</v>
      </c>
      <c r="K152" s="170">
        <v>38</v>
      </c>
      <c r="L152" s="248">
        <v>0</v>
      </c>
      <c r="M152" s="249"/>
      <c r="N152" s="250">
        <f t="shared" si="15"/>
        <v>0</v>
      </c>
      <c r="O152" s="250"/>
      <c r="P152" s="250"/>
      <c r="Q152" s="250"/>
      <c r="R152" s="36"/>
      <c r="T152" s="171" t="s">
        <v>22</v>
      </c>
      <c r="U152" s="43" t="s">
        <v>48</v>
      </c>
      <c r="V152" s="35"/>
      <c r="W152" s="172">
        <f t="shared" si="16"/>
        <v>0</v>
      </c>
      <c r="X152" s="172">
        <v>0.0002</v>
      </c>
      <c r="Y152" s="172">
        <f t="shared" si="17"/>
        <v>0.0076</v>
      </c>
      <c r="Z152" s="172">
        <v>0</v>
      </c>
      <c r="AA152" s="173">
        <f t="shared" si="18"/>
        <v>0</v>
      </c>
      <c r="AR152" s="17" t="s">
        <v>151</v>
      </c>
      <c r="AT152" s="17" t="s">
        <v>147</v>
      </c>
      <c r="AU152" s="17" t="s">
        <v>110</v>
      </c>
      <c r="AY152" s="17" t="s">
        <v>146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7" t="s">
        <v>91</v>
      </c>
      <c r="BK152" s="109">
        <f t="shared" si="24"/>
        <v>0</v>
      </c>
      <c r="BL152" s="17" t="s">
        <v>151</v>
      </c>
      <c r="BM152" s="17" t="s">
        <v>245</v>
      </c>
    </row>
    <row r="153" spans="2:65" s="1" customFormat="1" ht="22.5" customHeight="1">
      <c r="B153" s="34"/>
      <c r="C153" s="167" t="s">
        <v>83</v>
      </c>
      <c r="D153" s="167" t="s">
        <v>147</v>
      </c>
      <c r="E153" s="168" t="s">
        <v>246</v>
      </c>
      <c r="F153" s="247" t="s">
        <v>247</v>
      </c>
      <c r="G153" s="247"/>
      <c r="H153" s="247"/>
      <c r="I153" s="247"/>
      <c r="J153" s="169" t="s">
        <v>150</v>
      </c>
      <c r="K153" s="170">
        <v>11</v>
      </c>
      <c r="L153" s="248">
        <v>0</v>
      </c>
      <c r="M153" s="249"/>
      <c r="N153" s="250">
        <f t="shared" si="15"/>
        <v>0</v>
      </c>
      <c r="O153" s="250"/>
      <c r="P153" s="250"/>
      <c r="Q153" s="250"/>
      <c r="R153" s="36"/>
      <c r="T153" s="171" t="s">
        <v>22</v>
      </c>
      <c r="U153" s="43" t="s">
        <v>48</v>
      </c>
      <c r="V153" s="35"/>
      <c r="W153" s="172">
        <f t="shared" si="16"/>
        <v>0</v>
      </c>
      <c r="X153" s="172">
        <v>0.00026</v>
      </c>
      <c r="Y153" s="172">
        <f t="shared" si="17"/>
        <v>0.0028599999999999997</v>
      </c>
      <c r="Z153" s="172">
        <v>0</v>
      </c>
      <c r="AA153" s="173">
        <f t="shared" si="18"/>
        <v>0</v>
      </c>
      <c r="AR153" s="17" t="s">
        <v>151</v>
      </c>
      <c r="AT153" s="17" t="s">
        <v>147</v>
      </c>
      <c r="AU153" s="17" t="s">
        <v>110</v>
      </c>
      <c r="AY153" s="17" t="s">
        <v>146</v>
      </c>
      <c r="BE153" s="109">
        <f t="shared" si="19"/>
        <v>0</v>
      </c>
      <c r="BF153" s="109">
        <f t="shared" si="20"/>
        <v>0</v>
      </c>
      <c r="BG153" s="109">
        <f t="shared" si="21"/>
        <v>0</v>
      </c>
      <c r="BH153" s="109">
        <f t="shared" si="22"/>
        <v>0</v>
      </c>
      <c r="BI153" s="109">
        <f t="shared" si="23"/>
        <v>0</v>
      </c>
      <c r="BJ153" s="17" t="s">
        <v>91</v>
      </c>
      <c r="BK153" s="109">
        <f t="shared" si="24"/>
        <v>0</v>
      </c>
      <c r="BL153" s="17" t="s">
        <v>151</v>
      </c>
      <c r="BM153" s="17" t="s">
        <v>248</v>
      </c>
    </row>
    <row r="154" spans="2:65" s="1" customFormat="1" ht="22.5" customHeight="1">
      <c r="B154" s="34"/>
      <c r="C154" s="167" t="s">
        <v>83</v>
      </c>
      <c r="D154" s="167" t="s">
        <v>147</v>
      </c>
      <c r="E154" s="168" t="s">
        <v>249</v>
      </c>
      <c r="F154" s="247" t="s">
        <v>250</v>
      </c>
      <c r="G154" s="247"/>
      <c r="H154" s="247"/>
      <c r="I154" s="247"/>
      <c r="J154" s="169" t="s">
        <v>150</v>
      </c>
      <c r="K154" s="170">
        <v>2</v>
      </c>
      <c r="L154" s="248">
        <v>0</v>
      </c>
      <c r="M154" s="249"/>
      <c r="N154" s="250">
        <f t="shared" si="15"/>
        <v>0</v>
      </c>
      <c r="O154" s="250"/>
      <c r="P154" s="250"/>
      <c r="Q154" s="250"/>
      <c r="R154" s="36"/>
      <c r="T154" s="171" t="s">
        <v>22</v>
      </c>
      <c r="U154" s="43" t="s">
        <v>48</v>
      </c>
      <c r="V154" s="35"/>
      <c r="W154" s="172">
        <f t="shared" si="16"/>
        <v>0</v>
      </c>
      <c r="X154" s="172">
        <v>0.00036</v>
      </c>
      <c r="Y154" s="172">
        <f t="shared" si="17"/>
        <v>0.00072</v>
      </c>
      <c r="Z154" s="172">
        <v>0</v>
      </c>
      <c r="AA154" s="173">
        <f t="shared" si="18"/>
        <v>0</v>
      </c>
      <c r="AR154" s="17" t="s">
        <v>151</v>
      </c>
      <c r="AT154" s="17" t="s">
        <v>147</v>
      </c>
      <c r="AU154" s="17" t="s">
        <v>110</v>
      </c>
      <c r="AY154" s="17" t="s">
        <v>146</v>
      </c>
      <c r="BE154" s="109">
        <f t="shared" si="19"/>
        <v>0</v>
      </c>
      <c r="BF154" s="109">
        <f t="shared" si="20"/>
        <v>0</v>
      </c>
      <c r="BG154" s="109">
        <f t="shared" si="21"/>
        <v>0</v>
      </c>
      <c r="BH154" s="109">
        <f t="shared" si="22"/>
        <v>0</v>
      </c>
      <c r="BI154" s="109">
        <f t="shared" si="23"/>
        <v>0</v>
      </c>
      <c r="BJ154" s="17" t="s">
        <v>91</v>
      </c>
      <c r="BK154" s="109">
        <f t="shared" si="24"/>
        <v>0</v>
      </c>
      <c r="BL154" s="17" t="s">
        <v>151</v>
      </c>
      <c r="BM154" s="17" t="s">
        <v>251</v>
      </c>
    </row>
    <row r="155" spans="2:65" s="1" customFormat="1" ht="31.5" customHeight="1">
      <c r="B155" s="34"/>
      <c r="C155" s="167" t="s">
        <v>83</v>
      </c>
      <c r="D155" s="167" t="s">
        <v>147</v>
      </c>
      <c r="E155" s="168" t="s">
        <v>252</v>
      </c>
      <c r="F155" s="247" t="s">
        <v>253</v>
      </c>
      <c r="G155" s="247"/>
      <c r="H155" s="247"/>
      <c r="I155" s="247"/>
      <c r="J155" s="169" t="s">
        <v>150</v>
      </c>
      <c r="K155" s="170">
        <v>51</v>
      </c>
      <c r="L155" s="248">
        <v>0</v>
      </c>
      <c r="M155" s="249"/>
      <c r="N155" s="250">
        <f t="shared" si="15"/>
        <v>0</v>
      </c>
      <c r="O155" s="250"/>
      <c r="P155" s="250"/>
      <c r="Q155" s="250"/>
      <c r="R155" s="36"/>
      <c r="T155" s="171" t="s">
        <v>22</v>
      </c>
      <c r="U155" s="43" t="s">
        <v>48</v>
      </c>
      <c r="V155" s="35"/>
      <c r="W155" s="172">
        <f t="shared" si="16"/>
        <v>0</v>
      </c>
      <c r="X155" s="172">
        <v>0</v>
      </c>
      <c r="Y155" s="172">
        <f t="shared" si="17"/>
        <v>0</v>
      </c>
      <c r="Z155" s="172">
        <v>0</v>
      </c>
      <c r="AA155" s="173">
        <f t="shared" si="18"/>
        <v>0</v>
      </c>
      <c r="AR155" s="17" t="s">
        <v>151</v>
      </c>
      <c r="AT155" s="17" t="s">
        <v>147</v>
      </c>
      <c r="AU155" s="17" t="s">
        <v>110</v>
      </c>
      <c r="AY155" s="17" t="s">
        <v>146</v>
      </c>
      <c r="BE155" s="109">
        <f t="shared" si="19"/>
        <v>0</v>
      </c>
      <c r="BF155" s="109">
        <f t="shared" si="20"/>
        <v>0</v>
      </c>
      <c r="BG155" s="109">
        <f t="shared" si="21"/>
        <v>0</v>
      </c>
      <c r="BH155" s="109">
        <f t="shared" si="22"/>
        <v>0</v>
      </c>
      <c r="BI155" s="109">
        <f t="shared" si="23"/>
        <v>0</v>
      </c>
      <c r="BJ155" s="17" t="s">
        <v>91</v>
      </c>
      <c r="BK155" s="109">
        <f t="shared" si="24"/>
        <v>0</v>
      </c>
      <c r="BL155" s="17" t="s">
        <v>151</v>
      </c>
      <c r="BM155" s="17" t="s">
        <v>254</v>
      </c>
    </row>
    <row r="156" spans="2:65" s="1" customFormat="1" ht="22.5" customHeight="1">
      <c r="B156" s="34"/>
      <c r="C156" s="167" t="s">
        <v>83</v>
      </c>
      <c r="D156" s="167" t="s">
        <v>147</v>
      </c>
      <c r="E156" s="168" t="s">
        <v>255</v>
      </c>
      <c r="F156" s="247" t="s">
        <v>256</v>
      </c>
      <c r="G156" s="247"/>
      <c r="H156" s="247"/>
      <c r="I156" s="247"/>
      <c r="J156" s="169" t="s">
        <v>194</v>
      </c>
      <c r="K156" s="170">
        <v>115</v>
      </c>
      <c r="L156" s="248">
        <v>0</v>
      </c>
      <c r="M156" s="249"/>
      <c r="N156" s="250">
        <f t="shared" si="15"/>
        <v>0</v>
      </c>
      <c r="O156" s="250"/>
      <c r="P156" s="250"/>
      <c r="Q156" s="250"/>
      <c r="R156" s="36"/>
      <c r="T156" s="171" t="s">
        <v>22</v>
      </c>
      <c r="U156" s="43" t="s">
        <v>48</v>
      </c>
      <c r="V156" s="35"/>
      <c r="W156" s="172">
        <f t="shared" si="16"/>
        <v>0</v>
      </c>
      <c r="X156" s="172">
        <v>0</v>
      </c>
      <c r="Y156" s="172">
        <f t="shared" si="17"/>
        <v>0</v>
      </c>
      <c r="Z156" s="172">
        <v>0.0238</v>
      </c>
      <c r="AA156" s="173">
        <f t="shared" si="18"/>
        <v>2.737</v>
      </c>
      <c r="AR156" s="17" t="s">
        <v>151</v>
      </c>
      <c r="AT156" s="17" t="s">
        <v>147</v>
      </c>
      <c r="AU156" s="17" t="s">
        <v>110</v>
      </c>
      <c r="AY156" s="17" t="s">
        <v>146</v>
      </c>
      <c r="BE156" s="109">
        <f t="shared" si="19"/>
        <v>0</v>
      </c>
      <c r="BF156" s="109">
        <f t="shared" si="20"/>
        <v>0</v>
      </c>
      <c r="BG156" s="109">
        <f t="shared" si="21"/>
        <v>0</v>
      </c>
      <c r="BH156" s="109">
        <f t="shared" si="22"/>
        <v>0</v>
      </c>
      <c r="BI156" s="109">
        <f t="shared" si="23"/>
        <v>0</v>
      </c>
      <c r="BJ156" s="17" t="s">
        <v>91</v>
      </c>
      <c r="BK156" s="109">
        <f t="shared" si="24"/>
        <v>0</v>
      </c>
      <c r="BL156" s="17" t="s">
        <v>151</v>
      </c>
      <c r="BM156" s="17" t="s">
        <v>257</v>
      </c>
    </row>
    <row r="157" spans="2:65" s="1" customFormat="1" ht="31.5" customHeight="1">
      <c r="B157" s="34"/>
      <c r="C157" s="167" t="s">
        <v>83</v>
      </c>
      <c r="D157" s="167" t="s">
        <v>147</v>
      </c>
      <c r="E157" s="168" t="s">
        <v>258</v>
      </c>
      <c r="F157" s="247" t="s">
        <v>259</v>
      </c>
      <c r="G157" s="247"/>
      <c r="H157" s="247"/>
      <c r="I157" s="247"/>
      <c r="J157" s="169" t="s">
        <v>150</v>
      </c>
      <c r="K157" s="170">
        <v>10</v>
      </c>
      <c r="L157" s="248">
        <v>0</v>
      </c>
      <c r="M157" s="249"/>
      <c r="N157" s="250">
        <f t="shared" si="15"/>
        <v>0</v>
      </c>
      <c r="O157" s="250"/>
      <c r="P157" s="250"/>
      <c r="Q157" s="250"/>
      <c r="R157" s="36"/>
      <c r="T157" s="171" t="s">
        <v>22</v>
      </c>
      <c r="U157" s="43" t="s">
        <v>48</v>
      </c>
      <c r="V157" s="35"/>
      <c r="W157" s="172">
        <f t="shared" si="16"/>
        <v>0</v>
      </c>
      <c r="X157" s="172">
        <v>8E-05</v>
      </c>
      <c r="Y157" s="172">
        <f t="shared" si="17"/>
        <v>0.0008</v>
      </c>
      <c r="Z157" s="172">
        <v>0.04675</v>
      </c>
      <c r="AA157" s="173">
        <f t="shared" si="18"/>
        <v>0.4675</v>
      </c>
      <c r="AR157" s="17" t="s">
        <v>151</v>
      </c>
      <c r="AT157" s="17" t="s">
        <v>147</v>
      </c>
      <c r="AU157" s="17" t="s">
        <v>110</v>
      </c>
      <c r="AY157" s="17" t="s">
        <v>146</v>
      </c>
      <c r="BE157" s="109">
        <f t="shared" si="19"/>
        <v>0</v>
      </c>
      <c r="BF157" s="109">
        <f t="shared" si="20"/>
        <v>0</v>
      </c>
      <c r="BG157" s="109">
        <f t="shared" si="21"/>
        <v>0</v>
      </c>
      <c r="BH157" s="109">
        <f t="shared" si="22"/>
        <v>0</v>
      </c>
      <c r="BI157" s="109">
        <f t="shared" si="23"/>
        <v>0</v>
      </c>
      <c r="BJ157" s="17" t="s">
        <v>91</v>
      </c>
      <c r="BK157" s="109">
        <f t="shared" si="24"/>
        <v>0</v>
      </c>
      <c r="BL157" s="17" t="s">
        <v>151</v>
      </c>
      <c r="BM157" s="17" t="s">
        <v>260</v>
      </c>
    </row>
    <row r="158" spans="2:65" s="1" customFormat="1" ht="31.5" customHeight="1">
      <c r="B158" s="34"/>
      <c r="C158" s="167" t="s">
        <v>83</v>
      </c>
      <c r="D158" s="167" t="s">
        <v>147</v>
      </c>
      <c r="E158" s="168" t="s">
        <v>261</v>
      </c>
      <c r="F158" s="247" t="s">
        <v>262</v>
      </c>
      <c r="G158" s="247"/>
      <c r="H158" s="247"/>
      <c r="I158" s="247"/>
      <c r="J158" s="169" t="s">
        <v>194</v>
      </c>
      <c r="K158" s="170">
        <v>115</v>
      </c>
      <c r="L158" s="248">
        <v>0</v>
      </c>
      <c r="M158" s="249"/>
      <c r="N158" s="250">
        <f t="shared" si="15"/>
        <v>0</v>
      </c>
      <c r="O158" s="250"/>
      <c r="P158" s="250"/>
      <c r="Q158" s="250"/>
      <c r="R158" s="36"/>
      <c r="T158" s="171" t="s">
        <v>22</v>
      </c>
      <c r="U158" s="43" t="s">
        <v>48</v>
      </c>
      <c r="V158" s="35"/>
      <c r="W158" s="172">
        <f t="shared" si="16"/>
        <v>0</v>
      </c>
      <c r="X158" s="172">
        <v>0</v>
      </c>
      <c r="Y158" s="172">
        <f t="shared" si="17"/>
        <v>0</v>
      </c>
      <c r="Z158" s="172">
        <v>0</v>
      </c>
      <c r="AA158" s="173">
        <f t="shared" si="18"/>
        <v>0</v>
      </c>
      <c r="AR158" s="17" t="s">
        <v>151</v>
      </c>
      <c r="AT158" s="17" t="s">
        <v>147</v>
      </c>
      <c r="AU158" s="17" t="s">
        <v>110</v>
      </c>
      <c r="AY158" s="17" t="s">
        <v>146</v>
      </c>
      <c r="BE158" s="109">
        <f t="shared" si="19"/>
        <v>0</v>
      </c>
      <c r="BF158" s="109">
        <f t="shared" si="20"/>
        <v>0</v>
      </c>
      <c r="BG158" s="109">
        <f t="shared" si="21"/>
        <v>0</v>
      </c>
      <c r="BH158" s="109">
        <f t="shared" si="22"/>
        <v>0</v>
      </c>
      <c r="BI158" s="109">
        <f t="shared" si="23"/>
        <v>0</v>
      </c>
      <c r="BJ158" s="17" t="s">
        <v>91</v>
      </c>
      <c r="BK158" s="109">
        <f t="shared" si="24"/>
        <v>0</v>
      </c>
      <c r="BL158" s="17" t="s">
        <v>151</v>
      </c>
      <c r="BM158" s="17" t="s">
        <v>263</v>
      </c>
    </row>
    <row r="159" spans="2:65" s="1" customFormat="1" ht="31.5" customHeight="1">
      <c r="B159" s="34"/>
      <c r="C159" s="167" t="s">
        <v>83</v>
      </c>
      <c r="D159" s="167" t="s">
        <v>147</v>
      </c>
      <c r="E159" s="168" t="s">
        <v>264</v>
      </c>
      <c r="F159" s="247" t="s">
        <v>265</v>
      </c>
      <c r="G159" s="247"/>
      <c r="H159" s="247"/>
      <c r="I159" s="247"/>
      <c r="J159" s="169" t="s">
        <v>150</v>
      </c>
      <c r="K159" s="170">
        <v>10</v>
      </c>
      <c r="L159" s="248">
        <v>0</v>
      </c>
      <c r="M159" s="249"/>
      <c r="N159" s="250">
        <f t="shared" si="15"/>
        <v>0</v>
      </c>
      <c r="O159" s="250"/>
      <c r="P159" s="250"/>
      <c r="Q159" s="250"/>
      <c r="R159" s="36"/>
      <c r="T159" s="171" t="s">
        <v>22</v>
      </c>
      <c r="U159" s="43" t="s">
        <v>48</v>
      </c>
      <c r="V159" s="35"/>
      <c r="W159" s="172">
        <f t="shared" si="16"/>
        <v>0</v>
      </c>
      <c r="X159" s="172">
        <v>2E-05</v>
      </c>
      <c r="Y159" s="172">
        <f t="shared" si="17"/>
        <v>0.0002</v>
      </c>
      <c r="Z159" s="172">
        <v>0</v>
      </c>
      <c r="AA159" s="173">
        <f t="shared" si="18"/>
        <v>0</v>
      </c>
      <c r="AR159" s="17" t="s">
        <v>151</v>
      </c>
      <c r="AT159" s="17" t="s">
        <v>147</v>
      </c>
      <c r="AU159" s="17" t="s">
        <v>110</v>
      </c>
      <c r="AY159" s="17" t="s">
        <v>146</v>
      </c>
      <c r="BE159" s="109">
        <f t="shared" si="19"/>
        <v>0</v>
      </c>
      <c r="BF159" s="109">
        <f t="shared" si="20"/>
        <v>0</v>
      </c>
      <c r="BG159" s="109">
        <f t="shared" si="21"/>
        <v>0</v>
      </c>
      <c r="BH159" s="109">
        <f t="shared" si="22"/>
        <v>0</v>
      </c>
      <c r="BI159" s="109">
        <f t="shared" si="23"/>
        <v>0</v>
      </c>
      <c r="BJ159" s="17" t="s">
        <v>91</v>
      </c>
      <c r="BK159" s="109">
        <f t="shared" si="24"/>
        <v>0</v>
      </c>
      <c r="BL159" s="17" t="s">
        <v>151</v>
      </c>
      <c r="BM159" s="17" t="s">
        <v>266</v>
      </c>
    </row>
    <row r="160" spans="2:65" s="1" customFormat="1" ht="31.5" customHeight="1">
      <c r="B160" s="34"/>
      <c r="C160" s="167" t="s">
        <v>83</v>
      </c>
      <c r="D160" s="167" t="s">
        <v>147</v>
      </c>
      <c r="E160" s="168" t="s">
        <v>267</v>
      </c>
      <c r="F160" s="247" t="s">
        <v>268</v>
      </c>
      <c r="G160" s="247"/>
      <c r="H160" s="247"/>
      <c r="I160" s="247"/>
      <c r="J160" s="169" t="s">
        <v>194</v>
      </c>
      <c r="K160" s="170">
        <v>115</v>
      </c>
      <c r="L160" s="248">
        <v>0</v>
      </c>
      <c r="M160" s="249"/>
      <c r="N160" s="250">
        <f t="shared" si="15"/>
        <v>0</v>
      </c>
      <c r="O160" s="250"/>
      <c r="P160" s="250"/>
      <c r="Q160" s="250"/>
      <c r="R160" s="36"/>
      <c r="T160" s="171" t="s">
        <v>22</v>
      </c>
      <c r="U160" s="43" t="s">
        <v>48</v>
      </c>
      <c r="V160" s="35"/>
      <c r="W160" s="172">
        <f t="shared" si="16"/>
        <v>0</v>
      </c>
      <c r="X160" s="172">
        <v>0</v>
      </c>
      <c r="Y160" s="172">
        <f t="shared" si="17"/>
        <v>0</v>
      </c>
      <c r="Z160" s="172">
        <v>0</v>
      </c>
      <c r="AA160" s="173">
        <f t="shared" si="18"/>
        <v>0</v>
      </c>
      <c r="AR160" s="17" t="s">
        <v>151</v>
      </c>
      <c r="AT160" s="17" t="s">
        <v>147</v>
      </c>
      <c r="AU160" s="17" t="s">
        <v>110</v>
      </c>
      <c r="AY160" s="17" t="s">
        <v>146</v>
      </c>
      <c r="BE160" s="109">
        <f t="shared" si="19"/>
        <v>0</v>
      </c>
      <c r="BF160" s="109">
        <f t="shared" si="20"/>
        <v>0</v>
      </c>
      <c r="BG160" s="109">
        <f t="shared" si="21"/>
        <v>0</v>
      </c>
      <c r="BH160" s="109">
        <f t="shared" si="22"/>
        <v>0</v>
      </c>
      <c r="BI160" s="109">
        <f t="shared" si="23"/>
        <v>0</v>
      </c>
      <c r="BJ160" s="17" t="s">
        <v>91</v>
      </c>
      <c r="BK160" s="109">
        <f t="shared" si="24"/>
        <v>0</v>
      </c>
      <c r="BL160" s="17" t="s">
        <v>151</v>
      </c>
      <c r="BM160" s="17" t="s">
        <v>269</v>
      </c>
    </row>
    <row r="161" spans="2:65" s="1" customFormat="1" ht="31.5" customHeight="1">
      <c r="B161" s="34"/>
      <c r="C161" s="167" t="s">
        <v>83</v>
      </c>
      <c r="D161" s="167" t="s">
        <v>147</v>
      </c>
      <c r="E161" s="168" t="s">
        <v>270</v>
      </c>
      <c r="F161" s="247" t="s">
        <v>271</v>
      </c>
      <c r="G161" s="247"/>
      <c r="H161" s="247"/>
      <c r="I161" s="247"/>
      <c r="J161" s="169" t="s">
        <v>201</v>
      </c>
      <c r="K161" s="170">
        <v>25</v>
      </c>
      <c r="L161" s="248">
        <v>0</v>
      </c>
      <c r="M161" s="249"/>
      <c r="N161" s="250">
        <f t="shared" si="15"/>
        <v>0</v>
      </c>
      <c r="O161" s="250"/>
      <c r="P161" s="250"/>
      <c r="Q161" s="250"/>
      <c r="R161" s="36"/>
      <c r="T161" s="171" t="s">
        <v>22</v>
      </c>
      <c r="U161" s="43" t="s">
        <v>48</v>
      </c>
      <c r="V161" s="35"/>
      <c r="W161" s="172">
        <f t="shared" si="16"/>
        <v>0</v>
      </c>
      <c r="X161" s="172">
        <v>2E-05</v>
      </c>
      <c r="Y161" s="172">
        <f t="shared" si="17"/>
        <v>0.0005</v>
      </c>
      <c r="Z161" s="172">
        <v>0</v>
      </c>
      <c r="AA161" s="173">
        <f t="shared" si="18"/>
        <v>0</v>
      </c>
      <c r="AR161" s="17" t="s">
        <v>151</v>
      </c>
      <c r="AT161" s="17" t="s">
        <v>147</v>
      </c>
      <c r="AU161" s="17" t="s">
        <v>110</v>
      </c>
      <c r="AY161" s="17" t="s">
        <v>146</v>
      </c>
      <c r="BE161" s="109">
        <f t="shared" si="19"/>
        <v>0</v>
      </c>
      <c r="BF161" s="109">
        <f t="shared" si="20"/>
        <v>0</v>
      </c>
      <c r="BG161" s="109">
        <f t="shared" si="21"/>
        <v>0</v>
      </c>
      <c r="BH161" s="109">
        <f t="shared" si="22"/>
        <v>0</v>
      </c>
      <c r="BI161" s="109">
        <f t="shared" si="23"/>
        <v>0</v>
      </c>
      <c r="BJ161" s="17" t="s">
        <v>91</v>
      </c>
      <c r="BK161" s="109">
        <f t="shared" si="24"/>
        <v>0</v>
      </c>
      <c r="BL161" s="17" t="s">
        <v>151</v>
      </c>
      <c r="BM161" s="17" t="s">
        <v>272</v>
      </c>
    </row>
    <row r="162" spans="2:63" s="1" customFormat="1" ht="49.9" customHeight="1">
      <c r="B162" s="34"/>
      <c r="C162" s="35"/>
      <c r="D162" s="158" t="s">
        <v>273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262">
        <f>BK162</f>
        <v>0</v>
      </c>
      <c r="O162" s="263"/>
      <c r="P162" s="263"/>
      <c r="Q162" s="263"/>
      <c r="R162" s="36"/>
      <c r="T162" s="147"/>
      <c r="U162" s="55"/>
      <c r="V162" s="55"/>
      <c r="W162" s="55"/>
      <c r="X162" s="55"/>
      <c r="Y162" s="55"/>
      <c r="Z162" s="55"/>
      <c r="AA162" s="57"/>
      <c r="AT162" s="17" t="s">
        <v>82</v>
      </c>
      <c r="AU162" s="17" t="s">
        <v>83</v>
      </c>
      <c r="AY162" s="17" t="s">
        <v>274</v>
      </c>
      <c r="BK162" s="109">
        <v>0</v>
      </c>
    </row>
    <row r="163" spans="2:18" s="1" customFormat="1" ht="6.95" customHeight="1"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60"/>
    </row>
  </sheetData>
  <sheetProtection password="CC35" sheet="1" objects="1" scenarios="1" formatCells="0" formatColumns="0" formatRows="0" sort="0" autoFilter="0"/>
  <mergeCells count="190">
    <mergeCell ref="N162:Q162"/>
    <mergeCell ref="H1:K1"/>
    <mergeCell ref="S2:AC2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N138:Q138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105</v>
      </c>
      <c r="G1" s="13"/>
      <c r="H1" s="264" t="s">
        <v>106</v>
      </c>
      <c r="I1" s="264"/>
      <c r="J1" s="264"/>
      <c r="K1" s="264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110</v>
      </c>
    </row>
    <row r="4" spans="2:46" ht="36.95" customHeight="1">
      <c r="B4" s="21"/>
      <c r="C4" s="181" t="s">
        <v>111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26" t="str">
        <f>'Rekapitulace stavby'!K6</f>
        <v>Rekonstrukce otopného systému Na Okraji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5"/>
      <c r="R6" s="22"/>
    </row>
    <row r="7" spans="2:18" s="1" customFormat="1" ht="32.85" customHeight="1">
      <c r="B7" s="34"/>
      <c r="C7" s="35"/>
      <c r="D7" s="28" t="s">
        <v>112</v>
      </c>
      <c r="E7" s="35"/>
      <c r="F7" s="187" t="s">
        <v>275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29" t="str">
        <f>'Rekapitulace stavby'!AN8</f>
        <v>24. 3. 2017</v>
      </c>
      <c r="P9" s="23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185" t="s">
        <v>30</v>
      </c>
      <c r="P11" s="185"/>
      <c r="Q11" s="35"/>
      <c r="R11" s="36"/>
    </row>
    <row r="12" spans="2:18" s="1" customFormat="1" ht="18" customHeight="1">
      <c r="B12" s="34"/>
      <c r="C12" s="35"/>
      <c r="D12" s="35"/>
      <c r="E12" s="27" t="s">
        <v>31</v>
      </c>
      <c r="F12" s="35"/>
      <c r="G12" s="35"/>
      <c r="H12" s="35"/>
      <c r="I12" s="35"/>
      <c r="J12" s="35"/>
      <c r="K12" s="35"/>
      <c r="L12" s="35"/>
      <c r="M12" s="29" t="s">
        <v>32</v>
      </c>
      <c r="N12" s="35"/>
      <c r="O12" s="185" t="s">
        <v>33</v>
      </c>
      <c r="P12" s="185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31" t="str">
        <f>IF('Rekapitulace stavby'!AN13="","",'Rekapitulace stavby'!AN13)</f>
        <v>Vyplň údaj</v>
      </c>
      <c r="P14" s="185"/>
      <c r="Q14" s="35"/>
      <c r="R14" s="36"/>
    </row>
    <row r="15" spans="2:18" s="1" customFormat="1" ht="18" customHeight="1">
      <c r="B15" s="34"/>
      <c r="C15" s="35"/>
      <c r="D15" s="35"/>
      <c r="E15" s="231" t="str">
        <f>IF('Rekapitulace stavby'!E14="","",'Rekapitulace stavby'!E14)</f>
        <v>Vyplň údaj</v>
      </c>
      <c r="F15" s="232"/>
      <c r="G15" s="232"/>
      <c r="H15" s="232"/>
      <c r="I15" s="232"/>
      <c r="J15" s="232"/>
      <c r="K15" s="232"/>
      <c r="L15" s="232"/>
      <c r="M15" s="29" t="s">
        <v>32</v>
      </c>
      <c r="N15" s="35"/>
      <c r="O15" s="231" t="str">
        <f>IF('Rekapitulace stavby'!AN14="","",'Rekapitulace stavby'!AN14)</f>
        <v>Vyplň údaj</v>
      </c>
      <c r="P15" s="185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36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185" t="s">
        <v>37</v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32</v>
      </c>
      <c r="N18" s="35"/>
      <c r="O18" s="185" t="s">
        <v>39</v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185" t="str">
        <f>IF('Rekapitulace stavby'!AN19="","",'Rekapitulace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32</v>
      </c>
      <c r="N21" s="35"/>
      <c r="O21" s="185" t="str">
        <f>IF('Rekapitulace stavby'!AN20="","",'Rekapitulace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0" t="s">
        <v>22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114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1">
        <f>N94</f>
        <v>0</v>
      </c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46</v>
      </c>
      <c r="E30" s="35"/>
      <c r="F30" s="35"/>
      <c r="G30" s="35"/>
      <c r="H30" s="35"/>
      <c r="I30" s="35"/>
      <c r="J30" s="35"/>
      <c r="K30" s="35"/>
      <c r="L30" s="35"/>
      <c r="M30" s="233">
        <f>ROUND(M27+M28,2)</f>
        <v>0</v>
      </c>
      <c r="N30" s="228"/>
      <c r="O30" s="228"/>
      <c r="P30" s="228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47</v>
      </c>
      <c r="E32" s="41" t="s">
        <v>48</v>
      </c>
      <c r="F32" s="42">
        <v>0.21</v>
      </c>
      <c r="G32" s="121" t="s">
        <v>49</v>
      </c>
      <c r="H32" s="234">
        <f>(SUM(BE94:BE101)+SUM(BE119:BE166))</f>
        <v>0</v>
      </c>
      <c r="I32" s="228"/>
      <c r="J32" s="228"/>
      <c r="K32" s="35"/>
      <c r="L32" s="35"/>
      <c r="M32" s="234">
        <f>ROUND((SUM(BE94:BE101)+SUM(BE119:BE166)),2)*F32</f>
        <v>0</v>
      </c>
      <c r="N32" s="228"/>
      <c r="O32" s="228"/>
      <c r="P32" s="228"/>
      <c r="Q32" s="35"/>
      <c r="R32" s="36"/>
    </row>
    <row r="33" spans="2:18" s="1" customFormat="1" ht="14.45" customHeight="1">
      <c r="B33" s="34"/>
      <c r="C33" s="35"/>
      <c r="D33" s="35"/>
      <c r="E33" s="41" t="s">
        <v>50</v>
      </c>
      <c r="F33" s="42">
        <v>0.15</v>
      </c>
      <c r="G33" s="121" t="s">
        <v>49</v>
      </c>
      <c r="H33" s="234">
        <f>(SUM(BF94:BF101)+SUM(BF119:BF166))</f>
        <v>0</v>
      </c>
      <c r="I33" s="228"/>
      <c r="J33" s="228"/>
      <c r="K33" s="35"/>
      <c r="L33" s="35"/>
      <c r="M33" s="234">
        <f>ROUND((SUM(BF94:BF101)+SUM(BF119:BF166)),2)*F33</f>
        <v>0</v>
      </c>
      <c r="N33" s="228"/>
      <c r="O33" s="228"/>
      <c r="P33" s="228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51</v>
      </c>
      <c r="F34" s="42">
        <v>0.21</v>
      </c>
      <c r="G34" s="121" t="s">
        <v>49</v>
      </c>
      <c r="H34" s="234">
        <f>(SUM(BG94:BG101)+SUM(BG119:BG166))</f>
        <v>0</v>
      </c>
      <c r="I34" s="228"/>
      <c r="J34" s="228"/>
      <c r="K34" s="35"/>
      <c r="L34" s="35"/>
      <c r="M34" s="234">
        <v>0</v>
      </c>
      <c r="N34" s="228"/>
      <c r="O34" s="228"/>
      <c r="P34" s="228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52</v>
      </c>
      <c r="F35" s="42">
        <v>0.15</v>
      </c>
      <c r="G35" s="121" t="s">
        <v>49</v>
      </c>
      <c r="H35" s="234">
        <f>(SUM(BH94:BH101)+SUM(BH119:BH166))</f>
        <v>0</v>
      </c>
      <c r="I35" s="228"/>
      <c r="J35" s="228"/>
      <c r="K35" s="35"/>
      <c r="L35" s="35"/>
      <c r="M35" s="234">
        <v>0</v>
      </c>
      <c r="N35" s="228"/>
      <c r="O35" s="228"/>
      <c r="P35" s="228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53</v>
      </c>
      <c r="F36" s="42">
        <v>0</v>
      </c>
      <c r="G36" s="121" t="s">
        <v>49</v>
      </c>
      <c r="H36" s="234">
        <f>(SUM(BI94:BI101)+SUM(BI119:BI166))</f>
        <v>0</v>
      </c>
      <c r="I36" s="228"/>
      <c r="J36" s="228"/>
      <c r="K36" s="35"/>
      <c r="L36" s="35"/>
      <c r="M36" s="234">
        <v>0</v>
      </c>
      <c r="N36" s="228"/>
      <c r="O36" s="228"/>
      <c r="P36" s="228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54</v>
      </c>
      <c r="E38" s="78"/>
      <c r="F38" s="78"/>
      <c r="G38" s="123" t="s">
        <v>55</v>
      </c>
      <c r="H38" s="124" t="s">
        <v>56</v>
      </c>
      <c r="I38" s="78"/>
      <c r="J38" s="78"/>
      <c r="K38" s="78"/>
      <c r="L38" s="235">
        <f>SUM(M30:M36)</f>
        <v>0</v>
      </c>
      <c r="M38" s="235"/>
      <c r="N38" s="235"/>
      <c r="O38" s="235"/>
      <c r="P38" s="236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3.5">
      <c r="B50" s="34"/>
      <c r="C50" s="35"/>
      <c r="D50" s="49" t="s">
        <v>57</v>
      </c>
      <c r="E50" s="50"/>
      <c r="F50" s="50"/>
      <c r="G50" s="50"/>
      <c r="H50" s="51"/>
      <c r="I50" s="35"/>
      <c r="J50" s="49" t="s">
        <v>58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3.5">
      <c r="B59" s="34"/>
      <c r="C59" s="35"/>
      <c r="D59" s="54" t="s">
        <v>59</v>
      </c>
      <c r="E59" s="55"/>
      <c r="F59" s="55"/>
      <c r="G59" s="56" t="s">
        <v>60</v>
      </c>
      <c r="H59" s="57"/>
      <c r="I59" s="35"/>
      <c r="J59" s="54" t="s">
        <v>59</v>
      </c>
      <c r="K59" s="55"/>
      <c r="L59" s="55"/>
      <c r="M59" s="55"/>
      <c r="N59" s="56" t="s">
        <v>60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3.5">
      <c r="B61" s="34"/>
      <c r="C61" s="35"/>
      <c r="D61" s="49" t="s">
        <v>61</v>
      </c>
      <c r="E61" s="50"/>
      <c r="F61" s="50"/>
      <c r="G61" s="50"/>
      <c r="H61" s="51"/>
      <c r="I61" s="35"/>
      <c r="J61" s="49" t="s">
        <v>62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3.5">
      <c r="B70" s="34"/>
      <c r="C70" s="35"/>
      <c r="D70" s="54" t="s">
        <v>59</v>
      </c>
      <c r="E70" s="55"/>
      <c r="F70" s="55"/>
      <c r="G70" s="56" t="s">
        <v>60</v>
      </c>
      <c r="H70" s="57"/>
      <c r="I70" s="35"/>
      <c r="J70" s="54" t="s">
        <v>59</v>
      </c>
      <c r="K70" s="55"/>
      <c r="L70" s="55"/>
      <c r="M70" s="55"/>
      <c r="N70" s="56" t="s">
        <v>60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81" t="s">
        <v>115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6" t="str">
        <f>F6</f>
        <v>Rekonstrukce otopného systému Na Okraji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35"/>
      <c r="R78" s="36"/>
      <c r="T78" s="128"/>
      <c r="U78" s="128"/>
    </row>
    <row r="79" spans="2:21" s="1" customFormat="1" ht="36.95" customHeight="1">
      <c r="B79" s="34"/>
      <c r="C79" s="68" t="s">
        <v>112</v>
      </c>
      <c r="D79" s="35"/>
      <c r="E79" s="35"/>
      <c r="F79" s="201" t="str">
        <f>F7</f>
        <v>02 - Směšovací stanice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>Na Okraji 1001/7, Ústí nad Labem</v>
      </c>
      <c r="G81" s="35"/>
      <c r="H81" s="35"/>
      <c r="I81" s="35"/>
      <c r="J81" s="35"/>
      <c r="K81" s="29" t="s">
        <v>26</v>
      </c>
      <c r="L81" s="35"/>
      <c r="M81" s="230" t="str">
        <f>IF(O9="","",O9)</f>
        <v>24. 3. 2017</v>
      </c>
      <c r="N81" s="230"/>
      <c r="O81" s="230"/>
      <c r="P81" s="230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3.5">
      <c r="B83" s="34"/>
      <c r="C83" s="29" t="s">
        <v>28</v>
      </c>
      <c r="D83" s="35"/>
      <c r="E83" s="35"/>
      <c r="F83" s="27" t="str">
        <f>E12</f>
        <v>Univerzita Jana Evangelisty Purkyně v Ústí n/L</v>
      </c>
      <c r="G83" s="35"/>
      <c r="H83" s="35"/>
      <c r="I83" s="35"/>
      <c r="J83" s="35"/>
      <c r="K83" s="29" t="s">
        <v>36</v>
      </c>
      <c r="L83" s="35"/>
      <c r="M83" s="185" t="str">
        <f>E18</f>
        <v>INTECON spol. s.r.o.</v>
      </c>
      <c r="N83" s="185"/>
      <c r="O83" s="185"/>
      <c r="P83" s="185"/>
      <c r="Q83" s="185"/>
      <c r="R83" s="36"/>
      <c r="T83" s="128"/>
      <c r="U83" s="128"/>
    </row>
    <row r="84" spans="2:21" s="1" customFormat="1" ht="14.45" customHeight="1">
      <c r="B84" s="34"/>
      <c r="C84" s="29" t="s">
        <v>34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41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37" t="s">
        <v>116</v>
      </c>
      <c r="D86" s="238"/>
      <c r="E86" s="238"/>
      <c r="F86" s="238"/>
      <c r="G86" s="238"/>
      <c r="H86" s="117"/>
      <c r="I86" s="117"/>
      <c r="J86" s="117"/>
      <c r="K86" s="117"/>
      <c r="L86" s="117"/>
      <c r="M86" s="117"/>
      <c r="N86" s="237" t="s">
        <v>117</v>
      </c>
      <c r="O86" s="238"/>
      <c r="P86" s="238"/>
      <c r="Q86" s="238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2">
        <f>N119</f>
        <v>0</v>
      </c>
      <c r="O88" s="239"/>
      <c r="P88" s="239"/>
      <c r="Q88" s="239"/>
      <c r="R88" s="36"/>
      <c r="T88" s="128"/>
      <c r="U88" s="128"/>
      <c r="AU88" s="17" t="s">
        <v>119</v>
      </c>
    </row>
    <row r="89" spans="2:21" s="6" customFormat="1" ht="24.95" customHeight="1">
      <c r="B89" s="130"/>
      <c r="C89" s="131"/>
      <c r="D89" s="132" t="s">
        <v>120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0">
        <f>N120</f>
        <v>0</v>
      </c>
      <c r="O89" s="241"/>
      <c r="P89" s="241"/>
      <c r="Q89" s="241"/>
      <c r="R89" s="133"/>
      <c r="T89" s="134"/>
      <c r="U89" s="134"/>
    </row>
    <row r="90" spans="2:21" s="7" customFormat="1" ht="19.9" customHeight="1">
      <c r="B90" s="135"/>
      <c r="C90" s="136"/>
      <c r="D90" s="105" t="s">
        <v>276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8">
        <f>N121</f>
        <v>0</v>
      </c>
      <c r="O90" s="242"/>
      <c r="P90" s="242"/>
      <c r="Q90" s="242"/>
      <c r="R90" s="137"/>
      <c r="T90" s="138"/>
      <c r="U90" s="138"/>
    </row>
    <row r="91" spans="2:21" s="6" customFormat="1" ht="24.95" customHeight="1">
      <c r="B91" s="130"/>
      <c r="C91" s="131"/>
      <c r="D91" s="132" t="s">
        <v>277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0">
        <f>N155</f>
        <v>0</v>
      </c>
      <c r="O91" s="241"/>
      <c r="P91" s="241"/>
      <c r="Q91" s="241"/>
      <c r="R91" s="133"/>
      <c r="T91" s="134"/>
      <c r="U91" s="134"/>
    </row>
    <row r="92" spans="2:21" s="7" customFormat="1" ht="19.9" customHeight="1">
      <c r="B92" s="135"/>
      <c r="C92" s="136"/>
      <c r="D92" s="105" t="s">
        <v>278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18">
        <f>N156</f>
        <v>0</v>
      </c>
      <c r="O92" s="242"/>
      <c r="P92" s="242"/>
      <c r="Q92" s="242"/>
      <c r="R92" s="137"/>
      <c r="T92" s="138"/>
      <c r="U92" s="138"/>
    </row>
    <row r="93" spans="2:21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T93" s="128"/>
      <c r="U93" s="128"/>
    </row>
    <row r="94" spans="2:21" s="1" customFormat="1" ht="29.25" customHeight="1">
      <c r="B94" s="34"/>
      <c r="C94" s="129" t="s">
        <v>123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39">
        <f>ROUND(N95+N96+N97+N98+N99+N100,2)</f>
        <v>0</v>
      </c>
      <c r="O94" s="243"/>
      <c r="P94" s="243"/>
      <c r="Q94" s="243"/>
      <c r="R94" s="36"/>
      <c r="T94" s="139"/>
      <c r="U94" s="140" t="s">
        <v>47</v>
      </c>
    </row>
    <row r="95" spans="2:65" s="1" customFormat="1" ht="18" customHeight="1">
      <c r="B95" s="34"/>
      <c r="C95" s="35"/>
      <c r="D95" s="219" t="s">
        <v>124</v>
      </c>
      <c r="E95" s="220"/>
      <c r="F95" s="220"/>
      <c r="G95" s="220"/>
      <c r="H95" s="220"/>
      <c r="I95" s="35"/>
      <c r="J95" s="35"/>
      <c r="K95" s="35"/>
      <c r="L95" s="35"/>
      <c r="M95" s="35"/>
      <c r="N95" s="217">
        <f>ROUND(N88*T95,2)</f>
        <v>0</v>
      </c>
      <c r="O95" s="218"/>
      <c r="P95" s="218"/>
      <c r="Q95" s="218"/>
      <c r="R95" s="36"/>
      <c r="S95" s="141"/>
      <c r="T95" s="142"/>
      <c r="U95" s="143" t="s">
        <v>48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5" t="s">
        <v>125</v>
      </c>
      <c r="AZ95" s="144"/>
      <c r="BA95" s="144"/>
      <c r="BB95" s="144"/>
      <c r="BC95" s="144"/>
      <c r="BD95" s="144"/>
      <c r="BE95" s="146">
        <f aca="true" t="shared" si="0" ref="BE95:BE100">IF(U95="základní",N95,0)</f>
        <v>0</v>
      </c>
      <c r="BF95" s="146">
        <f aca="true" t="shared" si="1" ref="BF95:BF100">IF(U95="snížená",N95,0)</f>
        <v>0</v>
      </c>
      <c r="BG95" s="146">
        <f aca="true" t="shared" si="2" ref="BG95:BG100">IF(U95="zákl. přenesená",N95,0)</f>
        <v>0</v>
      </c>
      <c r="BH95" s="146">
        <f aca="true" t="shared" si="3" ref="BH95:BH100">IF(U95="sníž. přenesená",N95,0)</f>
        <v>0</v>
      </c>
      <c r="BI95" s="146">
        <f aca="true" t="shared" si="4" ref="BI95:BI100">IF(U95="nulová",N95,0)</f>
        <v>0</v>
      </c>
      <c r="BJ95" s="145" t="s">
        <v>91</v>
      </c>
      <c r="BK95" s="144"/>
      <c r="BL95" s="144"/>
      <c r="BM95" s="144"/>
    </row>
    <row r="96" spans="2:65" s="1" customFormat="1" ht="18" customHeight="1">
      <c r="B96" s="34"/>
      <c r="C96" s="35"/>
      <c r="D96" s="219" t="s">
        <v>126</v>
      </c>
      <c r="E96" s="220"/>
      <c r="F96" s="220"/>
      <c r="G96" s="220"/>
      <c r="H96" s="220"/>
      <c r="I96" s="35"/>
      <c r="J96" s="35"/>
      <c r="K96" s="35"/>
      <c r="L96" s="35"/>
      <c r="M96" s="35"/>
      <c r="N96" s="217">
        <f>ROUND(N88*T96,2)</f>
        <v>0</v>
      </c>
      <c r="O96" s="218"/>
      <c r="P96" s="218"/>
      <c r="Q96" s="218"/>
      <c r="R96" s="36"/>
      <c r="S96" s="141"/>
      <c r="T96" s="142"/>
      <c r="U96" s="143" t="s">
        <v>48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5" t="s">
        <v>125</v>
      </c>
      <c r="AZ96" s="144"/>
      <c r="BA96" s="144"/>
      <c r="BB96" s="144"/>
      <c r="BC96" s="144"/>
      <c r="BD96" s="144"/>
      <c r="BE96" s="146">
        <f t="shared" si="0"/>
        <v>0</v>
      </c>
      <c r="BF96" s="146">
        <f t="shared" si="1"/>
        <v>0</v>
      </c>
      <c r="BG96" s="146">
        <f t="shared" si="2"/>
        <v>0</v>
      </c>
      <c r="BH96" s="146">
        <f t="shared" si="3"/>
        <v>0</v>
      </c>
      <c r="BI96" s="146">
        <f t="shared" si="4"/>
        <v>0</v>
      </c>
      <c r="BJ96" s="145" t="s">
        <v>91</v>
      </c>
      <c r="BK96" s="144"/>
      <c r="BL96" s="144"/>
      <c r="BM96" s="144"/>
    </row>
    <row r="97" spans="2:65" s="1" customFormat="1" ht="18" customHeight="1">
      <c r="B97" s="34"/>
      <c r="C97" s="35"/>
      <c r="D97" s="219" t="s">
        <v>127</v>
      </c>
      <c r="E97" s="220"/>
      <c r="F97" s="220"/>
      <c r="G97" s="220"/>
      <c r="H97" s="220"/>
      <c r="I97" s="35"/>
      <c r="J97" s="35"/>
      <c r="K97" s="35"/>
      <c r="L97" s="35"/>
      <c r="M97" s="35"/>
      <c r="N97" s="217">
        <f>ROUND(N88*T97,2)</f>
        <v>0</v>
      </c>
      <c r="O97" s="218"/>
      <c r="P97" s="218"/>
      <c r="Q97" s="218"/>
      <c r="R97" s="36"/>
      <c r="S97" s="141"/>
      <c r="T97" s="142"/>
      <c r="U97" s="143" t="s">
        <v>48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5" t="s">
        <v>125</v>
      </c>
      <c r="AZ97" s="144"/>
      <c r="BA97" s="144"/>
      <c r="BB97" s="144"/>
      <c r="BC97" s="144"/>
      <c r="BD97" s="144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91</v>
      </c>
      <c r="BK97" s="144"/>
      <c r="BL97" s="144"/>
      <c r="BM97" s="144"/>
    </row>
    <row r="98" spans="2:65" s="1" customFormat="1" ht="18" customHeight="1">
      <c r="B98" s="34"/>
      <c r="C98" s="35"/>
      <c r="D98" s="219" t="s">
        <v>128</v>
      </c>
      <c r="E98" s="220"/>
      <c r="F98" s="220"/>
      <c r="G98" s="220"/>
      <c r="H98" s="220"/>
      <c r="I98" s="35"/>
      <c r="J98" s="35"/>
      <c r="K98" s="35"/>
      <c r="L98" s="35"/>
      <c r="M98" s="35"/>
      <c r="N98" s="217">
        <f>ROUND(N88*T98,2)</f>
        <v>0</v>
      </c>
      <c r="O98" s="218"/>
      <c r="P98" s="218"/>
      <c r="Q98" s="218"/>
      <c r="R98" s="36"/>
      <c r="S98" s="141"/>
      <c r="T98" s="142"/>
      <c r="U98" s="143" t="s">
        <v>48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5" t="s">
        <v>125</v>
      </c>
      <c r="AZ98" s="144"/>
      <c r="BA98" s="144"/>
      <c r="BB98" s="144"/>
      <c r="BC98" s="144"/>
      <c r="BD98" s="144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91</v>
      </c>
      <c r="BK98" s="144"/>
      <c r="BL98" s="144"/>
      <c r="BM98" s="144"/>
    </row>
    <row r="99" spans="2:65" s="1" customFormat="1" ht="18" customHeight="1">
      <c r="B99" s="34"/>
      <c r="C99" s="35"/>
      <c r="D99" s="219" t="s">
        <v>129</v>
      </c>
      <c r="E99" s="220"/>
      <c r="F99" s="220"/>
      <c r="G99" s="220"/>
      <c r="H99" s="220"/>
      <c r="I99" s="35"/>
      <c r="J99" s="35"/>
      <c r="K99" s="35"/>
      <c r="L99" s="35"/>
      <c r="M99" s="35"/>
      <c r="N99" s="217">
        <f>ROUND(N88*T99,2)</f>
        <v>0</v>
      </c>
      <c r="O99" s="218"/>
      <c r="P99" s="218"/>
      <c r="Q99" s="218"/>
      <c r="R99" s="36"/>
      <c r="S99" s="141"/>
      <c r="T99" s="142"/>
      <c r="U99" s="143" t="s">
        <v>48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5" t="s">
        <v>125</v>
      </c>
      <c r="AZ99" s="144"/>
      <c r="BA99" s="144"/>
      <c r="BB99" s="144"/>
      <c r="BC99" s="144"/>
      <c r="BD99" s="144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91</v>
      </c>
      <c r="BK99" s="144"/>
      <c r="BL99" s="144"/>
      <c r="BM99" s="144"/>
    </row>
    <row r="100" spans="2:65" s="1" customFormat="1" ht="18" customHeight="1">
      <c r="B100" s="34"/>
      <c r="C100" s="35"/>
      <c r="D100" s="105" t="s">
        <v>130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217">
        <f>ROUND(N88*T100,2)</f>
        <v>0</v>
      </c>
      <c r="O100" s="218"/>
      <c r="P100" s="218"/>
      <c r="Q100" s="218"/>
      <c r="R100" s="36"/>
      <c r="S100" s="141"/>
      <c r="T100" s="147"/>
      <c r="U100" s="148" t="s">
        <v>48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5" t="s">
        <v>131</v>
      </c>
      <c r="AZ100" s="144"/>
      <c r="BA100" s="144"/>
      <c r="BB100" s="144"/>
      <c r="BC100" s="144"/>
      <c r="BD100" s="144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91</v>
      </c>
      <c r="BK100" s="144"/>
      <c r="BL100" s="144"/>
      <c r="BM100" s="144"/>
    </row>
    <row r="101" spans="2:21" s="1" customFormat="1" ht="13.5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T101" s="128"/>
      <c r="U101" s="128"/>
    </row>
    <row r="102" spans="2:21" s="1" customFormat="1" ht="29.25" customHeight="1">
      <c r="B102" s="34"/>
      <c r="C102" s="116" t="s">
        <v>104</v>
      </c>
      <c r="D102" s="117"/>
      <c r="E102" s="117"/>
      <c r="F102" s="117"/>
      <c r="G102" s="117"/>
      <c r="H102" s="117"/>
      <c r="I102" s="117"/>
      <c r="J102" s="117"/>
      <c r="K102" s="117"/>
      <c r="L102" s="223">
        <f>ROUND(SUM(N88+N94),2)</f>
        <v>0</v>
      </c>
      <c r="M102" s="223"/>
      <c r="N102" s="223"/>
      <c r="O102" s="223"/>
      <c r="P102" s="223"/>
      <c r="Q102" s="223"/>
      <c r="R102" s="36"/>
      <c r="T102" s="128"/>
      <c r="U102" s="128"/>
    </row>
    <row r="103" spans="2:21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  <c r="T103" s="128"/>
      <c r="U103" s="128"/>
    </row>
    <row r="107" spans="2:18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18" s="1" customFormat="1" ht="36.95" customHeight="1">
      <c r="B108" s="34"/>
      <c r="C108" s="181" t="s">
        <v>132</v>
      </c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30" customHeight="1">
      <c r="B110" s="34"/>
      <c r="C110" s="29" t="s">
        <v>19</v>
      </c>
      <c r="D110" s="35"/>
      <c r="E110" s="35"/>
      <c r="F110" s="226" t="str">
        <f>F6</f>
        <v>Rekonstrukce otopného systému Na Okraji</v>
      </c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35"/>
      <c r="R110" s="36"/>
    </row>
    <row r="111" spans="2:18" s="1" customFormat="1" ht="36.95" customHeight="1">
      <c r="B111" s="34"/>
      <c r="C111" s="68" t="s">
        <v>112</v>
      </c>
      <c r="D111" s="35"/>
      <c r="E111" s="35"/>
      <c r="F111" s="201" t="str">
        <f>F7</f>
        <v>02 - Směšovací stanice</v>
      </c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29" t="s">
        <v>24</v>
      </c>
      <c r="D113" s="35"/>
      <c r="E113" s="35"/>
      <c r="F113" s="27" t="str">
        <f>F9</f>
        <v>Na Okraji 1001/7, Ústí nad Labem</v>
      </c>
      <c r="G113" s="35"/>
      <c r="H113" s="35"/>
      <c r="I113" s="35"/>
      <c r="J113" s="35"/>
      <c r="K113" s="29" t="s">
        <v>26</v>
      </c>
      <c r="L113" s="35"/>
      <c r="M113" s="230" t="str">
        <f>IF(O9="","",O9)</f>
        <v>24. 3. 2017</v>
      </c>
      <c r="N113" s="230"/>
      <c r="O113" s="230"/>
      <c r="P113" s="230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3.5">
      <c r="B115" s="34"/>
      <c r="C115" s="29" t="s">
        <v>28</v>
      </c>
      <c r="D115" s="35"/>
      <c r="E115" s="35"/>
      <c r="F115" s="27" t="str">
        <f>E12</f>
        <v>Univerzita Jana Evangelisty Purkyně v Ústí n/L</v>
      </c>
      <c r="G115" s="35"/>
      <c r="H115" s="35"/>
      <c r="I115" s="35"/>
      <c r="J115" s="35"/>
      <c r="K115" s="29" t="s">
        <v>36</v>
      </c>
      <c r="L115" s="35"/>
      <c r="M115" s="185" t="str">
        <f>E18</f>
        <v>INTECON spol. s.r.o.</v>
      </c>
      <c r="N115" s="185"/>
      <c r="O115" s="185"/>
      <c r="P115" s="185"/>
      <c r="Q115" s="185"/>
      <c r="R115" s="36"/>
    </row>
    <row r="116" spans="2:18" s="1" customFormat="1" ht="14.45" customHeight="1">
      <c r="B116" s="34"/>
      <c r="C116" s="29" t="s">
        <v>34</v>
      </c>
      <c r="D116" s="35"/>
      <c r="E116" s="35"/>
      <c r="F116" s="27" t="str">
        <f>IF(E15="","",E15)</f>
        <v>Vyplň údaj</v>
      </c>
      <c r="G116" s="35"/>
      <c r="H116" s="35"/>
      <c r="I116" s="35"/>
      <c r="J116" s="35"/>
      <c r="K116" s="29" t="s">
        <v>41</v>
      </c>
      <c r="L116" s="35"/>
      <c r="M116" s="185" t="str">
        <f>E21</f>
        <v xml:space="preserve"> </v>
      </c>
      <c r="N116" s="185"/>
      <c r="O116" s="185"/>
      <c r="P116" s="185"/>
      <c r="Q116" s="185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49"/>
      <c r="C118" s="150" t="s">
        <v>133</v>
      </c>
      <c r="D118" s="151" t="s">
        <v>134</v>
      </c>
      <c r="E118" s="151" t="s">
        <v>65</v>
      </c>
      <c r="F118" s="244" t="s">
        <v>135</v>
      </c>
      <c r="G118" s="244"/>
      <c r="H118" s="244"/>
      <c r="I118" s="244"/>
      <c r="J118" s="151" t="s">
        <v>136</v>
      </c>
      <c r="K118" s="151" t="s">
        <v>137</v>
      </c>
      <c r="L118" s="245" t="s">
        <v>138</v>
      </c>
      <c r="M118" s="245"/>
      <c r="N118" s="244" t="s">
        <v>117</v>
      </c>
      <c r="O118" s="244"/>
      <c r="P118" s="244"/>
      <c r="Q118" s="246"/>
      <c r="R118" s="152"/>
      <c r="T118" s="79" t="s">
        <v>139</v>
      </c>
      <c r="U118" s="80" t="s">
        <v>47</v>
      </c>
      <c r="V118" s="80" t="s">
        <v>140</v>
      </c>
      <c r="W118" s="80" t="s">
        <v>141</v>
      </c>
      <c r="X118" s="80" t="s">
        <v>142</v>
      </c>
      <c r="Y118" s="80" t="s">
        <v>143</v>
      </c>
      <c r="Z118" s="80" t="s">
        <v>144</v>
      </c>
      <c r="AA118" s="81" t="s">
        <v>145</v>
      </c>
    </row>
    <row r="119" spans="2:63" s="1" customFormat="1" ht="29.25" customHeight="1">
      <c r="B119" s="34"/>
      <c r="C119" s="83" t="s">
        <v>114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55">
        <f>BK119</f>
        <v>0</v>
      </c>
      <c r="O119" s="256"/>
      <c r="P119" s="256"/>
      <c r="Q119" s="256"/>
      <c r="R119" s="36"/>
      <c r="T119" s="82"/>
      <c r="U119" s="50"/>
      <c r="V119" s="50"/>
      <c r="W119" s="153">
        <f>W120+W155+W167</f>
        <v>0</v>
      </c>
      <c r="X119" s="50"/>
      <c r="Y119" s="153">
        <f>Y120+Y155+Y167</f>
        <v>0.10208000000000003</v>
      </c>
      <c r="Z119" s="50"/>
      <c r="AA119" s="154">
        <f>AA120+AA155+AA167</f>
        <v>0.29925</v>
      </c>
      <c r="AT119" s="17" t="s">
        <v>82</v>
      </c>
      <c r="AU119" s="17" t="s">
        <v>119</v>
      </c>
      <c r="BK119" s="155">
        <f>BK120+BK155+BK167</f>
        <v>0</v>
      </c>
    </row>
    <row r="120" spans="2:63" s="9" customFormat="1" ht="37.35" customHeight="1">
      <c r="B120" s="156"/>
      <c r="C120" s="157"/>
      <c r="D120" s="158" t="s">
        <v>120</v>
      </c>
      <c r="E120" s="158"/>
      <c r="F120" s="158"/>
      <c r="G120" s="158"/>
      <c r="H120" s="158"/>
      <c r="I120" s="158"/>
      <c r="J120" s="158"/>
      <c r="K120" s="158"/>
      <c r="L120" s="158"/>
      <c r="M120" s="158"/>
      <c r="N120" s="257">
        <f>BK120</f>
        <v>0</v>
      </c>
      <c r="O120" s="240"/>
      <c r="P120" s="240"/>
      <c r="Q120" s="240"/>
      <c r="R120" s="159"/>
      <c r="T120" s="160"/>
      <c r="U120" s="157"/>
      <c r="V120" s="157"/>
      <c r="W120" s="161">
        <f>W121</f>
        <v>0</v>
      </c>
      <c r="X120" s="157"/>
      <c r="Y120" s="161">
        <f>Y121</f>
        <v>0.10208000000000003</v>
      </c>
      <c r="Z120" s="157"/>
      <c r="AA120" s="162">
        <f>AA121</f>
        <v>0.29925</v>
      </c>
      <c r="AR120" s="163" t="s">
        <v>110</v>
      </c>
      <c r="AT120" s="164" t="s">
        <v>82</v>
      </c>
      <c r="AU120" s="164" t="s">
        <v>83</v>
      </c>
      <c r="AY120" s="163" t="s">
        <v>146</v>
      </c>
      <c r="BK120" s="165">
        <f>BK121</f>
        <v>0</v>
      </c>
    </row>
    <row r="121" spans="2:63" s="9" customFormat="1" ht="19.9" customHeight="1">
      <c r="B121" s="156"/>
      <c r="C121" s="157"/>
      <c r="D121" s="166" t="s">
        <v>276</v>
      </c>
      <c r="E121" s="166"/>
      <c r="F121" s="166"/>
      <c r="G121" s="166"/>
      <c r="H121" s="166"/>
      <c r="I121" s="166"/>
      <c r="J121" s="166"/>
      <c r="K121" s="166"/>
      <c r="L121" s="166"/>
      <c r="M121" s="166"/>
      <c r="N121" s="258">
        <f>BK121</f>
        <v>0</v>
      </c>
      <c r="O121" s="259"/>
      <c r="P121" s="259"/>
      <c r="Q121" s="259"/>
      <c r="R121" s="159"/>
      <c r="T121" s="160"/>
      <c r="U121" s="157"/>
      <c r="V121" s="157"/>
      <c r="W121" s="161">
        <f>SUM(W122:W154)</f>
        <v>0</v>
      </c>
      <c r="X121" s="157"/>
      <c r="Y121" s="161">
        <f>SUM(Y122:Y154)</f>
        <v>0.10208000000000003</v>
      </c>
      <c r="Z121" s="157"/>
      <c r="AA121" s="162">
        <f>SUM(AA122:AA154)</f>
        <v>0.29925</v>
      </c>
      <c r="AR121" s="163" t="s">
        <v>110</v>
      </c>
      <c r="AT121" s="164" t="s">
        <v>82</v>
      </c>
      <c r="AU121" s="164" t="s">
        <v>91</v>
      </c>
      <c r="AY121" s="163" t="s">
        <v>146</v>
      </c>
      <c r="BK121" s="165">
        <f>SUM(BK122:BK154)</f>
        <v>0</v>
      </c>
    </row>
    <row r="122" spans="2:65" s="1" customFormat="1" ht="31.5" customHeight="1">
      <c r="B122" s="34"/>
      <c r="C122" s="167" t="s">
        <v>83</v>
      </c>
      <c r="D122" s="167" t="s">
        <v>147</v>
      </c>
      <c r="E122" s="168" t="s">
        <v>279</v>
      </c>
      <c r="F122" s="247" t="s">
        <v>280</v>
      </c>
      <c r="G122" s="247"/>
      <c r="H122" s="247"/>
      <c r="I122" s="247"/>
      <c r="J122" s="169" t="s">
        <v>194</v>
      </c>
      <c r="K122" s="170">
        <v>5</v>
      </c>
      <c r="L122" s="248">
        <v>0</v>
      </c>
      <c r="M122" s="249"/>
      <c r="N122" s="250">
        <f aca="true" t="shared" si="5" ref="N122:N154">ROUND(L122*K122,2)</f>
        <v>0</v>
      </c>
      <c r="O122" s="250"/>
      <c r="P122" s="250"/>
      <c r="Q122" s="250"/>
      <c r="R122" s="36"/>
      <c r="T122" s="171" t="s">
        <v>22</v>
      </c>
      <c r="U122" s="43" t="s">
        <v>48</v>
      </c>
      <c r="V122" s="35"/>
      <c r="W122" s="172">
        <f aca="true" t="shared" si="6" ref="W122:W154">V122*K122</f>
        <v>0</v>
      </c>
      <c r="X122" s="172">
        <v>0.0052</v>
      </c>
      <c r="Y122" s="172">
        <f aca="true" t="shared" si="7" ref="Y122:Y154">X122*K122</f>
        <v>0.026</v>
      </c>
      <c r="Z122" s="172">
        <v>0</v>
      </c>
      <c r="AA122" s="173">
        <f aca="true" t="shared" si="8" ref="AA122:AA154">Z122*K122</f>
        <v>0</v>
      </c>
      <c r="AR122" s="17" t="s">
        <v>151</v>
      </c>
      <c r="AT122" s="17" t="s">
        <v>147</v>
      </c>
      <c r="AU122" s="17" t="s">
        <v>110</v>
      </c>
      <c r="AY122" s="17" t="s">
        <v>146</v>
      </c>
      <c r="BE122" s="109">
        <f aca="true" t="shared" si="9" ref="BE122:BE154">IF(U122="základní",N122,0)</f>
        <v>0</v>
      </c>
      <c r="BF122" s="109">
        <f aca="true" t="shared" si="10" ref="BF122:BF154">IF(U122="snížená",N122,0)</f>
        <v>0</v>
      </c>
      <c r="BG122" s="109">
        <f aca="true" t="shared" si="11" ref="BG122:BG154">IF(U122="zákl. přenesená",N122,0)</f>
        <v>0</v>
      </c>
      <c r="BH122" s="109">
        <f aca="true" t="shared" si="12" ref="BH122:BH154">IF(U122="sníž. přenesená",N122,0)</f>
        <v>0</v>
      </c>
      <c r="BI122" s="109">
        <f aca="true" t="shared" si="13" ref="BI122:BI154">IF(U122="nulová",N122,0)</f>
        <v>0</v>
      </c>
      <c r="BJ122" s="17" t="s">
        <v>91</v>
      </c>
      <c r="BK122" s="109">
        <f aca="true" t="shared" si="14" ref="BK122:BK154">ROUND(L122*K122,2)</f>
        <v>0</v>
      </c>
      <c r="BL122" s="17" t="s">
        <v>151</v>
      </c>
      <c r="BM122" s="17" t="s">
        <v>281</v>
      </c>
    </row>
    <row r="123" spans="2:65" s="1" customFormat="1" ht="31.5" customHeight="1">
      <c r="B123" s="34"/>
      <c r="C123" s="167" t="s">
        <v>83</v>
      </c>
      <c r="D123" s="167" t="s">
        <v>147</v>
      </c>
      <c r="E123" s="168" t="s">
        <v>282</v>
      </c>
      <c r="F123" s="247" t="s">
        <v>283</v>
      </c>
      <c r="G123" s="247"/>
      <c r="H123" s="247"/>
      <c r="I123" s="247"/>
      <c r="J123" s="169" t="s">
        <v>201</v>
      </c>
      <c r="K123" s="170">
        <v>3</v>
      </c>
      <c r="L123" s="248">
        <v>0</v>
      </c>
      <c r="M123" s="249"/>
      <c r="N123" s="250">
        <f t="shared" si="5"/>
        <v>0</v>
      </c>
      <c r="O123" s="250"/>
      <c r="P123" s="250"/>
      <c r="Q123" s="250"/>
      <c r="R123" s="36"/>
      <c r="T123" s="171" t="s">
        <v>22</v>
      </c>
      <c r="U123" s="43" t="s">
        <v>48</v>
      </c>
      <c r="V123" s="35"/>
      <c r="W123" s="172">
        <f t="shared" si="6"/>
        <v>0</v>
      </c>
      <c r="X123" s="172">
        <v>0.0015</v>
      </c>
      <c r="Y123" s="172">
        <f t="shared" si="7"/>
        <v>0.0045000000000000005</v>
      </c>
      <c r="Z123" s="172">
        <v>0</v>
      </c>
      <c r="AA123" s="173">
        <f t="shared" si="8"/>
        <v>0</v>
      </c>
      <c r="AR123" s="17" t="s">
        <v>151</v>
      </c>
      <c r="AT123" s="17" t="s">
        <v>147</v>
      </c>
      <c r="AU123" s="17" t="s">
        <v>110</v>
      </c>
      <c r="AY123" s="17" t="s">
        <v>146</v>
      </c>
      <c r="BE123" s="109">
        <f t="shared" si="9"/>
        <v>0</v>
      </c>
      <c r="BF123" s="109">
        <f t="shared" si="10"/>
        <v>0</v>
      </c>
      <c r="BG123" s="109">
        <f t="shared" si="11"/>
        <v>0</v>
      </c>
      <c r="BH123" s="109">
        <f t="shared" si="12"/>
        <v>0</v>
      </c>
      <c r="BI123" s="109">
        <f t="shared" si="13"/>
        <v>0</v>
      </c>
      <c r="BJ123" s="17" t="s">
        <v>91</v>
      </c>
      <c r="BK123" s="109">
        <f t="shared" si="14"/>
        <v>0</v>
      </c>
      <c r="BL123" s="17" t="s">
        <v>151</v>
      </c>
      <c r="BM123" s="17" t="s">
        <v>284</v>
      </c>
    </row>
    <row r="124" spans="2:65" s="1" customFormat="1" ht="44.25" customHeight="1">
      <c r="B124" s="34"/>
      <c r="C124" s="167" t="s">
        <v>83</v>
      </c>
      <c r="D124" s="167" t="s">
        <v>147</v>
      </c>
      <c r="E124" s="168" t="s">
        <v>285</v>
      </c>
      <c r="F124" s="247" t="s">
        <v>286</v>
      </c>
      <c r="G124" s="247"/>
      <c r="H124" s="247"/>
      <c r="I124" s="247"/>
      <c r="J124" s="169" t="s">
        <v>201</v>
      </c>
      <c r="K124" s="170">
        <v>23</v>
      </c>
      <c r="L124" s="248">
        <v>0</v>
      </c>
      <c r="M124" s="249"/>
      <c r="N124" s="250">
        <f t="shared" si="5"/>
        <v>0</v>
      </c>
      <c r="O124" s="250"/>
      <c r="P124" s="250"/>
      <c r="Q124" s="250"/>
      <c r="R124" s="36"/>
      <c r="T124" s="171" t="s">
        <v>22</v>
      </c>
      <c r="U124" s="43" t="s">
        <v>48</v>
      </c>
      <c r="V124" s="35"/>
      <c r="W124" s="172">
        <f t="shared" si="6"/>
        <v>0</v>
      </c>
      <c r="X124" s="172">
        <v>0</v>
      </c>
      <c r="Y124" s="172">
        <f t="shared" si="7"/>
        <v>0</v>
      </c>
      <c r="Z124" s="172">
        <v>0</v>
      </c>
      <c r="AA124" s="173">
        <f t="shared" si="8"/>
        <v>0</v>
      </c>
      <c r="AR124" s="17" t="s">
        <v>151</v>
      </c>
      <c r="AT124" s="17" t="s">
        <v>147</v>
      </c>
      <c r="AU124" s="17" t="s">
        <v>110</v>
      </c>
      <c r="AY124" s="17" t="s">
        <v>146</v>
      </c>
      <c r="BE124" s="109">
        <f t="shared" si="9"/>
        <v>0</v>
      </c>
      <c r="BF124" s="109">
        <f t="shared" si="10"/>
        <v>0</v>
      </c>
      <c r="BG124" s="109">
        <f t="shared" si="11"/>
        <v>0</v>
      </c>
      <c r="BH124" s="109">
        <f t="shared" si="12"/>
        <v>0</v>
      </c>
      <c r="BI124" s="109">
        <f t="shared" si="13"/>
        <v>0</v>
      </c>
      <c r="BJ124" s="17" t="s">
        <v>91</v>
      </c>
      <c r="BK124" s="109">
        <f t="shared" si="14"/>
        <v>0</v>
      </c>
      <c r="BL124" s="17" t="s">
        <v>151</v>
      </c>
      <c r="BM124" s="17" t="s">
        <v>287</v>
      </c>
    </row>
    <row r="125" spans="2:65" s="1" customFormat="1" ht="31.5" customHeight="1">
      <c r="B125" s="34"/>
      <c r="C125" s="167" t="s">
        <v>83</v>
      </c>
      <c r="D125" s="167" t="s">
        <v>147</v>
      </c>
      <c r="E125" s="168" t="s">
        <v>288</v>
      </c>
      <c r="F125" s="247" t="s">
        <v>289</v>
      </c>
      <c r="G125" s="247"/>
      <c r="H125" s="247"/>
      <c r="I125" s="247"/>
      <c r="J125" s="169" t="s">
        <v>201</v>
      </c>
      <c r="K125" s="170">
        <v>25</v>
      </c>
      <c r="L125" s="248">
        <v>0</v>
      </c>
      <c r="M125" s="249"/>
      <c r="N125" s="250">
        <f t="shared" si="5"/>
        <v>0</v>
      </c>
      <c r="O125" s="250"/>
      <c r="P125" s="250"/>
      <c r="Q125" s="250"/>
      <c r="R125" s="36"/>
      <c r="T125" s="171" t="s">
        <v>22</v>
      </c>
      <c r="U125" s="43" t="s">
        <v>48</v>
      </c>
      <c r="V125" s="35"/>
      <c r="W125" s="172">
        <f t="shared" si="6"/>
        <v>0</v>
      </c>
      <c r="X125" s="172">
        <v>0</v>
      </c>
      <c r="Y125" s="172">
        <f t="shared" si="7"/>
        <v>0</v>
      </c>
      <c r="Z125" s="172">
        <v>0.00959</v>
      </c>
      <c r="AA125" s="173">
        <f t="shared" si="8"/>
        <v>0.23975</v>
      </c>
      <c r="AR125" s="17" t="s">
        <v>151</v>
      </c>
      <c r="AT125" s="17" t="s">
        <v>147</v>
      </c>
      <c r="AU125" s="17" t="s">
        <v>110</v>
      </c>
      <c r="AY125" s="17" t="s">
        <v>146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17" t="s">
        <v>91</v>
      </c>
      <c r="BK125" s="109">
        <f t="shared" si="14"/>
        <v>0</v>
      </c>
      <c r="BL125" s="17" t="s">
        <v>151</v>
      </c>
      <c r="BM125" s="17" t="s">
        <v>290</v>
      </c>
    </row>
    <row r="126" spans="2:65" s="1" customFormat="1" ht="22.5" customHeight="1">
      <c r="B126" s="34"/>
      <c r="C126" s="174" t="s">
        <v>83</v>
      </c>
      <c r="D126" s="174" t="s">
        <v>156</v>
      </c>
      <c r="E126" s="175" t="s">
        <v>291</v>
      </c>
      <c r="F126" s="251" t="s">
        <v>292</v>
      </c>
      <c r="G126" s="251"/>
      <c r="H126" s="251"/>
      <c r="I126" s="251"/>
      <c r="J126" s="176" t="s">
        <v>150</v>
      </c>
      <c r="K126" s="177">
        <v>1</v>
      </c>
      <c r="L126" s="252">
        <v>0</v>
      </c>
      <c r="M126" s="253"/>
      <c r="N126" s="254">
        <f t="shared" si="5"/>
        <v>0</v>
      </c>
      <c r="O126" s="250"/>
      <c r="P126" s="250"/>
      <c r="Q126" s="250"/>
      <c r="R126" s="36"/>
      <c r="T126" s="171" t="s">
        <v>22</v>
      </c>
      <c r="U126" s="43" t="s">
        <v>48</v>
      </c>
      <c r="V126" s="35"/>
      <c r="W126" s="172">
        <f t="shared" si="6"/>
        <v>0</v>
      </c>
      <c r="X126" s="172">
        <v>0</v>
      </c>
      <c r="Y126" s="172">
        <f t="shared" si="7"/>
        <v>0</v>
      </c>
      <c r="Z126" s="172">
        <v>0</v>
      </c>
      <c r="AA126" s="173">
        <f t="shared" si="8"/>
        <v>0</v>
      </c>
      <c r="AR126" s="17" t="s">
        <v>159</v>
      </c>
      <c r="AT126" s="17" t="s">
        <v>156</v>
      </c>
      <c r="AU126" s="17" t="s">
        <v>110</v>
      </c>
      <c r="AY126" s="17" t="s">
        <v>146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17" t="s">
        <v>91</v>
      </c>
      <c r="BK126" s="109">
        <f t="shared" si="14"/>
        <v>0</v>
      </c>
      <c r="BL126" s="17" t="s">
        <v>151</v>
      </c>
      <c r="BM126" s="17" t="s">
        <v>293</v>
      </c>
    </row>
    <row r="127" spans="2:65" s="1" customFormat="1" ht="22.5" customHeight="1">
      <c r="B127" s="34"/>
      <c r="C127" s="167" t="s">
        <v>83</v>
      </c>
      <c r="D127" s="167" t="s">
        <v>147</v>
      </c>
      <c r="E127" s="168" t="s">
        <v>294</v>
      </c>
      <c r="F127" s="247" t="s">
        <v>295</v>
      </c>
      <c r="G127" s="247"/>
      <c r="H127" s="247"/>
      <c r="I127" s="247"/>
      <c r="J127" s="169" t="s">
        <v>296</v>
      </c>
      <c r="K127" s="170">
        <v>1</v>
      </c>
      <c r="L127" s="248">
        <v>0</v>
      </c>
      <c r="M127" s="249"/>
      <c r="N127" s="250">
        <f t="shared" si="5"/>
        <v>0</v>
      </c>
      <c r="O127" s="250"/>
      <c r="P127" s="250"/>
      <c r="Q127" s="250"/>
      <c r="R127" s="36"/>
      <c r="T127" s="171" t="s">
        <v>22</v>
      </c>
      <c r="U127" s="43" t="s">
        <v>48</v>
      </c>
      <c r="V127" s="35"/>
      <c r="W127" s="172">
        <f t="shared" si="6"/>
        <v>0</v>
      </c>
      <c r="X127" s="172">
        <v>0</v>
      </c>
      <c r="Y127" s="172">
        <f t="shared" si="7"/>
        <v>0</v>
      </c>
      <c r="Z127" s="172">
        <v>0</v>
      </c>
      <c r="AA127" s="173">
        <f t="shared" si="8"/>
        <v>0</v>
      </c>
      <c r="AR127" s="17" t="s">
        <v>151</v>
      </c>
      <c r="AT127" s="17" t="s">
        <v>147</v>
      </c>
      <c r="AU127" s="17" t="s">
        <v>110</v>
      </c>
      <c r="AY127" s="17" t="s">
        <v>146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17" t="s">
        <v>91</v>
      </c>
      <c r="BK127" s="109">
        <f t="shared" si="14"/>
        <v>0</v>
      </c>
      <c r="BL127" s="17" t="s">
        <v>151</v>
      </c>
      <c r="BM127" s="17" t="s">
        <v>297</v>
      </c>
    </row>
    <row r="128" spans="2:65" s="1" customFormat="1" ht="31.5" customHeight="1">
      <c r="B128" s="34"/>
      <c r="C128" s="167" t="s">
        <v>83</v>
      </c>
      <c r="D128" s="167" t="s">
        <v>147</v>
      </c>
      <c r="E128" s="168" t="s">
        <v>298</v>
      </c>
      <c r="F128" s="247" t="s">
        <v>299</v>
      </c>
      <c r="G128" s="247"/>
      <c r="H128" s="247"/>
      <c r="I128" s="247"/>
      <c r="J128" s="169" t="s">
        <v>150</v>
      </c>
      <c r="K128" s="170">
        <v>1</v>
      </c>
      <c r="L128" s="248">
        <v>0</v>
      </c>
      <c r="M128" s="249"/>
      <c r="N128" s="250">
        <f t="shared" si="5"/>
        <v>0</v>
      </c>
      <c r="O128" s="250"/>
      <c r="P128" s="250"/>
      <c r="Q128" s="250"/>
      <c r="R128" s="36"/>
      <c r="T128" s="171" t="s">
        <v>22</v>
      </c>
      <c r="U128" s="43" t="s">
        <v>48</v>
      </c>
      <c r="V128" s="35"/>
      <c r="W128" s="172">
        <f t="shared" si="6"/>
        <v>0</v>
      </c>
      <c r="X128" s="172">
        <v>0</v>
      </c>
      <c r="Y128" s="172">
        <f t="shared" si="7"/>
        <v>0</v>
      </c>
      <c r="Z128" s="172">
        <v>0</v>
      </c>
      <c r="AA128" s="173">
        <f t="shared" si="8"/>
        <v>0</v>
      </c>
      <c r="AR128" s="17" t="s">
        <v>151</v>
      </c>
      <c r="AT128" s="17" t="s">
        <v>147</v>
      </c>
      <c r="AU128" s="17" t="s">
        <v>110</v>
      </c>
      <c r="AY128" s="17" t="s">
        <v>146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17" t="s">
        <v>91</v>
      </c>
      <c r="BK128" s="109">
        <f t="shared" si="14"/>
        <v>0</v>
      </c>
      <c r="BL128" s="17" t="s">
        <v>151</v>
      </c>
      <c r="BM128" s="17" t="s">
        <v>300</v>
      </c>
    </row>
    <row r="129" spans="2:65" s="1" customFormat="1" ht="31.5" customHeight="1">
      <c r="B129" s="34"/>
      <c r="C129" s="167" t="s">
        <v>83</v>
      </c>
      <c r="D129" s="167" t="s">
        <v>147</v>
      </c>
      <c r="E129" s="168" t="s">
        <v>301</v>
      </c>
      <c r="F129" s="247" t="s">
        <v>302</v>
      </c>
      <c r="G129" s="247"/>
      <c r="H129" s="247"/>
      <c r="I129" s="247"/>
      <c r="J129" s="169" t="s">
        <v>296</v>
      </c>
      <c r="K129" s="170">
        <v>1</v>
      </c>
      <c r="L129" s="248">
        <v>0</v>
      </c>
      <c r="M129" s="249"/>
      <c r="N129" s="250">
        <f t="shared" si="5"/>
        <v>0</v>
      </c>
      <c r="O129" s="250"/>
      <c r="P129" s="250"/>
      <c r="Q129" s="250"/>
      <c r="R129" s="36"/>
      <c r="T129" s="171" t="s">
        <v>22</v>
      </c>
      <c r="U129" s="43" t="s">
        <v>48</v>
      </c>
      <c r="V129" s="35"/>
      <c r="W129" s="172">
        <f t="shared" si="6"/>
        <v>0</v>
      </c>
      <c r="X129" s="172">
        <v>0.0012</v>
      </c>
      <c r="Y129" s="172">
        <f t="shared" si="7"/>
        <v>0.0012</v>
      </c>
      <c r="Z129" s="172">
        <v>0</v>
      </c>
      <c r="AA129" s="173">
        <f t="shared" si="8"/>
        <v>0</v>
      </c>
      <c r="AR129" s="17" t="s">
        <v>151</v>
      </c>
      <c r="AT129" s="17" t="s">
        <v>147</v>
      </c>
      <c r="AU129" s="17" t="s">
        <v>110</v>
      </c>
      <c r="AY129" s="17" t="s">
        <v>146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7" t="s">
        <v>91</v>
      </c>
      <c r="BK129" s="109">
        <f t="shared" si="14"/>
        <v>0</v>
      </c>
      <c r="BL129" s="17" t="s">
        <v>151</v>
      </c>
      <c r="BM129" s="17" t="s">
        <v>303</v>
      </c>
    </row>
    <row r="130" spans="2:65" s="1" customFormat="1" ht="31.5" customHeight="1">
      <c r="B130" s="34"/>
      <c r="C130" s="167" t="s">
        <v>83</v>
      </c>
      <c r="D130" s="167" t="s">
        <v>147</v>
      </c>
      <c r="E130" s="168" t="s">
        <v>304</v>
      </c>
      <c r="F130" s="247" t="s">
        <v>305</v>
      </c>
      <c r="G130" s="247"/>
      <c r="H130" s="247"/>
      <c r="I130" s="247"/>
      <c r="J130" s="169" t="s">
        <v>201</v>
      </c>
      <c r="K130" s="170">
        <v>4</v>
      </c>
      <c r="L130" s="248">
        <v>0</v>
      </c>
      <c r="M130" s="249"/>
      <c r="N130" s="250">
        <f t="shared" si="5"/>
        <v>0</v>
      </c>
      <c r="O130" s="250"/>
      <c r="P130" s="250"/>
      <c r="Q130" s="250"/>
      <c r="R130" s="36"/>
      <c r="T130" s="171" t="s">
        <v>22</v>
      </c>
      <c r="U130" s="43" t="s">
        <v>48</v>
      </c>
      <c r="V130" s="35"/>
      <c r="W130" s="172">
        <f t="shared" si="6"/>
        <v>0</v>
      </c>
      <c r="X130" s="172">
        <v>0.00118</v>
      </c>
      <c r="Y130" s="172">
        <f t="shared" si="7"/>
        <v>0.00472</v>
      </c>
      <c r="Z130" s="172">
        <v>0</v>
      </c>
      <c r="AA130" s="173">
        <f t="shared" si="8"/>
        <v>0</v>
      </c>
      <c r="AR130" s="17" t="s">
        <v>151</v>
      </c>
      <c r="AT130" s="17" t="s">
        <v>147</v>
      </c>
      <c r="AU130" s="17" t="s">
        <v>110</v>
      </c>
      <c r="AY130" s="17" t="s">
        <v>146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7" t="s">
        <v>91</v>
      </c>
      <c r="BK130" s="109">
        <f t="shared" si="14"/>
        <v>0</v>
      </c>
      <c r="BL130" s="17" t="s">
        <v>151</v>
      </c>
      <c r="BM130" s="17" t="s">
        <v>306</v>
      </c>
    </row>
    <row r="131" spans="2:65" s="1" customFormat="1" ht="31.5" customHeight="1">
      <c r="B131" s="34"/>
      <c r="C131" s="167" t="s">
        <v>83</v>
      </c>
      <c r="D131" s="167" t="s">
        <v>147</v>
      </c>
      <c r="E131" s="168" t="s">
        <v>307</v>
      </c>
      <c r="F131" s="247" t="s">
        <v>308</v>
      </c>
      <c r="G131" s="247"/>
      <c r="H131" s="247"/>
      <c r="I131" s="247"/>
      <c r="J131" s="169" t="s">
        <v>201</v>
      </c>
      <c r="K131" s="170">
        <v>4</v>
      </c>
      <c r="L131" s="248">
        <v>0</v>
      </c>
      <c r="M131" s="249"/>
      <c r="N131" s="250">
        <f t="shared" si="5"/>
        <v>0</v>
      </c>
      <c r="O131" s="250"/>
      <c r="P131" s="250"/>
      <c r="Q131" s="250"/>
      <c r="R131" s="36"/>
      <c r="T131" s="171" t="s">
        <v>22</v>
      </c>
      <c r="U131" s="43" t="s">
        <v>48</v>
      </c>
      <c r="V131" s="35"/>
      <c r="W131" s="172">
        <f t="shared" si="6"/>
        <v>0</v>
      </c>
      <c r="X131" s="172">
        <v>0.0015</v>
      </c>
      <c r="Y131" s="172">
        <f t="shared" si="7"/>
        <v>0.006</v>
      </c>
      <c r="Z131" s="172">
        <v>0</v>
      </c>
      <c r="AA131" s="173">
        <f t="shared" si="8"/>
        <v>0</v>
      </c>
      <c r="AR131" s="17" t="s">
        <v>151</v>
      </c>
      <c r="AT131" s="17" t="s">
        <v>147</v>
      </c>
      <c r="AU131" s="17" t="s">
        <v>110</v>
      </c>
      <c r="AY131" s="17" t="s">
        <v>146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7" t="s">
        <v>91</v>
      </c>
      <c r="BK131" s="109">
        <f t="shared" si="14"/>
        <v>0</v>
      </c>
      <c r="BL131" s="17" t="s">
        <v>151</v>
      </c>
      <c r="BM131" s="17" t="s">
        <v>309</v>
      </c>
    </row>
    <row r="132" spans="2:65" s="1" customFormat="1" ht="31.5" customHeight="1">
      <c r="B132" s="34"/>
      <c r="C132" s="167" t="s">
        <v>83</v>
      </c>
      <c r="D132" s="167" t="s">
        <v>147</v>
      </c>
      <c r="E132" s="168" t="s">
        <v>310</v>
      </c>
      <c r="F132" s="247" t="s">
        <v>311</v>
      </c>
      <c r="G132" s="247"/>
      <c r="H132" s="247"/>
      <c r="I132" s="247"/>
      <c r="J132" s="169" t="s">
        <v>201</v>
      </c>
      <c r="K132" s="170">
        <v>15</v>
      </c>
      <c r="L132" s="248">
        <v>0</v>
      </c>
      <c r="M132" s="249"/>
      <c r="N132" s="250">
        <f t="shared" si="5"/>
        <v>0</v>
      </c>
      <c r="O132" s="250"/>
      <c r="P132" s="250"/>
      <c r="Q132" s="250"/>
      <c r="R132" s="36"/>
      <c r="T132" s="171" t="s">
        <v>22</v>
      </c>
      <c r="U132" s="43" t="s">
        <v>48</v>
      </c>
      <c r="V132" s="35"/>
      <c r="W132" s="172">
        <f t="shared" si="6"/>
        <v>0</v>
      </c>
      <c r="X132" s="172">
        <v>0.00194</v>
      </c>
      <c r="Y132" s="172">
        <f t="shared" si="7"/>
        <v>0.0291</v>
      </c>
      <c r="Z132" s="172">
        <v>0</v>
      </c>
      <c r="AA132" s="173">
        <f t="shared" si="8"/>
        <v>0</v>
      </c>
      <c r="AR132" s="17" t="s">
        <v>151</v>
      </c>
      <c r="AT132" s="17" t="s">
        <v>147</v>
      </c>
      <c r="AU132" s="17" t="s">
        <v>110</v>
      </c>
      <c r="AY132" s="17" t="s">
        <v>146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7" t="s">
        <v>91</v>
      </c>
      <c r="BK132" s="109">
        <f t="shared" si="14"/>
        <v>0</v>
      </c>
      <c r="BL132" s="17" t="s">
        <v>151</v>
      </c>
      <c r="BM132" s="17" t="s">
        <v>312</v>
      </c>
    </row>
    <row r="133" spans="2:65" s="1" customFormat="1" ht="31.5" customHeight="1">
      <c r="B133" s="34"/>
      <c r="C133" s="167" t="s">
        <v>83</v>
      </c>
      <c r="D133" s="167" t="s">
        <v>147</v>
      </c>
      <c r="E133" s="168" t="s">
        <v>313</v>
      </c>
      <c r="F133" s="247" t="s">
        <v>314</v>
      </c>
      <c r="G133" s="247"/>
      <c r="H133" s="247"/>
      <c r="I133" s="247"/>
      <c r="J133" s="169" t="s">
        <v>150</v>
      </c>
      <c r="K133" s="170">
        <v>17</v>
      </c>
      <c r="L133" s="248">
        <v>0</v>
      </c>
      <c r="M133" s="249"/>
      <c r="N133" s="250">
        <f t="shared" si="5"/>
        <v>0</v>
      </c>
      <c r="O133" s="250"/>
      <c r="P133" s="250"/>
      <c r="Q133" s="250"/>
      <c r="R133" s="36"/>
      <c r="T133" s="171" t="s">
        <v>22</v>
      </c>
      <c r="U133" s="43" t="s">
        <v>48</v>
      </c>
      <c r="V133" s="35"/>
      <c r="W133" s="172">
        <f t="shared" si="6"/>
        <v>0</v>
      </c>
      <c r="X133" s="172">
        <v>0.00021</v>
      </c>
      <c r="Y133" s="172">
        <f t="shared" si="7"/>
        <v>0.0035700000000000003</v>
      </c>
      <c r="Z133" s="172">
        <v>0.0035</v>
      </c>
      <c r="AA133" s="173">
        <f t="shared" si="8"/>
        <v>0.059500000000000004</v>
      </c>
      <c r="AR133" s="17" t="s">
        <v>151</v>
      </c>
      <c r="AT133" s="17" t="s">
        <v>147</v>
      </c>
      <c r="AU133" s="17" t="s">
        <v>110</v>
      </c>
      <c r="AY133" s="17" t="s">
        <v>146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7" t="s">
        <v>91</v>
      </c>
      <c r="BK133" s="109">
        <f t="shared" si="14"/>
        <v>0</v>
      </c>
      <c r="BL133" s="17" t="s">
        <v>151</v>
      </c>
      <c r="BM133" s="17" t="s">
        <v>315</v>
      </c>
    </row>
    <row r="134" spans="2:65" s="1" customFormat="1" ht="22.5" customHeight="1">
      <c r="B134" s="34"/>
      <c r="C134" s="167" t="s">
        <v>83</v>
      </c>
      <c r="D134" s="167" t="s">
        <v>147</v>
      </c>
      <c r="E134" s="168" t="s">
        <v>316</v>
      </c>
      <c r="F134" s="247" t="s">
        <v>317</v>
      </c>
      <c r="G134" s="247"/>
      <c r="H134" s="247"/>
      <c r="I134" s="247"/>
      <c r="J134" s="169" t="s">
        <v>150</v>
      </c>
      <c r="K134" s="170">
        <v>3</v>
      </c>
      <c r="L134" s="248">
        <v>0</v>
      </c>
      <c r="M134" s="249"/>
      <c r="N134" s="250">
        <f t="shared" si="5"/>
        <v>0</v>
      </c>
      <c r="O134" s="250"/>
      <c r="P134" s="250"/>
      <c r="Q134" s="250"/>
      <c r="R134" s="36"/>
      <c r="T134" s="171" t="s">
        <v>22</v>
      </c>
      <c r="U134" s="43" t="s">
        <v>48</v>
      </c>
      <c r="V134" s="35"/>
      <c r="W134" s="172">
        <f t="shared" si="6"/>
        <v>0</v>
      </c>
      <c r="X134" s="172">
        <v>0.00015</v>
      </c>
      <c r="Y134" s="172">
        <f t="shared" si="7"/>
        <v>0.00045</v>
      </c>
      <c r="Z134" s="172">
        <v>0</v>
      </c>
      <c r="AA134" s="173">
        <f t="shared" si="8"/>
        <v>0</v>
      </c>
      <c r="AR134" s="17" t="s">
        <v>151</v>
      </c>
      <c r="AT134" s="17" t="s">
        <v>147</v>
      </c>
      <c r="AU134" s="17" t="s">
        <v>110</v>
      </c>
      <c r="AY134" s="17" t="s">
        <v>146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7" t="s">
        <v>91</v>
      </c>
      <c r="BK134" s="109">
        <f t="shared" si="14"/>
        <v>0</v>
      </c>
      <c r="BL134" s="17" t="s">
        <v>151</v>
      </c>
      <c r="BM134" s="17" t="s">
        <v>318</v>
      </c>
    </row>
    <row r="135" spans="2:65" s="1" customFormat="1" ht="22.5" customHeight="1">
      <c r="B135" s="34"/>
      <c r="C135" s="167" t="s">
        <v>83</v>
      </c>
      <c r="D135" s="167" t="s">
        <v>147</v>
      </c>
      <c r="E135" s="168" t="s">
        <v>319</v>
      </c>
      <c r="F135" s="247" t="s">
        <v>320</v>
      </c>
      <c r="G135" s="247"/>
      <c r="H135" s="247"/>
      <c r="I135" s="247"/>
      <c r="J135" s="169" t="s">
        <v>150</v>
      </c>
      <c r="K135" s="170">
        <v>1</v>
      </c>
      <c r="L135" s="248">
        <v>0</v>
      </c>
      <c r="M135" s="249"/>
      <c r="N135" s="250">
        <f t="shared" si="5"/>
        <v>0</v>
      </c>
      <c r="O135" s="250"/>
      <c r="P135" s="250"/>
      <c r="Q135" s="250"/>
      <c r="R135" s="36"/>
      <c r="T135" s="171" t="s">
        <v>22</v>
      </c>
      <c r="U135" s="43" t="s">
        <v>48</v>
      </c>
      <c r="V135" s="35"/>
      <c r="W135" s="172">
        <f t="shared" si="6"/>
        <v>0</v>
      </c>
      <c r="X135" s="172">
        <v>0.00022</v>
      </c>
      <c r="Y135" s="172">
        <f t="shared" si="7"/>
        <v>0.00022</v>
      </c>
      <c r="Z135" s="172">
        <v>0</v>
      </c>
      <c r="AA135" s="173">
        <f t="shared" si="8"/>
        <v>0</v>
      </c>
      <c r="AR135" s="17" t="s">
        <v>151</v>
      </c>
      <c r="AT135" s="17" t="s">
        <v>147</v>
      </c>
      <c r="AU135" s="17" t="s">
        <v>110</v>
      </c>
      <c r="AY135" s="17" t="s">
        <v>146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7" t="s">
        <v>91</v>
      </c>
      <c r="BK135" s="109">
        <f t="shared" si="14"/>
        <v>0</v>
      </c>
      <c r="BL135" s="17" t="s">
        <v>151</v>
      </c>
      <c r="BM135" s="17" t="s">
        <v>321</v>
      </c>
    </row>
    <row r="136" spans="2:65" s="1" customFormat="1" ht="31.5" customHeight="1">
      <c r="B136" s="34"/>
      <c r="C136" s="167" t="s">
        <v>83</v>
      </c>
      <c r="D136" s="167" t="s">
        <v>147</v>
      </c>
      <c r="E136" s="168" t="s">
        <v>322</v>
      </c>
      <c r="F136" s="247" t="s">
        <v>323</v>
      </c>
      <c r="G136" s="247"/>
      <c r="H136" s="247"/>
      <c r="I136" s="247"/>
      <c r="J136" s="169" t="s">
        <v>150</v>
      </c>
      <c r="K136" s="170">
        <v>1</v>
      </c>
      <c r="L136" s="248">
        <v>0</v>
      </c>
      <c r="M136" s="249"/>
      <c r="N136" s="250">
        <f t="shared" si="5"/>
        <v>0</v>
      </c>
      <c r="O136" s="250"/>
      <c r="P136" s="250"/>
      <c r="Q136" s="250"/>
      <c r="R136" s="36"/>
      <c r="T136" s="171" t="s">
        <v>22</v>
      </c>
      <c r="U136" s="43" t="s">
        <v>48</v>
      </c>
      <c r="V136" s="35"/>
      <c r="W136" s="172">
        <f t="shared" si="6"/>
        <v>0</v>
      </c>
      <c r="X136" s="172">
        <v>0.00038</v>
      </c>
      <c r="Y136" s="172">
        <f t="shared" si="7"/>
        <v>0.00038</v>
      </c>
      <c r="Z136" s="172">
        <v>0</v>
      </c>
      <c r="AA136" s="173">
        <f t="shared" si="8"/>
        <v>0</v>
      </c>
      <c r="AR136" s="17" t="s">
        <v>151</v>
      </c>
      <c r="AT136" s="17" t="s">
        <v>147</v>
      </c>
      <c r="AU136" s="17" t="s">
        <v>110</v>
      </c>
      <c r="AY136" s="17" t="s">
        <v>146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17" t="s">
        <v>91</v>
      </c>
      <c r="BK136" s="109">
        <f t="shared" si="14"/>
        <v>0</v>
      </c>
      <c r="BL136" s="17" t="s">
        <v>151</v>
      </c>
      <c r="BM136" s="17" t="s">
        <v>324</v>
      </c>
    </row>
    <row r="137" spans="2:65" s="1" customFormat="1" ht="31.5" customHeight="1">
      <c r="B137" s="34"/>
      <c r="C137" s="167" t="s">
        <v>83</v>
      </c>
      <c r="D137" s="167" t="s">
        <v>147</v>
      </c>
      <c r="E137" s="168" t="s">
        <v>161</v>
      </c>
      <c r="F137" s="247" t="s">
        <v>162</v>
      </c>
      <c r="G137" s="247"/>
      <c r="H137" s="247"/>
      <c r="I137" s="247"/>
      <c r="J137" s="169" t="s">
        <v>150</v>
      </c>
      <c r="K137" s="170">
        <v>6</v>
      </c>
      <c r="L137" s="248">
        <v>0</v>
      </c>
      <c r="M137" s="249"/>
      <c r="N137" s="250">
        <f t="shared" si="5"/>
        <v>0</v>
      </c>
      <c r="O137" s="250"/>
      <c r="P137" s="250"/>
      <c r="Q137" s="250"/>
      <c r="R137" s="36"/>
      <c r="T137" s="171" t="s">
        <v>22</v>
      </c>
      <c r="U137" s="43" t="s">
        <v>48</v>
      </c>
      <c r="V137" s="35"/>
      <c r="W137" s="172">
        <f t="shared" si="6"/>
        <v>0</v>
      </c>
      <c r="X137" s="172">
        <v>0.00022</v>
      </c>
      <c r="Y137" s="172">
        <f t="shared" si="7"/>
        <v>0.00132</v>
      </c>
      <c r="Z137" s="172">
        <v>0</v>
      </c>
      <c r="AA137" s="173">
        <f t="shared" si="8"/>
        <v>0</v>
      </c>
      <c r="AR137" s="17" t="s">
        <v>151</v>
      </c>
      <c r="AT137" s="17" t="s">
        <v>147</v>
      </c>
      <c r="AU137" s="17" t="s">
        <v>110</v>
      </c>
      <c r="AY137" s="17" t="s">
        <v>146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7" t="s">
        <v>91</v>
      </c>
      <c r="BK137" s="109">
        <f t="shared" si="14"/>
        <v>0</v>
      </c>
      <c r="BL137" s="17" t="s">
        <v>151</v>
      </c>
      <c r="BM137" s="17" t="s">
        <v>325</v>
      </c>
    </row>
    <row r="138" spans="2:65" s="1" customFormat="1" ht="31.5" customHeight="1">
      <c r="B138" s="34"/>
      <c r="C138" s="174" t="s">
        <v>83</v>
      </c>
      <c r="D138" s="174" t="s">
        <v>156</v>
      </c>
      <c r="E138" s="175" t="s">
        <v>326</v>
      </c>
      <c r="F138" s="251" t="s">
        <v>327</v>
      </c>
      <c r="G138" s="251"/>
      <c r="H138" s="251"/>
      <c r="I138" s="251"/>
      <c r="J138" s="176" t="s">
        <v>150</v>
      </c>
      <c r="K138" s="177">
        <v>1</v>
      </c>
      <c r="L138" s="252">
        <v>0</v>
      </c>
      <c r="M138" s="253"/>
      <c r="N138" s="254">
        <f t="shared" si="5"/>
        <v>0</v>
      </c>
      <c r="O138" s="250"/>
      <c r="P138" s="250"/>
      <c r="Q138" s="250"/>
      <c r="R138" s="36"/>
      <c r="T138" s="171" t="s">
        <v>22</v>
      </c>
      <c r="U138" s="43" t="s">
        <v>48</v>
      </c>
      <c r="V138" s="35"/>
      <c r="W138" s="172">
        <f t="shared" si="6"/>
        <v>0</v>
      </c>
      <c r="X138" s="172">
        <v>0</v>
      </c>
      <c r="Y138" s="172">
        <f t="shared" si="7"/>
        <v>0</v>
      </c>
      <c r="Z138" s="172">
        <v>0</v>
      </c>
      <c r="AA138" s="173">
        <f t="shared" si="8"/>
        <v>0</v>
      </c>
      <c r="AR138" s="17" t="s">
        <v>159</v>
      </c>
      <c r="AT138" s="17" t="s">
        <v>156</v>
      </c>
      <c r="AU138" s="17" t="s">
        <v>110</v>
      </c>
      <c r="AY138" s="17" t="s">
        <v>146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7" t="s">
        <v>91</v>
      </c>
      <c r="BK138" s="109">
        <f t="shared" si="14"/>
        <v>0</v>
      </c>
      <c r="BL138" s="17" t="s">
        <v>151</v>
      </c>
      <c r="BM138" s="17" t="s">
        <v>328</v>
      </c>
    </row>
    <row r="139" spans="2:65" s="1" customFormat="1" ht="31.5" customHeight="1">
      <c r="B139" s="34"/>
      <c r="C139" s="174" t="s">
        <v>83</v>
      </c>
      <c r="D139" s="174" t="s">
        <v>156</v>
      </c>
      <c r="E139" s="175" t="s">
        <v>329</v>
      </c>
      <c r="F139" s="251" t="s">
        <v>330</v>
      </c>
      <c r="G139" s="251"/>
      <c r="H139" s="251"/>
      <c r="I139" s="251"/>
      <c r="J139" s="176" t="s">
        <v>150</v>
      </c>
      <c r="K139" s="177">
        <v>1</v>
      </c>
      <c r="L139" s="252">
        <v>0</v>
      </c>
      <c r="M139" s="253"/>
      <c r="N139" s="254">
        <f t="shared" si="5"/>
        <v>0</v>
      </c>
      <c r="O139" s="250"/>
      <c r="P139" s="250"/>
      <c r="Q139" s="250"/>
      <c r="R139" s="36"/>
      <c r="T139" s="171" t="s">
        <v>22</v>
      </c>
      <c r="U139" s="43" t="s">
        <v>48</v>
      </c>
      <c r="V139" s="35"/>
      <c r="W139" s="172">
        <f t="shared" si="6"/>
        <v>0</v>
      </c>
      <c r="X139" s="172">
        <v>0</v>
      </c>
      <c r="Y139" s="172">
        <f t="shared" si="7"/>
        <v>0</v>
      </c>
      <c r="Z139" s="172">
        <v>0</v>
      </c>
      <c r="AA139" s="173">
        <f t="shared" si="8"/>
        <v>0</v>
      </c>
      <c r="AR139" s="17" t="s">
        <v>159</v>
      </c>
      <c r="AT139" s="17" t="s">
        <v>156</v>
      </c>
      <c r="AU139" s="17" t="s">
        <v>110</v>
      </c>
      <c r="AY139" s="17" t="s">
        <v>146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7" t="s">
        <v>91</v>
      </c>
      <c r="BK139" s="109">
        <f t="shared" si="14"/>
        <v>0</v>
      </c>
      <c r="BL139" s="17" t="s">
        <v>151</v>
      </c>
      <c r="BM139" s="17" t="s">
        <v>331</v>
      </c>
    </row>
    <row r="140" spans="2:65" s="1" customFormat="1" ht="31.5" customHeight="1">
      <c r="B140" s="34"/>
      <c r="C140" s="167" t="s">
        <v>83</v>
      </c>
      <c r="D140" s="167" t="s">
        <v>147</v>
      </c>
      <c r="E140" s="168" t="s">
        <v>332</v>
      </c>
      <c r="F140" s="247" t="s">
        <v>333</v>
      </c>
      <c r="G140" s="247"/>
      <c r="H140" s="247"/>
      <c r="I140" s="247"/>
      <c r="J140" s="169" t="s">
        <v>150</v>
      </c>
      <c r="K140" s="170">
        <v>1</v>
      </c>
      <c r="L140" s="248">
        <v>0</v>
      </c>
      <c r="M140" s="249"/>
      <c r="N140" s="250">
        <f t="shared" si="5"/>
        <v>0</v>
      </c>
      <c r="O140" s="250"/>
      <c r="P140" s="250"/>
      <c r="Q140" s="250"/>
      <c r="R140" s="36"/>
      <c r="T140" s="171" t="s">
        <v>22</v>
      </c>
      <c r="U140" s="43" t="s">
        <v>48</v>
      </c>
      <c r="V140" s="35"/>
      <c r="W140" s="172">
        <f t="shared" si="6"/>
        <v>0</v>
      </c>
      <c r="X140" s="172">
        <v>0.00114</v>
      </c>
      <c r="Y140" s="172">
        <f t="shared" si="7"/>
        <v>0.00114</v>
      </c>
      <c r="Z140" s="172">
        <v>0</v>
      </c>
      <c r="AA140" s="173">
        <f t="shared" si="8"/>
        <v>0</v>
      </c>
      <c r="AR140" s="17" t="s">
        <v>151</v>
      </c>
      <c r="AT140" s="17" t="s">
        <v>147</v>
      </c>
      <c r="AU140" s="17" t="s">
        <v>110</v>
      </c>
      <c r="AY140" s="17" t="s">
        <v>146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7" t="s">
        <v>91</v>
      </c>
      <c r="BK140" s="109">
        <f t="shared" si="14"/>
        <v>0</v>
      </c>
      <c r="BL140" s="17" t="s">
        <v>151</v>
      </c>
      <c r="BM140" s="17" t="s">
        <v>334</v>
      </c>
    </row>
    <row r="141" spans="2:65" s="1" customFormat="1" ht="22.5" customHeight="1">
      <c r="B141" s="34"/>
      <c r="C141" s="174" t="s">
        <v>83</v>
      </c>
      <c r="D141" s="174" t="s">
        <v>156</v>
      </c>
      <c r="E141" s="175" t="s">
        <v>335</v>
      </c>
      <c r="F141" s="251" t="s">
        <v>336</v>
      </c>
      <c r="G141" s="251"/>
      <c r="H141" s="251"/>
      <c r="I141" s="251"/>
      <c r="J141" s="176" t="s">
        <v>150</v>
      </c>
      <c r="K141" s="177">
        <v>1</v>
      </c>
      <c r="L141" s="252">
        <v>0</v>
      </c>
      <c r="M141" s="253"/>
      <c r="N141" s="254">
        <f t="shared" si="5"/>
        <v>0</v>
      </c>
      <c r="O141" s="250"/>
      <c r="P141" s="250"/>
      <c r="Q141" s="250"/>
      <c r="R141" s="36"/>
      <c r="T141" s="171" t="s">
        <v>22</v>
      </c>
      <c r="U141" s="43" t="s">
        <v>48</v>
      </c>
      <c r="V141" s="35"/>
      <c r="W141" s="172">
        <f t="shared" si="6"/>
        <v>0</v>
      </c>
      <c r="X141" s="172">
        <v>0</v>
      </c>
      <c r="Y141" s="172">
        <f t="shared" si="7"/>
        <v>0</v>
      </c>
      <c r="Z141" s="172">
        <v>0</v>
      </c>
      <c r="AA141" s="173">
        <f t="shared" si="8"/>
        <v>0</v>
      </c>
      <c r="AR141" s="17" t="s">
        <v>159</v>
      </c>
      <c r="AT141" s="17" t="s">
        <v>156</v>
      </c>
      <c r="AU141" s="17" t="s">
        <v>110</v>
      </c>
      <c r="AY141" s="17" t="s">
        <v>146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7" t="s">
        <v>91</v>
      </c>
      <c r="BK141" s="109">
        <f t="shared" si="14"/>
        <v>0</v>
      </c>
      <c r="BL141" s="17" t="s">
        <v>151</v>
      </c>
      <c r="BM141" s="17" t="s">
        <v>337</v>
      </c>
    </row>
    <row r="142" spans="2:65" s="1" customFormat="1" ht="22.5" customHeight="1">
      <c r="B142" s="34"/>
      <c r="C142" s="174" t="s">
        <v>83</v>
      </c>
      <c r="D142" s="174" t="s">
        <v>156</v>
      </c>
      <c r="E142" s="175" t="s">
        <v>338</v>
      </c>
      <c r="F142" s="251" t="s">
        <v>339</v>
      </c>
      <c r="G142" s="251"/>
      <c r="H142" s="251"/>
      <c r="I142" s="251"/>
      <c r="J142" s="176" t="s">
        <v>150</v>
      </c>
      <c r="K142" s="177">
        <v>1</v>
      </c>
      <c r="L142" s="252">
        <v>0</v>
      </c>
      <c r="M142" s="253"/>
      <c r="N142" s="254">
        <f t="shared" si="5"/>
        <v>0</v>
      </c>
      <c r="O142" s="250"/>
      <c r="P142" s="250"/>
      <c r="Q142" s="250"/>
      <c r="R142" s="36"/>
      <c r="T142" s="171" t="s">
        <v>22</v>
      </c>
      <c r="U142" s="43" t="s">
        <v>48</v>
      </c>
      <c r="V142" s="35"/>
      <c r="W142" s="172">
        <f t="shared" si="6"/>
        <v>0</v>
      </c>
      <c r="X142" s="172">
        <v>0</v>
      </c>
      <c r="Y142" s="172">
        <f t="shared" si="7"/>
        <v>0</v>
      </c>
      <c r="Z142" s="172">
        <v>0</v>
      </c>
      <c r="AA142" s="173">
        <f t="shared" si="8"/>
        <v>0</v>
      </c>
      <c r="AR142" s="17" t="s">
        <v>159</v>
      </c>
      <c r="AT142" s="17" t="s">
        <v>156</v>
      </c>
      <c r="AU142" s="17" t="s">
        <v>110</v>
      </c>
      <c r="AY142" s="17" t="s">
        <v>146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7" t="s">
        <v>91</v>
      </c>
      <c r="BK142" s="109">
        <f t="shared" si="14"/>
        <v>0</v>
      </c>
      <c r="BL142" s="17" t="s">
        <v>151</v>
      </c>
      <c r="BM142" s="17" t="s">
        <v>340</v>
      </c>
    </row>
    <row r="143" spans="2:65" s="1" customFormat="1" ht="31.5" customHeight="1">
      <c r="B143" s="34"/>
      <c r="C143" s="174" t="s">
        <v>83</v>
      </c>
      <c r="D143" s="174" t="s">
        <v>156</v>
      </c>
      <c r="E143" s="175" t="s">
        <v>341</v>
      </c>
      <c r="F143" s="251" t="s">
        <v>342</v>
      </c>
      <c r="G143" s="251"/>
      <c r="H143" s="251"/>
      <c r="I143" s="251"/>
      <c r="J143" s="176" t="s">
        <v>150</v>
      </c>
      <c r="K143" s="177">
        <v>1</v>
      </c>
      <c r="L143" s="252">
        <v>0</v>
      </c>
      <c r="M143" s="253"/>
      <c r="N143" s="254">
        <f t="shared" si="5"/>
        <v>0</v>
      </c>
      <c r="O143" s="250"/>
      <c r="P143" s="250"/>
      <c r="Q143" s="250"/>
      <c r="R143" s="36"/>
      <c r="T143" s="171" t="s">
        <v>22</v>
      </c>
      <c r="U143" s="43" t="s">
        <v>48</v>
      </c>
      <c r="V143" s="35"/>
      <c r="W143" s="172">
        <f t="shared" si="6"/>
        <v>0</v>
      </c>
      <c r="X143" s="172">
        <v>0</v>
      </c>
      <c r="Y143" s="172">
        <f t="shared" si="7"/>
        <v>0</v>
      </c>
      <c r="Z143" s="172">
        <v>0</v>
      </c>
      <c r="AA143" s="173">
        <f t="shared" si="8"/>
        <v>0</v>
      </c>
      <c r="AR143" s="17" t="s">
        <v>159</v>
      </c>
      <c r="AT143" s="17" t="s">
        <v>156</v>
      </c>
      <c r="AU143" s="17" t="s">
        <v>110</v>
      </c>
      <c r="AY143" s="17" t="s">
        <v>146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17" t="s">
        <v>91</v>
      </c>
      <c r="BK143" s="109">
        <f t="shared" si="14"/>
        <v>0</v>
      </c>
      <c r="BL143" s="17" t="s">
        <v>151</v>
      </c>
      <c r="BM143" s="17" t="s">
        <v>343</v>
      </c>
    </row>
    <row r="144" spans="2:65" s="1" customFormat="1" ht="31.5" customHeight="1">
      <c r="B144" s="34"/>
      <c r="C144" s="174" t="s">
        <v>83</v>
      </c>
      <c r="D144" s="174" t="s">
        <v>156</v>
      </c>
      <c r="E144" s="175" t="s">
        <v>344</v>
      </c>
      <c r="F144" s="251" t="s">
        <v>345</v>
      </c>
      <c r="G144" s="251"/>
      <c r="H144" s="251"/>
      <c r="I144" s="251"/>
      <c r="J144" s="176" t="s">
        <v>201</v>
      </c>
      <c r="K144" s="177">
        <v>4</v>
      </c>
      <c r="L144" s="252">
        <v>0</v>
      </c>
      <c r="M144" s="253"/>
      <c r="N144" s="254">
        <f t="shared" si="5"/>
        <v>0</v>
      </c>
      <c r="O144" s="250"/>
      <c r="P144" s="250"/>
      <c r="Q144" s="250"/>
      <c r="R144" s="36"/>
      <c r="T144" s="171" t="s">
        <v>22</v>
      </c>
      <c r="U144" s="43" t="s">
        <v>48</v>
      </c>
      <c r="V144" s="35"/>
      <c r="W144" s="172">
        <f t="shared" si="6"/>
        <v>0</v>
      </c>
      <c r="X144" s="172">
        <v>0.00059</v>
      </c>
      <c r="Y144" s="172">
        <f t="shared" si="7"/>
        <v>0.00236</v>
      </c>
      <c r="Z144" s="172">
        <v>0</v>
      </c>
      <c r="AA144" s="173">
        <f t="shared" si="8"/>
        <v>0</v>
      </c>
      <c r="AR144" s="17" t="s">
        <v>159</v>
      </c>
      <c r="AT144" s="17" t="s">
        <v>156</v>
      </c>
      <c r="AU144" s="17" t="s">
        <v>110</v>
      </c>
      <c r="AY144" s="17" t="s">
        <v>146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17" t="s">
        <v>91</v>
      </c>
      <c r="BK144" s="109">
        <f t="shared" si="14"/>
        <v>0</v>
      </c>
      <c r="BL144" s="17" t="s">
        <v>151</v>
      </c>
      <c r="BM144" s="17" t="s">
        <v>346</v>
      </c>
    </row>
    <row r="145" spans="2:65" s="1" customFormat="1" ht="31.5" customHeight="1">
      <c r="B145" s="34"/>
      <c r="C145" s="174" t="s">
        <v>83</v>
      </c>
      <c r="D145" s="174" t="s">
        <v>156</v>
      </c>
      <c r="E145" s="175" t="s">
        <v>347</v>
      </c>
      <c r="F145" s="251" t="s">
        <v>348</v>
      </c>
      <c r="G145" s="251"/>
      <c r="H145" s="251"/>
      <c r="I145" s="251"/>
      <c r="J145" s="176" t="s">
        <v>201</v>
      </c>
      <c r="K145" s="177">
        <v>4</v>
      </c>
      <c r="L145" s="252">
        <v>0</v>
      </c>
      <c r="M145" s="253"/>
      <c r="N145" s="254">
        <f t="shared" si="5"/>
        <v>0</v>
      </c>
      <c r="O145" s="250"/>
      <c r="P145" s="250"/>
      <c r="Q145" s="250"/>
      <c r="R145" s="36"/>
      <c r="T145" s="171" t="s">
        <v>22</v>
      </c>
      <c r="U145" s="43" t="s">
        <v>48</v>
      </c>
      <c r="V145" s="35"/>
      <c r="W145" s="172">
        <f t="shared" si="6"/>
        <v>0</v>
      </c>
      <c r="X145" s="172">
        <v>0.00065</v>
      </c>
      <c r="Y145" s="172">
        <f t="shared" si="7"/>
        <v>0.0026</v>
      </c>
      <c r="Z145" s="172">
        <v>0</v>
      </c>
      <c r="AA145" s="173">
        <f t="shared" si="8"/>
        <v>0</v>
      </c>
      <c r="AR145" s="17" t="s">
        <v>159</v>
      </c>
      <c r="AT145" s="17" t="s">
        <v>156</v>
      </c>
      <c r="AU145" s="17" t="s">
        <v>110</v>
      </c>
      <c r="AY145" s="17" t="s">
        <v>146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17" t="s">
        <v>91</v>
      </c>
      <c r="BK145" s="109">
        <f t="shared" si="14"/>
        <v>0</v>
      </c>
      <c r="BL145" s="17" t="s">
        <v>151</v>
      </c>
      <c r="BM145" s="17" t="s">
        <v>349</v>
      </c>
    </row>
    <row r="146" spans="2:65" s="1" customFormat="1" ht="31.5" customHeight="1">
      <c r="B146" s="34"/>
      <c r="C146" s="174" t="s">
        <v>83</v>
      </c>
      <c r="D146" s="174" t="s">
        <v>156</v>
      </c>
      <c r="E146" s="175" t="s">
        <v>350</v>
      </c>
      <c r="F146" s="251" t="s">
        <v>351</v>
      </c>
      <c r="G146" s="251"/>
      <c r="H146" s="251"/>
      <c r="I146" s="251"/>
      <c r="J146" s="176" t="s">
        <v>201</v>
      </c>
      <c r="K146" s="177">
        <v>15</v>
      </c>
      <c r="L146" s="252">
        <v>0</v>
      </c>
      <c r="M146" s="253"/>
      <c r="N146" s="254">
        <f t="shared" si="5"/>
        <v>0</v>
      </c>
      <c r="O146" s="250"/>
      <c r="P146" s="250"/>
      <c r="Q146" s="250"/>
      <c r="R146" s="36"/>
      <c r="T146" s="171" t="s">
        <v>22</v>
      </c>
      <c r="U146" s="43" t="s">
        <v>48</v>
      </c>
      <c r="V146" s="35"/>
      <c r="W146" s="172">
        <f t="shared" si="6"/>
        <v>0</v>
      </c>
      <c r="X146" s="172">
        <v>0.00072</v>
      </c>
      <c r="Y146" s="172">
        <f t="shared" si="7"/>
        <v>0.0108</v>
      </c>
      <c r="Z146" s="172">
        <v>0</v>
      </c>
      <c r="AA146" s="173">
        <f t="shared" si="8"/>
        <v>0</v>
      </c>
      <c r="AR146" s="17" t="s">
        <v>159</v>
      </c>
      <c r="AT146" s="17" t="s">
        <v>156</v>
      </c>
      <c r="AU146" s="17" t="s">
        <v>110</v>
      </c>
      <c r="AY146" s="17" t="s">
        <v>146</v>
      </c>
      <c r="BE146" s="109">
        <f t="shared" si="9"/>
        <v>0</v>
      </c>
      <c r="BF146" s="109">
        <f t="shared" si="10"/>
        <v>0</v>
      </c>
      <c r="BG146" s="109">
        <f t="shared" si="11"/>
        <v>0</v>
      </c>
      <c r="BH146" s="109">
        <f t="shared" si="12"/>
        <v>0</v>
      </c>
      <c r="BI146" s="109">
        <f t="shared" si="13"/>
        <v>0</v>
      </c>
      <c r="BJ146" s="17" t="s">
        <v>91</v>
      </c>
      <c r="BK146" s="109">
        <f t="shared" si="14"/>
        <v>0</v>
      </c>
      <c r="BL146" s="17" t="s">
        <v>151</v>
      </c>
      <c r="BM146" s="17" t="s">
        <v>352</v>
      </c>
    </row>
    <row r="147" spans="2:65" s="1" customFormat="1" ht="31.5" customHeight="1">
      <c r="B147" s="34"/>
      <c r="C147" s="167" t="s">
        <v>83</v>
      </c>
      <c r="D147" s="167" t="s">
        <v>147</v>
      </c>
      <c r="E147" s="168" t="s">
        <v>167</v>
      </c>
      <c r="F147" s="247" t="s">
        <v>168</v>
      </c>
      <c r="G147" s="247"/>
      <c r="H147" s="247"/>
      <c r="I147" s="247"/>
      <c r="J147" s="169" t="s">
        <v>150</v>
      </c>
      <c r="K147" s="170">
        <v>1</v>
      </c>
      <c r="L147" s="248">
        <v>0</v>
      </c>
      <c r="M147" s="249"/>
      <c r="N147" s="250">
        <f t="shared" si="5"/>
        <v>0</v>
      </c>
      <c r="O147" s="250"/>
      <c r="P147" s="250"/>
      <c r="Q147" s="250"/>
      <c r="R147" s="36"/>
      <c r="T147" s="171" t="s">
        <v>22</v>
      </c>
      <c r="U147" s="43" t="s">
        <v>48</v>
      </c>
      <c r="V147" s="35"/>
      <c r="W147" s="172">
        <f t="shared" si="6"/>
        <v>0</v>
      </c>
      <c r="X147" s="172">
        <v>0.00021</v>
      </c>
      <c r="Y147" s="172">
        <f t="shared" si="7"/>
        <v>0.00021</v>
      </c>
      <c r="Z147" s="172">
        <v>0</v>
      </c>
      <c r="AA147" s="173">
        <f t="shared" si="8"/>
        <v>0</v>
      </c>
      <c r="AR147" s="17" t="s">
        <v>151</v>
      </c>
      <c r="AT147" s="17" t="s">
        <v>147</v>
      </c>
      <c r="AU147" s="17" t="s">
        <v>110</v>
      </c>
      <c r="AY147" s="17" t="s">
        <v>146</v>
      </c>
      <c r="BE147" s="109">
        <f t="shared" si="9"/>
        <v>0</v>
      </c>
      <c r="BF147" s="109">
        <f t="shared" si="10"/>
        <v>0</v>
      </c>
      <c r="BG147" s="109">
        <f t="shared" si="11"/>
        <v>0</v>
      </c>
      <c r="BH147" s="109">
        <f t="shared" si="12"/>
        <v>0</v>
      </c>
      <c r="BI147" s="109">
        <f t="shared" si="13"/>
        <v>0</v>
      </c>
      <c r="BJ147" s="17" t="s">
        <v>91</v>
      </c>
      <c r="BK147" s="109">
        <f t="shared" si="14"/>
        <v>0</v>
      </c>
      <c r="BL147" s="17" t="s">
        <v>151</v>
      </c>
      <c r="BM147" s="17" t="s">
        <v>353</v>
      </c>
    </row>
    <row r="148" spans="2:65" s="1" customFormat="1" ht="31.5" customHeight="1">
      <c r="B148" s="34"/>
      <c r="C148" s="167" t="s">
        <v>83</v>
      </c>
      <c r="D148" s="167" t="s">
        <v>147</v>
      </c>
      <c r="E148" s="168" t="s">
        <v>354</v>
      </c>
      <c r="F148" s="247" t="s">
        <v>355</v>
      </c>
      <c r="G148" s="247"/>
      <c r="H148" s="247"/>
      <c r="I148" s="247"/>
      <c r="J148" s="169" t="s">
        <v>150</v>
      </c>
      <c r="K148" s="170">
        <v>3</v>
      </c>
      <c r="L148" s="248">
        <v>0</v>
      </c>
      <c r="M148" s="249"/>
      <c r="N148" s="250">
        <f t="shared" si="5"/>
        <v>0</v>
      </c>
      <c r="O148" s="250"/>
      <c r="P148" s="250"/>
      <c r="Q148" s="250"/>
      <c r="R148" s="36"/>
      <c r="T148" s="171" t="s">
        <v>22</v>
      </c>
      <c r="U148" s="43" t="s">
        <v>48</v>
      </c>
      <c r="V148" s="35"/>
      <c r="W148" s="172">
        <f t="shared" si="6"/>
        <v>0</v>
      </c>
      <c r="X148" s="172">
        <v>0.00107</v>
      </c>
      <c r="Y148" s="172">
        <f t="shared" si="7"/>
        <v>0.00321</v>
      </c>
      <c r="Z148" s="172">
        <v>0</v>
      </c>
      <c r="AA148" s="173">
        <f t="shared" si="8"/>
        <v>0</v>
      </c>
      <c r="AR148" s="17" t="s">
        <v>151</v>
      </c>
      <c r="AT148" s="17" t="s">
        <v>147</v>
      </c>
      <c r="AU148" s="17" t="s">
        <v>110</v>
      </c>
      <c r="AY148" s="17" t="s">
        <v>146</v>
      </c>
      <c r="BE148" s="109">
        <f t="shared" si="9"/>
        <v>0</v>
      </c>
      <c r="BF148" s="109">
        <f t="shared" si="10"/>
        <v>0</v>
      </c>
      <c r="BG148" s="109">
        <f t="shared" si="11"/>
        <v>0</v>
      </c>
      <c r="BH148" s="109">
        <f t="shared" si="12"/>
        <v>0</v>
      </c>
      <c r="BI148" s="109">
        <f t="shared" si="13"/>
        <v>0</v>
      </c>
      <c r="BJ148" s="17" t="s">
        <v>91</v>
      </c>
      <c r="BK148" s="109">
        <f t="shared" si="14"/>
        <v>0</v>
      </c>
      <c r="BL148" s="17" t="s">
        <v>151</v>
      </c>
      <c r="BM148" s="17" t="s">
        <v>356</v>
      </c>
    </row>
    <row r="149" spans="2:65" s="1" customFormat="1" ht="31.5" customHeight="1">
      <c r="B149" s="34"/>
      <c r="C149" s="167" t="s">
        <v>83</v>
      </c>
      <c r="D149" s="167" t="s">
        <v>147</v>
      </c>
      <c r="E149" s="168" t="s">
        <v>357</v>
      </c>
      <c r="F149" s="247" t="s">
        <v>358</v>
      </c>
      <c r="G149" s="247"/>
      <c r="H149" s="247"/>
      <c r="I149" s="247"/>
      <c r="J149" s="169" t="s">
        <v>359</v>
      </c>
      <c r="K149" s="170">
        <v>20</v>
      </c>
      <c r="L149" s="248">
        <v>0</v>
      </c>
      <c r="M149" s="249"/>
      <c r="N149" s="250">
        <f t="shared" si="5"/>
        <v>0</v>
      </c>
      <c r="O149" s="250"/>
      <c r="P149" s="250"/>
      <c r="Q149" s="250"/>
      <c r="R149" s="36"/>
      <c r="T149" s="171" t="s">
        <v>22</v>
      </c>
      <c r="U149" s="43" t="s">
        <v>48</v>
      </c>
      <c r="V149" s="35"/>
      <c r="W149" s="172">
        <f t="shared" si="6"/>
        <v>0</v>
      </c>
      <c r="X149" s="172">
        <v>7E-05</v>
      </c>
      <c r="Y149" s="172">
        <f t="shared" si="7"/>
        <v>0.0013999999999999998</v>
      </c>
      <c r="Z149" s="172">
        <v>0</v>
      </c>
      <c r="AA149" s="173">
        <f t="shared" si="8"/>
        <v>0</v>
      </c>
      <c r="AR149" s="17" t="s">
        <v>151</v>
      </c>
      <c r="AT149" s="17" t="s">
        <v>147</v>
      </c>
      <c r="AU149" s="17" t="s">
        <v>110</v>
      </c>
      <c r="AY149" s="17" t="s">
        <v>146</v>
      </c>
      <c r="BE149" s="109">
        <f t="shared" si="9"/>
        <v>0</v>
      </c>
      <c r="BF149" s="109">
        <f t="shared" si="10"/>
        <v>0</v>
      </c>
      <c r="BG149" s="109">
        <f t="shared" si="11"/>
        <v>0</v>
      </c>
      <c r="BH149" s="109">
        <f t="shared" si="12"/>
        <v>0</v>
      </c>
      <c r="BI149" s="109">
        <f t="shared" si="13"/>
        <v>0</v>
      </c>
      <c r="BJ149" s="17" t="s">
        <v>91</v>
      </c>
      <c r="BK149" s="109">
        <f t="shared" si="14"/>
        <v>0</v>
      </c>
      <c r="BL149" s="17" t="s">
        <v>151</v>
      </c>
      <c r="BM149" s="17" t="s">
        <v>360</v>
      </c>
    </row>
    <row r="150" spans="2:65" s="1" customFormat="1" ht="22.5" customHeight="1">
      <c r="B150" s="34"/>
      <c r="C150" s="174" t="s">
        <v>83</v>
      </c>
      <c r="D150" s="174" t="s">
        <v>156</v>
      </c>
      <c r="E150" s="175" t="s">
        <v>361</v>
      </c>
      <c r="F150" s="251" t="s">
        <v>362</v>
      </c>
      <c r="G150" s="251"/>
      <c r="H150" s="251"/>
      <c r="I150" s="251"/>
      <c r="J150" s="176" t="s">
        <v>150</v>
      </c>
      <c r="K150" s="177">
        <v>5</v>
      </c>
      <c r="L150" s="252">
        <v>0</v>
      </c>
      <c r="M150" s="253"/>
      <c r="N150" s="254">
        <f t="shared" si="5"/>
        <v>0</v>
      </c>
      <c r="O150" s="250"/>
      <c r="P150" s="250"/>
      <c r="Q150" s="250"/>
      <c r="R150" s="36"/>
      <c r="T150" s="171" t="s">
        <v>22</v>
      </c>
      <c r="U150" s="43" t="s">
        <v>48</v>
      </c>
      <c r="V150" s="35"/>
      <c r="W150" s="172">
        <f t="shared" si="6"/>
        <v>0</v>
      </c>
      <c r="X150" s="172">
        <v>0.00058</v>
      </c>
      <c r="Y150" s="172">
        <f t="shared" si="7"/>
        <v>0.0029</v>
      </c>
      <c r="Z150" s="172">
        <v>0</v>
      </c>
      <c r="AA150" s="173">
        <f t="shared" si="8"/>
        <v>0</v>
      </c>
      <c r="AR150" s="17" t="s">
        <v>159</v>
      </c>
      <c r="AT150" s="17" t="s">
        <v>156</v>
      </c>
      <c r="AU150" s="17" t="s">
        <v>110</v>
      </c>
      <c r="AY150" s="17" t="s">
        <v>146</v>
      </c>
      <c r="BE150" s="109">
        <f t="shared" si="9"/>
        <v>0</v>
      </c>
      <c r="BF150" s="109">
        <f t="shared" si="10"/>
        <v>0</v>
      </c>
      <c r="BG150" s="109">
        <f t="shared" si="11"/>
        <v>0</v>
      </c>
      <c r="BH150" s="109">
        <f t="shared" si="12"/>
        <v>0</v>
      </c>
      <c r="BI150" s="109">
        <f t="shared" si="13"/>
        <v>0</v>
      </c>
      <c r="BJ150" s="17" t="s">
        <v>91</v>
      </c>
      <c r="BK150" s="109">
        <f t="shared" si="14"/>
        <v>0</v>
      </c>
      <c r="BL150" s="17" t="s">
        <v>151</v>
      </c>
      <c r="BM150" s="17" t="s">
        <v>363</v>
      </c>
    </row>
    <row r="151" spans="2:65" s="1" customFormat="1" ht="31.5" customHeight="1">
      <c r="B151" s="34"/>
      <c r="C151" s="167" t="s">
        <v>83</v>
      </c>
      <c r="D151" s="167" t="s">
        <v>147</v>
      </c>
      <c r="E151" s="168" t="s">
        <v>364</v>
      </c>
      <c r="F151" s="247" t="s">
        <v>365</v>
      </c>
      <c r="G151" s="247"/>
      <c r="H151" s="247"/>
      <c r="I151" s="247"/>
      <c r="J151" s="169" t="s">
        <v>194</v>
      </c>
      <c r="K151" s="170">
        <v>3</v>
      </c>
      <c r="L151" s="248">
        <v>0</v>
      </c>
      <c r="M151" s="249"/>
      <c r="N151" s="250">
        <f t="shared" si="5"/>
        <v>0</v>
      </c>
      <c r="O151" s="250"/>
      <c r="P151" s="250"/>
      <c r="Q151" s="250"/>
      <c r="R151" s="36"/>
      <c r="T151" s="171" t="s">
        <v>22</v>
      </c>
      <c r="U151" s="43" t="s">
        <v>48</v>
      </c>
      <c r="V151" s="35"/>
      <c r="W151" s="172">
        <f t="shared" si="6"/>
        <v>0</v>
      </c>
      <c r="X151" s="172">
        <v>0</v>
      </c>
      <c r="Y151" s="172">
        <f t="shared" si="7"/>
        <v>0</v>
      </c>
      <c r="Z151" s="172">
        <v>0</v>
      </c>
      <c r="AA151" s="173">
        <f t="shared" si="8"/>
        <v>0</v>
      </c>
      <c r="AR151" s="17" t="s">
        <v>151</v>
      </c>
      <c r="AT151" s="17" t="s">
        <v>147</v>
      </c>
      <c r="AU151" s="17" t="s">
        <v>110</v>
      </c>
      <c r="AY151" s="17" t="s">
        <v>146</v>
      </c>
      <c r="BE151" s="109">
        <f t="shared" si="9"/>
        <v>0</v>
      </c>
      <c r="BF151" s="109">
        <f t="shared" si="10"/>
        <v>0</v>
      </c>
      <c r="BG151" s="109">
        <f t="shared" si="11"/>
        <v>0</v>
      </c>
      <c r="BH151" s="109">
        <f t="shared" si="12"/>
        <v>0</v>
      </c>
      <c r="BI151" s="109">
        <f t="shared" si="13"/>
        <v>0</v>
      </c>
      <c r="BJ151" s="17" t="s">
        <v>91</v>
      </c>
      <c r="BK151" s="109">
        <f t="shared" si="14"/>
        <v>0</v>
      </c>
      <c r="BL151" s="17" t="s">
        <v>151</v>
      </c>
      <c r="BM151" s="17" t="s">
        <v>366</v>
      </c>
    </row>
    <row r="152" spans="2:65" s="1" customFormat="1" ht="22.5" customHeight="1">
      <c r="B152" s="34"/>
      <c r="C152" s="167" t="s">
        <v>83</v>
      </c>
      <c r="D152" s="167" t="s">
        <v>147</v>
      </c>
      <c r="E152" s="168" t="s">
        <v>199</v>
      </c>
      <c r="F152" s="247" t="s">
        <v>200</v>
      </c>
      <c r="G152" s="247"/>
      <c r="H152" s="247"/>
      <c r="I152" s="247"/>
      <c r="J152" s="169" t="s">
        <v>201</v>
      </c>
      <c r="K152" s="170">
        <v>50</v>
      </c>
      <c r="L152" s="248">
        <v>0</v>
      </c>
      <c r="M152" s="249"/>
      <c r="N152" s="250">
        <f t="shared" si="5"/>
        <v>0</v>
      </c>
      <c r="O152" s="250"/>
      <c r="P152" s="250"/>
      <c r="Q152" s="250"/>
      <c r="R152" s="36"/>
      <c r="T152" s="171" t="s">
        <v>22</v>
      </c>
      <c r="U152" s="43" t="s">
        <v>48</v>
      </c>
      <c r="V152" s="35"/>
      <c r="W152" s="172">
        <f t="shared" si="6"/>
        <v>0</v>
      </c>
      <c r="X152" s="172">
        <v>0</v>
      </c>
      <c r="Y152" s="172">
        <f t="shared" si="7"/>
        <v>0</v>
      </c>
      <c r="Z152" s="172">
        <v>0</v>
      </c>
      <c r="AA152" s="173">
        <f t="shared" si="8"/>
        <v>0</v>
      </c>
      <c r="AR152" s="17" t="s">
        <v>151</v>
      </c>
      <c r="AT152" s="17" t="s">
        <v>147</v>
      </c>
      <c r="AU152" s="17" t="s">
        <v>110</v>
      </c>
      <c r="AY152" s="17" t="s">
        <v>146</v>
      </c>
      <c r="BE152" s="109">
        <f t="shared" si="9"/>
        <v>0</v>
      </c>
      <c r="BF152" s="109">
        <f t="shared" si="10"/>
        <v>0</v>
      </c>
      <c r="BG152" s="109">
        <f t="shared" si="11"/>
        <v>0</v>
      </c>
      <c r="BH152" s="109">
        <f t="shared" si="12"/>
        <v>0</v>
      </c>
      <c r="BI152" s="109">
        <f t="shared" si="13"/>
        <v>0</v>
      </c>
      <c r="BJ152" s="17" t="s">
        <v>91</v>
      </c>
      <c r="BK152" s="109">
        <f t="shared" si="14"/>
        <v>0</v>
      </c>
      <c r="BL152" s="17" t="s">
        <v>151</v>
      </c>
      <c r="BM152" s="17" t="s">
        <v>367</v>
      </c>
    </row>
    <row r="153" spans="2:65" s="1" customFormat="1" ht="31.5" customHeight="1">
      <c r="B153" s="34"/>
      <c r="C153" s="167" t="s">
        <v>83</v>
      </c>
      <c r="D153" s="167" t="s">
        <v>147</v>
      </c>
      <c r="E153" s="168" t="s">
        <v>368</v>
      </c>
      <c r="F153" s="247" t="s">
        <v>369</v>
      </c>
      <c r="G153" s="247"/>
      <c r="H153" s="247"/>
      <c r="I153" s="247"/>
      <c r="J153" s="169" t="s">
        <v>370</v>
      </c>
      <c r="K153" s="178">
        <v>0</v>
      </c>
      <c r="L153" s="248">
        <v>0</v>
      </c>
      <c r="M153" s="249"/>
      <c r="N153" s="250">
        <f t="shared" si="5"/>
        <v>0</v>
      </c>
      <c r="O153" s="250"/>
      <c r="P153" s="250"/>
      <c r="Q153" s="250"/>
      <c r="R153" s="36"/>
      <c r="T153" s="171" t="s">
        <v>22</v>
      </c>
      <c r="U153" s="43" t="s">
        <v>48</v>
      </c>
      <c r="V153" s="35"/>
      <c r="W153" s="172">
        <f t="shared" si="6"/>
        <v>0</v>
      </c>
      <c r="X153" s="172">
        <v>0</v>
      </c>
      <c r="Y153" s="172">
        <f t="shared" si="7"/>
        <v>0</v>
      </c>
      <c r="Z153" s="172">
        <v>0</v>
      </c>
      <c r="AA153" s="173">
        <f t="shared" si="8"/>
        <v>0</v>
      </c>
      <c r="AR153" s="17" t="s">
        <v>151</v>
      </c>
      <c r="AT153" s="17" t="s">
        <v>147</v>
      </c>
      <c r="AU153" s="17" t="s">
        <v>110</v>
      </c>
      <c r="AY153" s="17" t="s">
        <v>146</v>
      </c>
      <c r="BE153" s="109">
        <f t="shared" si="9"/>
        <v>0</v>
      </c>
      <c r="BF153" s="109">
        <f t="shared" si="10"/>
        <v>0</v>
      </c>
      <c r="BG153" s="109">
        <f t="shared" si="11"/>
        <v>0</v>
      </c>
      <c r="BH153" s="109">
        <f t="shared" si="12"/>
        <v>0</v>
      </c>
      <c r="BI153" s="109">
        <f t="shared" si="13"/>
        <v>0</v>
      </c>
      <c r="BJ153" s="17" t="s">
        <v>91</v>
      </c>
      <c r="BK153" s="109">
        <f t="shared" si="14"/>
        <v>0</v>
      </c>
      <c r="BL153" s="17" t="s">
        <v>151</v>
      </c>
      <c r="BM153" s="17" t="s">
        <v>371</v>
      </c>
    </row>
    <row r="154" spans="2:65" s="1" customFormat="1" ht="22.5" customHeight="1">
      <c r="B154" s="34"/>
      <c r="C154" s="167" t="s">
        <v>83</v>
      </c>
      <c r="D154" s="167" t="s">
        <v>147</v>
      </c>
      <c r="E154" s="168" t="s">
        <v>372</v>
      </c>
      <c r="F154" s="247" t="s">
        <v>373</v>
      </c>
      <c r="G154" s="247"/>
      <c r="H154" s="247"/>
      <c r="I154" s="247"/>
      <c r="J154" s="169" t="s">
        <v>178</v>
      </c>
      <c r="K154" s="170">
        <v>1</v>
      </c>
      <c r="L154" s="248">
        <v>0</v>
      </c>
      <c r="M154" s="249"/>
      <c r="N154" s="250">
        <f t="shared" si="5"/>
        <v>0</v>
      </c>
      <c r="O154" s="250"/>
      <c r="P154" s="250"/>
      <c r="Q154" s="250"/>
      <c r="R154" s="36"/>
      <c r="T154" s="171" t="s">
        <v>22</v>
      </c>
      <c r="U154" s="43" t="s">
        <v>48</v>
      </c>
      <c r="V154" s="35"/>
      <c r="W154" s="172">
        <f t="shared" si="6"/>
        <v>0</v>
      </c>
      <c r="X154" s="172">
        <v>0</v>
      </c>
      <c r="Y154" s="172">
        <f t="shared" si="7"/>
        <v>0</v>
      </c>
      <c r="Z154" s="172">
        <v>0</v>
      </c>
      <c r="AA154" s="173">
        <f t="shared" si="8"/>
        <v>0</v>
      </c>
      <c r="AR154" s="17" t="s">
        <v>151</v>
      </c>
      <c r="AT154" s="17" t="s">
        <v>147</v>
      </c>
      <c r="AU154" s="17" t="s">
        <v>110</v>
      </c>
      <c r="AY154" s="17" t="s">
        <v>146</v>
      </c>
      <c r="BE154" s="109">
        <f t="shared" si="9"/>
        <v>0</v>
      </c>
      <c r="BF154" s="109">
        <f t="shared" si="10"/>
        <v>0</v>
      </c>
      <c r="BG154" s="109">
        <f t="shared" si="11"/>
        <v>0</v>
      </c>
      <c r="BH154" s="109">
        <f t="shared" si="12"/>
        <v>0</v>
      </c>
      <c r="BI154" s="109">
        <f t="shared" si="13"/>
        <v>0</v>
      </c>
      <c r="BJ154" s="17" t="s">
        <v>91</v>
      </c>
      <c r="BK154" s="109">
        <f t="shared" si="14"/>
        <v>0</v>
      </c>
      <c r="BL154" s="17" t="s">
        <v>151</v>
      </c>
      <c r="BM154" s="17" t="s">
        <v>374</v>
      </c>
    </row>
    <row r="155" spans="2:63" s="9" customFormat="1" ht="37.35" customHeight="1">
      <c r="B155" s="156"/>
      <c r="C155" s="157"/>
      <c r="D155" s="158" t="s">
        <v>277</v>
      </c>
      <c r="E155" s="158"/>
      <c r="F155" s="158"/>
      <c r="G155" s="158"/>
      <c r="H155" s="158"/>
      <c r="I155" s="158"/>
      <c r="J155" s="158"/>
      <c r="K155" s="158"/>
      <c r="L155" s="158"/>
      <c r="M155" s="158"/>
      <c r="N155" s="262">
        <f>BK155</f>
        <v>0</v>
      </c>
      <c r="O155" s="263"/>
      <c r="P155" s="263"/>
      <c r="Q155" s="263"/>
      <c r="R155" s="159"/>
      <c r="T155" s="160"/>
      <c r="U155" s="157"/>
      <c r="V155" s="157"/>
      <c r="W155" s="161">
        <f>W156</f>
        <v>0</v>
      </c>
      <c r="X155" s="157"/>
      <c r="Y155" s="161">
        <f>Y156</f>
        <v>0</v>
      </c>
      <c r="Z155" s="157"/>
      <c r="AA155" s="162">
        <f>AA156</f>
        <v>0</v>
      </c>
      <c r="AR155" s="163" t="s">
        <v>375</v>
      </c>
      <c r="AT155" s="164" t="s">
        <v>82</v>
      </c>
      <c r="AU155" s="164" t="s">
        <v>83</v>
      </c>
      <c r="AY155" s="163" t="s">
        <v>146</v>
      </c>
      <c r="BK155" s="165">
        <f>BK156</f>
        <v>0</v>
      </c>
    </row>
    <row r="156" spans="2:63" s="9" customFormat="1" ht="19.9" customHeight="1">
      <c r="B156" s="156"/>
      <c r="C156" s="157"/>
      <c r="D156" s="166" t="s">
        <v>278</v>
      </c>
      <c r="E156" s="166"/>
      <c r="F156" s="166"/>
      <c r="G156" s="166"/>
      <c r="H156" s="166"/>
      <c r="I156" s="166"/>
      <c r="J156" s="166"/>
      <c r="K156" s="166"/>
      <c r="L156" s="166"/>
      <c r="M156" s="166"/>
      <c r="N156" s="258">
        <f>BK156</f>
        <v>0</v>
      </c>
      <c r="O156" s="259"/>
      <c r="P156" s="259"/>
      <c r="Q156" s="259"/>
      <c r="R156" s="159"/>
      <c r="T156" s="160"/>
      <c r="U156" s="157"/>
      <c r="V156" s="157"/>
      <c r="W156" s="161">
        <f>SUM(W157:W166)</f>
        <v>0</v>
      </c>
      <c r="X156" s="157"/>
      <c r="Y156" s="161">
        <f>SUM(Y157:Y166)</f>
        <v>0</v>
      </c>
      <c r="Z156" s="157"/>
      <c r="AA156" s="162">
        <f>SUM(AA157:AA166)</f>
        <v>0</v>
      </c>
      <c r="AR156" s="163" t="s">
        <v>375</v>
      </c>
      <c r="AT156" s="164" t="s">
        <v>82</v>
      </c>
      <c r="AU156" s="164" t="s">
        <v>91</v>
      </c>
      <c r="AY156" s="163" t="s">
        <v>146</v>
      </c>
      <c r="BK156" s="165">
        <f>SUM(BK157:BK166)</f>
        <v>0</v>
      </c>
    </row>
    <row r="157" spans="2:65" s="1" customFormat="1" ht="22.5" customHeight="1">
      <c r="B157" s="34"/>
      <c r="C157" s="174" t="s">
        <v>83</v>
      </c>
      <c r="D157" s="174" t="s">
        <v>156</v>
      </c>
      <c r="E157" s="175" t="s">
        <v>376</v>
      </c>
      <c r="F157" s="251" t="s">
        <v>377</v>
      </c>
      <c r="G157" s="251"/>
      <c r="H157" s="251"/>
      <c r="I157" s="251"/>
      <c r="J157" s="176" t="s">
        <v>150</v>
      </c>
      <c r="K157" s="177">
        <v>1</v>
      </c>
      <c r="L157" s="252">
        <v>0</v>
      </c>
      <c r="M157" s="253"/>
      <c r="N157" s="254">
        <f aca="true" t="shared" si="15" ref="N157:N166">ROUND(L157*K157,2)</f>
        <v>0</v>
      </c>
      <c r="O157" s="250"/>
      <c r="P157" s="250"/>
      <c r="Q157" s="250"/>
      <c r="R157" s="36"/>
      <c r="T157" s="171" t="s">
        <v>22</v>
      </c>
      <c r="U157" s="43" t="s">
        <v>48</v>
      </c>
      <c r="V157" s="35"/>
      <c r="W157" s="172">
        <f aca="true" t="shared" si="16" ref="W157:W166">V157*K157</f>
        <v>0</v>
      </c>
      <c r="X157" s="172">
        <v>0</v>
      </c>
      <c r="Y157" s="172">
        <f aca="true" t="shared" si="17" ref="Y157:Y166">X157*K157</f>
        <v>0</v>
      </c>
      <c r="Z157" s="172">
        <v>0</v>
      </c>
      <c r="AA157" s="173">
        <f aca="true" t="shared" si="18" ref="AA157:AA166">Z157*K157</f>
        <v>0</v>
      </c>
      <c r="AR157" s="17" t="s">
        <v>378</v>
      </c>
      <c r="AT157" s="17" t="s">
        <v>156</v>
      </c>
      <c r="AU157" s="17" t="s">
        <v>110</v>
      </c>
      <c r="AY157" s="17" t="s">
        <v>146</v>
      </c>
      <c r="BE157" s="109">
        <f aca="true" t="shared" si="19" ref="BE157:BE166">IF(U157="základní",N157,0)</f>
        <v>0</v>
      </c>
      <c r="BF157" s="109">
        <f aca="true" t="shared" si="20" ref="BF157:BF166">IF(U157="snížená",N157,0)</f>
        <v>0</v>
      </c>
      <c r="BG157" s="109">
        <f aca="true" t="shared" si="21" ref="BG157:BG166">IF(U157="zákl. přenesená",N157,0)</f>
        <v>0</v>
      </c>
      <c r="BH157" s="109">
        <f aca="true" t="shared" si="22" ref="BH157:BH166">IF(U157="sníž. přenesená",N157,0)</f>
        <v>0</v>
      </c>
      <c r="BI157" s="109">
        <f aca="true" t="shared" si="23" ref="BI157:BI166">IF(U157="nulová",N157,0)</f>
        <v>0</v>
      </c>
      <c r="BJ157" s="17" t="s">
        <v>91</v>
      </c>
      <c r="BK157" s="109">
        <f aca="true" t="shared" si="24" ref="BK157:BK166">ROUND(L157*K157,2)</f>
        <v>0</v>
      </c>
      <c r="BL157" s="17" t="s">
        <v>379</v>
      </c>
      <c r="BM157" s="17" t="s">
        <v>380</v>
      </c>
    </row>
    <row r="158" spans="2:65" s="1" customFormat="1" ht="22.5" customHeight="1">
      <c r="B158" s="34"/>
      <c r="C158" s="174" t="s">
        <v>83</v>
      </c>
      <c r="D158" s="174" t="s">
        <v>156</v>
      </c>
      <c r="E158" s="175" t="s">
        <v>381</v>
      </c>
      <c r="F158" s="251" t="s">
        <v>382</v>
      </c>
      <c r="G158" s="251"/>
      <c r="H158" s="251"/>
      <c r="I158" s="251"/>
      <c r="J158" s="176" t="s">
        <v>178</v>
      </c>
      <c r="K158" s="177">
        <v>1</v>
      </c>
      <c r="L158" s="252">
        <v>0</v>
      </c>
      <c r="M158" s="253"/>
      <c r="N158" s="254">
        <f t="shared" si="15"/>
        <v>0</v>
      </c>
      <c r="O158" s="250"/>
      <c r="P158" s="250"/>
      <c r="Q158" s="250"/>
      <c r="R158" s="36"/>
      <c r="T158" s="171" t="s">
        <v>22</v>
      </c>
      <c r="U158" s="43" t="s">
        <v>48</v>
      </c>
      <c r="V158" s="35"/>
      <c r="W158" s="172">
        <f t="shared" si="16"/>
        <v>0</v>
      </c>
      <c r="X158" s="172">
        <v>0</v>
      </c>
      <c r="Y158" s="172">
        <f t="shared" si="17"/>
        <v>0</v>
      </c>
      <c r="Z158" s="172">
        <v>0</v>
      </c>
      <c r="AA158" s="173">
        <f t="shared" si="18"/>
        <v>0</v>
      </c>
      <c r="AR158" s="17" t="s">
        <v>378</v>
      </c>
      <c r="AT158" s="17" t="s">
        <v>156</v>
      </c>
      <c r="AU158" s="17" t="s">
        <v>110</v>
      </c>
      <c r="AY158" s="17" t="s">
        <v>146</v>
      </c>
      <c r="BE158" s="109">
        <f t="shared" si="19"/>
        <v>0</v>
      </c>
      <c r="BF158" s="109">
        <f t="shared" si="20"/>
        <v>0</v>
      </c>
      <c r="BG158" s="109">
        <f t="shared" si="21"/>
        <v>0</v>
      </c>
      <c r="BH158" s="109">
        <f t="shared" si="22"/>
        <v>0</v>
      </c>
      <c r="BI158" s="109">
        <f t="shared" si="23"/>
        <v>0</v>
      </c>
      <c r="BJ158" s="17" t="s">
        <v>91</v>
      </c>
      <c r="BK158" s="109">
        <f t="shared" si="24"/>
        <v>0</v>
      </c>
      <c r="BL158" s="17" t="s">
        <v>379</v>
      </c>
      <c r="BM158" s="17" t="s">
        <v>383</v>
      </c>
    </row>
    <row r="159" spans="2:65" s="1" customFormat="1" ht="22.5" customHeight="1">
      <c r="B159" s="34"/>
      <c r="C159" s="174" t="s">
        <v>83</v>
      </c>
      <c r="D159" s="174" t="s">
        <v>156</v>
      </c>
      <c r="E159" s="175" t="s">
        <v>384</v>
      </c>
      <c r="F159" s="251" t="s">
        <v>385</v>
      </c>
      <c r="G159" s="251"/>
      <c r="H159" s="251"/>
      <c r="I159" s="251"/>
      <c r="J159" s="176" t="s">
        <v>178</v>
      </c>
      <c r="K159" s="177">
        <v>1</v>
      </c>
      <c r="L159" s="252">
        <v>0</v>
      </c>
      <c r="M159" s="253"/>
      <c r="N159" s="254">
        <f t="shared" si="15"/>
        <v>0</v>
      </c>
      <c r="O159" s="250"/>
      <c r="P159" s="250"/>
      <c r="Q159" s="250"/>
      <c r="R159" s="36"/>
      <c r="T159" s="171" t="s">
        <v>22</v>
      </c>
      <c r="U159" s="43" t="s">
        <v>48</v>
      </c>
      <c r="V159" s="35"/>
      <c r="W159" s="172">
        <f t="shared" si="16"/>
        <v>0</v>
      </c>
      <c r="X159" s="172">
        <v>0</v>
      </c>
      <c r="Y159" s="172">
        <f t="shared" si="17"/>
        <v>0</v>
      </c>
      <c r="Z159" s="172">
        <v>0</v>
      </c>
      <c r="AA159" s="173">
        <f t="shared" si="18"/>
        <v>0</v>
      </c>
      <c r="AR159" s="17" t="s">
        <v>378</v>
      </c>
      <c r="AT159" s="17" t="s">
        <v>156</v>
      </c>
      <c r="AU159" s="17" t="s">
        <v>110</v>
      </c>
      <c r="AY159" s="17" t="s">
        <v>146</v>
      </c>
      <c r="BE159" s="109">
        <f t="shared" si="19"/>
        <v>0</v>
      </c>
      <c r="BF159" s="109">
        <f t="shared" si="20"/>
        <v>0</v>
      </c>
      <c r="BG159" s="109">
        <f t="shared" si="21"/>
        <v>0</v>
      </c>
      <c r="BH159" s="109">
        <f t="shared" si="22"/>
        <v>0</v>
      </c>
      <c r="BI159" s="109">
        <f t="shared" si="23"/>
        <v>0</v>
      </c>
      <c r="BJ159" s="17" t="s">
        <v>91</v>
      </c>
      <c r="BK159" s="109">
        <f t="shared" si="24"/>
        <v>0</v>
      </c>
      <c r="BL159" s="17" t="s">
        <v>379</v>
      </c>
      <c r="BM159" s="17" t="s">
        <v>386</v>
      </c>
    </row>
    <row r="160" spans="2:65" s="1" customFormat="1" ht="22.5" customHeight="1">
      <c r="B160" s="34"/>
      <c r="C160" s="174" t="s">
        <v>83</v>
      </c>
      <c r="D160" s="174" t="s">
        <v>156</v>
      </c>
      <c r="E160" s="175" t="s">
        <v>387</v>
      </c>
      <c r="F160" s="251" t="s">
        <v>388</v>
      </c>
      <c r="G160" s="251"/>
      <c r="H160" s="251"/>
      <c r="I160" s="251"/>
      <c r="J160" s="176" t="s">
        <v>150</v>
      </c>
      <c r="K160" s="177">
        <v>1</v>
      </c>
      <c r="L160" s="252">
        <v>0</v>
      </c>
      <c r="M160" s="253"/>
      <c r="N160" s="254">
        <f t="shared" si="15"/>
        <v>0</v>
      </c>
      <c r="O160" s="250"/>
      <c r="P160" s="250"/>
      <c r="Q160" s="250"/>
      <c r="R160" s="36"/>
      <c r="T160" s="171" t="s">
        <v>22</v>
      </c>
      <c r="U160" s="43" t="s">
        <v>48</v>
      </c>
      <c r="V160" s="35"/>
      <c r="W160" s="172">
        <f t="shared" si="16"/>
        <v>0</v>
      </c>
      <c r="X160" s="172">
        <v>0</v>
      </c>
      <c r="Y160" s="172">
        <f t="shared" si="17"/>
        <v>0</v>
      </c>
      <c r="Z160" s="172">
        <v>0</v>
      </c>
      <c r="AA160" s="173">
        <f t="shared" si="18"/>
        <v>0</v>
      </c>
      <c r="AR160" s="17" t="s">
        <v>378</v>
      </c>
      <c r="AT160" s="17" t="s">
        <v>156</v>
      </c>
      <c r="AU160" s="17" t="s">
        <v>110</v>
      </c>
      <c r="AY160" s="17" t="s">
        <v>146</v>
      </c>
      <c r="BE160" s="109">
        <f t="shared" si="19"/>
        <v>0</v>
      </c>
      <c r="BF160" s="109">
        <f t="shared" si="20"/>
        <v>0</v>
      </c>
      <c r="BG160" s="109">
        <f t="shared" si="21"/>
        <v>0</v>
      </c>
      <c r="BH160" s="109">
        <f t="shared" si="22"/>
        <v>0</v>
      </c>
      <c r="BI160" s="109">
        <f t="shared" si="23"/>
        <v>0</v>
      </c>
      <c r="BJ160" s="17" t="s">
        <v>91</v>
      </c>
      <c r="BK160" s="109">
        <f t="shared" si="24"/>
        <v>0</v>
      </c>
      <c r="BL160" s="17" t="s">
        <v>379</v>
      </c>
      <c r="BM160" s="17" t="s">
        <v>389</v>
      </c>
    </row>
    <row r="161" spans="2:65" s="1" customFormat="1" ht="22.5" customHeight="1">
      <c r="B161" s="34"/>
      <c r="C161" s="174" t="s">
        <v>83</v>
      </c>
      <c r="D161" s="174" t="s">
        <v>156</v>
      </c>
      <c r="E161" s="175" t="s">
        <v>390</v>
      </c>
      <c r="F161" s="251" t="s">
        <v>391</v>
      </c>
      <c r="G161" s="251"/>
      <c r="H161" s="251"/>
      <c r="I161" s="251"/>
      <c r="J161" s="176" t="s">
        <v>150</v>
      </c>
      <c r="K161" s="177">
        <v>2</v>
      </c>
      <c r="L161" s="252">
        <v>0</v>
      </c>
      <c r="M161" s="253"/>
      <c r="N161" s="254">
        <f t="shared" si="15"/>
        <v>0</v>
      </c>
      <c r="O161" s="250"/>
      <c r="P161" s="250"/>
      <c r="Q161" s="250"/>
      <c r="R161" s="36"/>
      <c r="T161" s="171" t="s">
        <v>22</v>
      </c>
      <c r="U161" s="43" t="s">
        <v>48</v>
      </c>
      <c r="V161" s="35"/>
      <c r="W161" s="172">
        <f t="shared" si="16"/>
        <v>0</v>
      </c>
      <c r="X161" s="172">
        <v>0</v>
      </c>
      <c r="Y161" s="172">
        <f t="shared" si="17"/>
        <v>0</v>
      </c>
      <c r="Z161" s="172">
        <v>0</v>
      </c>
      <c r="AA161" s="173">
        <f t="shared" si="18"/>
        <v>0</v>
      </c>
      <c r="AR161" s="17" t="s">
        <v>378</v>
      </c>
      <c r="AT161" s="17" t="s">
        <v>156</v>
      </c>
      <c r="AU161" s="17" t="s">
        <v>110</v>
      </c>
      <c r="AY161" s="17" t="s">
        <v>146</v>
      </c>
      <c r="BE161" s="109">
        <f t="shared" si="19"/>
        <v>0</v>
      </c>
      <c r="BF161" s="109">
        <f t="shared" si="20"/>
        <v>0</v>
      </c>
      <c r="BG161" s="109">
        <f t="shared" si="21"/>
        <v>0</v>
      </c>
      <c r="BH161" s="109">
        <f t="shared" si="22"/>
        <v>0</v>
      </c>
      <c r="BI161" s="109">
        <f t="shared" si="23"/>
        <v>0</v>
      </c>
      <c r="BJ161" s="17" t="s">
        <v>91</v>
      </c>
      <c r="BK161" s="109">
        <f t="shared" si="24"/>
        <v>0</v>
      </c>
      <c r="BL161" s="17" t="s">
        <v>379</v>
      </c>
      <c r="BM161" s="17" t="s">
        <v>392</v>
      </c>
    </row>
    <row r="162" spans="2:65" s="1" customFormat="1" ht="22.5" customHeight="1">
      <c r="B162" s="34"/>
      <c r="C162" s="174" t="s">
        <v>83</v>
      </c>
      <c r="D162" s="174" t="s">
        <v>156</v>
      </c>
      <c r="E162" s="175" t="s">
        <v>393</v>
      </c>
      <c r="F162" s="251" t="s">
        <v>394</v>
      </c>
      <c r="G162" s="251"/>
      <c r="H162" s="251"/>
      <c r="I162" s="251"/>
      <c r="J162" s="176" t="s">
        <v>150</v>
      </c>
      <c r="K162" s="177">
        <v>2</v>
      </c>
      <c r="L162" s="252">
        <v>0</v>
      </c>
      <c r="M162" s="253"/>
      <c r="N162" s="254">
        <f t="shared" si="15"/>
        <v>0</v>
      </c>
      <c r="O162" s="250"/>
      <c r="P162" s="250"/>
      <c r="Q162" s="250"/>
      <c r="R162" s="36"/>
      <c r="T162" s="171" t="s">
        <v>22</v>
      </c>
      <c r="U162" s="43" t="s">
        <v>48</v>
      </c>
      <c r="V162" s="35"/>
      <c r="W162" s="172">
        <f t="shared" si="16"/>
        <v>0</v>
      </c>
      <c r="X162" s="172">
        <v>0</v>
      </c>
      <c r="Y162" s="172">
        <f t="shared" si="17"/>
        <v>0</v>
      </c>
      <c r="Z162" s="172">
        <v>0</v>
      </c>
      <c r="AA162" s="173">
        <f t="shared" si="18"/>
        <v>0</v>
      </c>
      <c r="AR162" s="17" t="s">
        <v>378</v>
      </c>
      <c r="AT162" s="17" t="s">
        <v>156</v>
      </c>
      <c r="AU162" s="17" t="s">
        <v>110</v>
      </c>
      <c r="AY162" s="17" t="s">
        <v>146</v>
      </c>
      <c r="BE162" s="109">
        <f t="shared" si="19"/>
        <v>0</v>
      </c>
      <c r="BF162" s="109">
        <f t="shared" si="20"/>
        <v>0</v>
      </c>
      <c r="BG162" s="109">
        <f t="shared" si="21"/>
        <v>0</v>
      </c>
      <c r="BH162" s="109">
        <f t="shared" si="22"/>
        <v>0</v>
      </c>
      <c r="BI162" s="109">
        <f t="shared" si="23"/>
        <v>0</v>
      </c>
      <c r="BJ162" s="17" t="s">
        <v>91</v>
      </c>
      <c r="BK162" s="109">
        <f t="shared" si="24"/>
        <v>0</v>
      </c>
      <c r="BL162" s="17" t="s">
        <v>379</v>
      </c>
      <c r="BM162" s="17" t="s">
        <v>395</v>
      </c>
    </row>
    <row r="163" spans="2:65" s="1" customFormat="1" ht="22.5" customHeight="1">
      <c r="B163" s="34"/>
      <c r="C163" s="174" t="s">
        <v>83</v>
      </c>
      <c r="D163" s="174" t="s">
        <v>156</v>
      </c>
      <c r="E163" s="175" t="s">
        <v>396</v>
      </c>
      <c r="F163" s="251" t="s">
        <v>397</v>
      </c>
      <c r="G163" s="251"/>
      <c r="H163" s="251"/>
      <c r="I163" s="251"/>
      <c r="J163" s="176" t="s">
        <v>178</v>
      </c>
      <c r="K163" s="177">
        <v>1</v>
      </c>
      <c r="L163" s="252">
        <v>0</v>
      </c>
      <c r="M163" s="253"/>
      <c r="N163" s="254">
        <f t="shared" si="15"/>
        <v>0</v>
      </c>
      <c r="O163" s="250"/>
      <c r="P163" s="250"/>
      <c r="Q163" s="250"/>
      <c r="R163" s="36"/>
      <c r="T163" s="171" t="s">
        <v>22</v>
      </c>
      <c r="U163" s="43" t="s">
        <v>48</v>
      </c>
      <c r="V163" s="35"/>
      <c r="W163" s="172">
        <f t="shared" si="16"/>
        <v>0</v>
      </c>
      <c r="X163" s="172">
        <v>0</v>
      </c>
      <c r="Y163" s="172">
        <f t="shared" si="17"/>
        <v>0</v>
      </c>
      <c r="Z163" s="172">
        <v>0</v>
      </c>
      <c r="AA163" s="173">
        <f t="shared" si="18"/>
        <v>0</v>
      </c>
      <c r="AR163" s="17" t="s">
        <v>378</v>
      </c>
      <c r="AT163" s="17" t="s">
        <v>156</v>
      </c>
      <c r="AU163" s="17" t="s">
        <v>110</v>
      </c>
      <c r="AY163" s="17" t="s">
        <v>146</v>
      </c>
      <c r="BE163" s="109">
        <f t="shared" si="19"/>
        <v>0</v>
      </c>
      <c r="BF163" s="109">
        <f t="shared" si="20"/>
        <v>0</v>
      </c>
      <c r="BG163" s="109">
        <f t="shared" si="21"/>
        <v>0</v>
      </c>
      <c r="BH163" s="109">
        <f t="shared" si="22"/>
        <v>0</v>
      </c>
      <c r="BI163" s="109">
        <f t="shared" si="23"/>
        <v>0</v>
      </c>
      <c r="BJ163" s="17" t="s">
        <v>91</v>
      </c>
      <c r="BK163" s="109">
        <f t="shared" si="24"/>
        <v>0</v>
      </c>
      <c r="BL163" s="17" t="s">
        <v>379</v>
      </c>
      <c r="BM163" s="17" t="s">
        <v>398</v>
      </c>
    </row>
    <row r="164" spans="2:65" s="1" customFormat="1" ht="22.5" customHeight="1">
      <c r="B164" s="34"/>
      <c r="C164" s="167" t="s">
        <v>83</v>
      </c>
      <c r="D164" s="167" t="s">
        <v>147</v>
      </c>
      <c r="E164" s="168" t="s">
        <v>399</v>
      </c>
      <c r="F164" s="247" t="s">
        <v>400</v>
      </c>
      <c r="G164" s="247"/>
      <c r="H164" s="247"/>
      <c r="I164" s="247"/>
      <c r="J164" s="169" t="s">
        <v>178</v>
      </c>
      <c r="K164" s="170">
        <v>1</v>
      </c>
      <c r="L164" s="248">
        <v>0</v>
      </c>
      <c r="M164" s="249"/>
      <c r="N164" s="250">
        <f t="shared" si="15"/>
        <v>0</v>
      </c>
      <c r="O164" s="250"/>
      <c r="P164" s="250"/>
      <c r="Q164" s="250"/>
      <c r="R164" s="36"/>
      <c r="T164" s="171" t="s">
        <v>22</v>
      </c>
      <c r="U164" s="43" t="s">
        <v>48</v>
      </c>
      <c r="V164" s="35"/>
      <c r="W164" s="172">
        <f t="shared" si="16"/>
        <v>0</v>
      </c>
      <c r="X164" s="172">
        <v>0</v>
      </c>
      <c r="Y164" s="172">
        <f t="shared" si="17"/>
        <v>0</v>
      </c>
      <c r="Z164" s="172">
        <v>0</v>
      </c>
      <c r="AA164" s="173">
        <f t="shared" si="18"/>
        <v>0</v>
      </c>
      <c r="AR164" s="17" t="s">
        <v>379</v>
      </c>
      <c r="AT164" s="17" t="s">
        <v>147</v>
      </c>
      <c r="AU164" s="17" t="s">
        <v>110</v>
      </c>
      <c r="AY164" s="17" t="s">
        <v>146</v>
      </c>
      <c r="BE164" s="109">
        <f t="shared" si="19"/>
        <v>0</v>
      </c>
      <c r="BF164" s="109">
        <f t="shared" si="20"/>
        <v>0</v>
      </c>
      <c r="BG164" s="109">
        <f t="shared" si="21"/>
        <v>0</v>
      </c>
      <c r="BH164" s="109">
        <f t="shared" si="22"/>
        <v>0</v>
      </c>
      <c r="BI164" s="109">
        <f t="shared" si="23"/>
        <v>0</v>
      </c>
      <c r="BJ164" s="17" t="s">
        <v>91</v>
      </c>
      <c r="BK164" s="109">
        <f t="shared" si="24"/>
        <v>0</v>
      </c>
      <c r="BL164" s="17" t="s">
        <v>379</v>
      </c>
      <c r="BM164" s="17" t="s">
        <v>401</v>
      </c>
    </row>
    <row r="165" spans="2:65" s="1" customFormat="1" ht="22.5" customHeight="1">
      <c r="B165" s="34"/>
      <c r="C165" s="167" t="s">
        <v>83</v>
      </c>
      <c r="D165" s="167" t="s">
        <v>147</v>
      </c>
      <c r="E165" s="168" t="s">
        <v>402</v>
      </c>
      <c r="F165" s="247" t="s">
        <v>403</v>
      </c>
      <c r="G165" s="247"/>
      <c r="H165" s="247"/>
      <c r="I165" s="247"/>
      <c r="J165" s="169" t="s">
        <v>178</v>
      </c>
      <c r="K165" s="170">
        <v>1</v>
      </c>
      <c r="L165" s="248">
        <v>0</v>
      </c>
      <c r="M165" s="249"/>
      <c r="N165" s="250">
        <f t="shared" si="15"/>
        <v>0</v>
      </c>
      <c r="O165" s="250"/>
      <c r="P165" s="250"/>
      <c r="Q165" s="250"/>
      <c r="R165" s="36"/>
      <c r="T165" s="171" t="s">
        <v>22</v>
      </c>
      <c r="U165" s="43" t="s">
        <v>48</v>
      </c>
      <c r="V165" s="35"/>
      <c r="W165" s="172">
        <f t="shared" si="16"/>
        <v>0</v>
      </c>
      <c r="X165" s="172">
        <v>0</v>
      </c>
      <c r="Y165" s="172">
        <f t="shared" si="17"/>
        <v>0</v>
      </c>
      <c r="Z165" s="172">
        <v>0</v>
      </c>
      <c r="AA165" s="173">
        <f t="shared" si="18"/>
        <v>0</v>
      </c>
      <c r="AR165" s="17" t="s">
        <v>379</v>
      </c>
      <c r="AT165" s="17" t="s">
        <v>147</v>
      </c>
      <c r="AU165" s="17" t="s">
        <v>110</v>
      </c>
      <c r="AY165" s="17" t="s">
        <v>146</v>
      </c>
      <c r="BE165" s="109">
        <f t="shared" si="19"/>
        <v>0</v>
      </c>
      <c r="BF165" s="109">
        <f t="shared" si="20"/>
        <v>0</v>
      </c>
      <c r="BG165" s="109">
        <f t="shared" si="21"/>
        <v>0</v>
      </c>
      <c r="BH165" s="109">
        <f t="shared" si="22"/>
        <v>0</v>
      </c>
      <c r="BI165" s="109">
        <f t="shared" si="23"/>
        <v>0</v>
      </c>
      <c r="BJ165" s="17" t="s">
        <v>91</v>
      </c>
      <c r="BK165" s="109">
        <f t="shared" si="24"/>
        <v>0</v>
      </c>
      <c r="BL165" s="17" t="s">
        <v>379</v>
      </c>
      <c r="BM165" s="17" t="s">
        <v>404</v>
      </c>
    </row>
    <row r="166" spans="2:65" s="1" customFormat="1" ht="22.5" customHeight="1">
      <c r="B166" s="34"/>
      <c r="C166" s="167" t="s">
        <v>83</v>
      </c>
      <c r="D166" s="167" t="s">
        <v>147</v>
      </c>
      <c r="E166" s="168" t="s">
        <v>405</v>
      </c>
      <c r="F166" s="247" t="s">
        <v>406</v>
      </c>
      <c r="G166" s="247"/>
      <c r="H166" s="247"/>
      <c r="I166" s="247"/>
      <c r="J166" s="169" t="s">
        <v>150</v>
      </c>
      <c r="K166" s="170">
        <v>1</v>
      </c>
      <c r="L166" s="248">
        <v>0</v>
      </c>
      <c r="M166" s="249"/>
      <c r="N166" s="250">
        <f t="shared" si="15"/>
        <v>0</v>
      </c>
      <c r="O166" s="250"/>
      <c r="P166" s="250"/>
      <c r="Q166" s="250"/>
      <c r="R166" s="36"/>
      <c r="T166" s="171" t="s">
        <v>22</v>
      </c>
      <c r="U166" s="43" t="s">
        <v>48</v>
      </c>
      <c r="V166" s="35"/>
      <c r="W166" s="172">
        <f t="shared" si="16"/>
        <v>0</v>
      </c>
      <c r="X166" s="172">
        <v>0</v>
      </c>
      <c r="Y166" s="172">
        <f t="shared" si="17"/>
        <v>0</v>
      </c>
      <c r="Z166" s="172">
        <v>0</v>
      </c>
      <c r="AA166" s="173">
        <f t="shared" si="18"/>
        <v>0</v>
      </c>
      <c r="AR166" s="17" t="s">
        <v>379</v>
      </c>
      <c r="AT166" s="17" t="s">
        <v>147</v>
      </c>
      <c r="AU166" s="17" t="s">
        <v>110</v>
      </c>
      <c r="AY166" s="17" t="s">
        <v>146</v>
      </c>
      <c r="BE166" s="109">
        <f t="shared" si="19"/>
        <v>0</v>
      </c>
      <c r="BF166" s="109">
        <f t="shared" si="20"/>
        <v>0</v>
      </c>
      <c r="BG166" s="109">
        <f t="shared" si="21"/>
        <v>0</v>
      </c>
      <c r="BH166" s="109">
        <f t="shared" si="22"/>
        <v>0</v>
      </c>
      <c r="BI166" s="109">
        <f t="shared" si="23"/>
        <v>0</v>
      </c>
      <c r="BJ166" s="17" t="s">
        <v>91</v>
      </c>
      <c r="BK166" s="109">
        <f t="shared" si="24"/>
        <v>0</v>
      </c>
      <c r="BL166" s="17" t="s">
        <v>379</v>
      </c>
      <c r="BM166" s="17" t="s">
        <v>407</v>
      </c>
    </row>
    <row r="167" spans="2:63" s="1" customFormat="1" ht="49.9" customHeight="1">
      <c r="B167" s="34"/>
      <c r="C167" s="35"/>
      <c r="D167" s="158" t="s">
        <v>273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262">
        <f>BK167</f>
        <v>0</v>
      </c>
      <c r="O167" s="263"/>
      <c r="P167" s="263"/>
      <c r="Q167" s="263"/>
      <c r="R167" s="36"/>
      <c r="T167" s="147"/>
      <c r="U167" s="55"/>
      <c r="V167" s="55"/>
      <c r="W167" s="55"/>
      <c r="X167" s="55"/>
      <c r="Y167" s="55"/>
      <c r="Z167" s="55"/>
      <c r="AA167" s="57"/>
      <c r="AT167" s="17" t="s">
        <v>82</v>
      </c>
      <c r="AU167" s="17" t="s">
        <v>83</v>
      </c>
      <c r="AY167" s="17" t="s">
        <v>274</v>
      </c>
      <c r="BK167" s="109">
        <v>0</v>
      </c>
    </row>
    <row r="168" spans="2:18" s="1" customFormat="1" ht="6.95" customHeight="1"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60"/>
    </row>
  </sheetData>
  <sheetProtection password="CC35" sheet="1" objects="1" scenarios="1" formatCells="0" formatColumns="0" formatRows="0" sort="0" autoFilter="0"/>
  <mergeCells count="201">
    <mergeCell ref="N167:Q167"/>
    <mergeCell ref="H1:K1"/>
    <mergeCell ref="S2:AC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3:I153"/>
    <mergeCell ref="L153:M153"/>
    <mergeCell ref="N153:Q153"/>
    <mergeCell ref="F154:I154"/>
    <mergeCell ref="L154:M154"/>
    <mergeCell ref="N154:Q154"/>
    <mergeCell ref="F157:I157"/>
    <mergeCell ref="L157:M157"/>
    <mergeCell ref="N157:Q157"/>
    <mergeCell ref="N155:Q155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Liška Daniel</dc:creator>
  <cp:keywords/>
  <dc:description/>
  <cp:lastModifiedBy>Liška Daniel</cp:lastModifiedBy>
  <dcterms:created xsi:type="dcterms:W3CDTF">2017-04-11T10:56:28Z</dcterms:created>
  <dcterms:modified xsi:type="dcterms:W3CDTF">2017-04-11T10:56:35Z</dcterms:modified>
  <cp:category/>
  <cp:version/>
  <cp:contentType/>
  <cp:contentStatus/>
</cp:coreProperties>
</file>